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20.xml.rels" ContentType="application/vnd.openxmlformats-package.relationships+xml"/>
  <Override PartName="/xl/worksheets/_rels/sheet7.xml.rels" ContentType="application/vnd.openxmlformats-package.relationships+xml"/>
  <Override PartName="/xl/worksheets/_rels/sheet21.xml.rels" ContentType="application/vnd.openxmlformats-package.relationships+xml"/>
  <Override PartName="/xl/worksheets/_rels/sheet8.xml.rels" ContentType="application/vnd.openxmlformats-package.relationships+xml"/>
  <Override PartName="/xl/worksheets/_rels/sheet22.xml.rels" ContentType="application/vnd.openxmlformats-package.relationships+xml"/>
  <Override PartName="/xl/worksheets/_rels/sheet9.xml.rels" ContentType="application/vnd.openxmlformats-package.relationships+xml"/>
  <Override PartName="/xl/worksheets/_rels/sheet10.xml.rels" ContentType="application/vnd.openxmlformats-package.relationships+xml"/>
  <Override PartName="/xl/worksheets/_rels/sheet11.xml.rels" ContentType="application/vnd.openxmlformats-package.relationships+xml"/>
  <Override PartName="/xl/worksheets/_rels/sheet12.xml.rels" ContentType="application/vnd.openxmlformats-package.relationships+xml"/>
  <Override PartName="/xl/worksheets/_rels/sheet13.xml.rels" ContentType="application/vnd.openxmlformats-package.relationships+xml"/>
  <Override PartName="/xl/worksheets/_rels/sheet14.xml.rels" ContentType="application/vnd.openxmlformats-package.relationships+xml"/>
  <Override PartName="/xl/worksheets/_rels/sheet16.xml.rels" ContentType="application/vnd.openxmlformats-package.relationships+xml"/>
  <Override PartName="/xl/worksheets/_rels/sheet17.xml.rels" ContentType="application/vnd.openxmlformats-package.relationships+xml"/>
  <Override PartName="/xl/worksheets/_rels/sheet18.xml.rels" ContentType="application/vnd.openxmlformats-package.relationships+xml"/>
  <Override PartName="/xl/worksheets/_rels/sheet23.xml.rels" ContentType="application/vnd.openxmlformats-package.relationships+xml"/>
  <Override PartName="/xl/worksheets/_rels/sheet24.xml.rels" ContentType="application/vnd.openxmlformats-package.relationships+xml"/>
  <Override PartName="/xl/worksheets/_rels/sheet25.xml.rels" ContentType="application/vnd.openxmlformats-package.relationships+xml"/>
  <Override PartName="/xl/worksheets/_rels/sheet27.xml.rels" ContentType="application/vnd.openxmlformats-package.relationships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sharedStrings.xml" ContentType="application/vnd.openxmlformats-officedocument.spreadsheetml.sharedStrings+xml"/>
  <Override PartName="/xl/media/image57.png" ContentType="image/png"/>
  <Override PartName="/xl/media/image28.jpeg" ContentType="image/jpeg"/>
  <Override PartName="/xl/media/image1.png" ContentType="image/png"/>
  <Override PartName="/xl/media/image59.jpeg" ContentType="image/jpeg"/>
  <Override PartName="/xl/media/image7.jpeg" ContentType="image/jpeg"/>
  <Override PartName="/xl/media/image2.jpeg" ContentType="image/jpeg"/>
  <Override PartName="/xl/media/image54.jpeg" ContentType="image/jpeg"/>
  <Override PartName="/xl/media/image23.jpeg" ContentType="image/jpeg"/>
  <Override PartName="/xl/media/image8.png" ContentType="image/png"/>
  <Override PartName="/xl/media/image5.png" ContentType="image/png"/>
  <Override PartName="/xl/media/image3.jpeg" ContentType="image/jpeg"/>
  <Override PartName="/xl/media/image55.jpeg" ContentType="image/jpeg"/>
  <Override PartName="/xl/media/image4.jpeg" ContentType="image/jpeg"/>
  <Override PartName="/xl/media/image56.jpeg" ContentType="image/jpeg"/>
  <Override PartName="/xl/media/image6.jpeg" ContentType="image/jpeg"/>
  <Override PartName="/xl/media/image58.jpeg" ContentType="image/jpeg"/>
  <Override PartName="/xl/media/image9.jpeg" ContentType="image/jpeg"/>
  <Override PartName="/xl/media/image10.jpeg" ContentType="image/jpeg"/>
  <Override PartName="/xl/media/image11.png" ContentType="image/png"/>
  <Override PartName="/xl/media/image76.png" ContentType="image/png"/>
  <Override PartName="/xl/media/image12.jpeg" ContentType="image/jpeg"/>
  <Override PartName="/xl/media/image13.jpeg" ContentType="image/jpeg"/>
  <Override PartName="/xl/media/image14.jpeg" ContentType="image/jpeg"/>
  <Override PartName="/xl/media/image15.png" ContentType="image/png"/>
  <Override PartName="/xl/media/image35.jpeg" ContentType="image/jpeg"/>
  <Override PartName="/xl/media/image16.png" ContentType="image/png"/>
  <Override PartName="/xl/media/image63.jpeg" ContentType="image/jpeg"/>
  <Override PartName="/xl/media/image17.jpeg" ContentType="image/jpeg"/>
  <Override PartName="/xl/media/image18.jpeg" ContentType="image/jpeg"/>
  <Override PartName="/xl/media/image19.jpeg" ContentType="image/jpeg"/>
  <Override PartName="/xl/media/image22.png" ContentType="image/png"/>
  <Override PartName="/xl/media/image20.jpeg" ContentType="image/jpeg"/>
  <Override PartName="/xl/media/image21.jpeg" ContentType="image/jpeg"/>
  <Override PartName="/xl/media/image24.png" ContentType="image/png"/>
  <Override PartName="/xl/media/image25.jpeg" ContentType="image/jpeg"/>
  <Override PartName="/xl/media/image26.jpeg" ContentType="image/jpeg"/>
  <Override PartName="/xl/media/image27.jpeg" ContentType="image/jpeg"/>
  <Override PartName="/xl/media/image29.jpeg" ContentType="image/jpeg"/>
  <Override PartName="/xl/media/image30.png" ContentType="image/png"/>
  <Override PartName="/xl/media/image31.jpeg" ContentType="image/jpeg"/>
  <Override PartName="/xl/media/image32.png" ContentType="image/png"/>
  <Override PartName="/xl/media/image33.jpeg" ContentType="image/jpeg"/>
  <Override PartName="/xl/media/image34.png" ContentType="image/png"/>
  <Override PartName="/xl/media/image36.png" ContentType="image/png"/>
  <Override PartName="/xl/media/image37.jpeg" ContentType="image/jpeg"/>
  <Override PartName="/xl/media/image38.jpeg" ContentType="image/jpeg"/>
  <Override PartName="/xl/media/image82.jpeg" ContentType="image/jpeg"/>
  <Override PartName="/xl/media/image39.png" ContentType="image/png"/>
  <Override PartName="/xl/media/image40.jpeg" ContentType="image/jpeg"/>
  <Override PartName="/xl/media/image41.png" ContentType="image/png"/>
  <Override PartName="/xl/media/image42.jpeg" ContentType="image/jpeg"/>
  <Override PartName="/xl/media/image43.jpeg" ContentType="image/jpeg"/>
  <Override PartName="/xl/media/image50.png" ContentType="image/png"/>
  <Override PartName="/xl/media/image44.jpeg" ContentType="image/jpeg"/>
  <Override PartName="/xl/media/image45.jpeg" ContentType="image/jpeg"/>
  <Override PartName="/xl/media/image46.jpeg" ContentType="image/jpeg"/>
  <Override PartName="/xl/media/image47.jpeg" ContentType="image/jpeg"/>
  <Override PartName="/xl/media/image48.jpeg" ContentType="image/jpeg"/>
  <Override PartName="/xl/media/image49.jpeg" ContentType="image/jpeg"/>
  <Override PartName="/xl/media/image51.jpeg" ContentType="image/jpeg"/>
  <Override PartName="/xl/media/image52.jpeg" ContentType="image/jpeg"/>
  <Override PartName="/xl/media/image53.jpeg" ContentType="image/jpeg"/>
  <Override PartName="/xl/media/image60.jpeg" ContentType="image/jpeg"/>
  <Override PartName="/xl/media/image61.jpeg" ContentType="image/jpeg"/>
  <Override PartName="/xl/media/image62.jpeg" ContentType="image/jpeg"/>
  <Override PartName="/xl/media/image64.png" ContentType="image/png"/>
  <Override PartName="/xl/media/image65.png" ContentType="image/png"/>
  <Override PartName="/xl/media/image66.jpeg" ContentType="image/jpeg"/>
  <Override PartName="/xl/media/image67.jpeg" ContentType="image/jpeg"/>
  <Override PartName="/xl/media/image68.jpeg" ContentType="image/jpeg"/>
  <Override PartName="/xl/media/image69.jpeg" ContentType="image/jpeg"/>
  <Override PartName="/xl/media/image70.jpeg" ContentType="image/jpeg"/>
  <Override PartName="/xl/media/image71.jpeg" ContentType="image/jpeg"/>
  <Override PartName="/xl/media/image72.jpeg" ContentType="image/jpeg"/>
  <Override PartName="/xl/media/image73.jpeg" ContentType="image/jpeg"/>
  <Override PartName="/xl/media/image74.jpeg" ContentType="image/jpeg"/>
  <Override PartName="/xl/media/image75.jpeg" ContentType="image/jpeg"/>
  <Override PartName="/xl/media/image77.jpeg" ContentType="image/jpeg"/>
  <Override PartName="/xl/media/image78.jpeg" ContentType="image/jpeg"/>
  <Override PartName="/xl/media/image79.png" ContentType="image/png"/>
  <Override PartName="/xl/media/image86.jpeg" ContentType="image/jpeg"/>
  <Override PartName="/xl/media/image80.jpeg" ContentType="image/jpeg"/>
  <Override PartName="/xl/media/image81.jpeg" ContentType="image/jpeg"/>
  <Override PartName="/xl/media/image83.jpeg" ContentType="image/jpeg"/>
  <Override PartName="/xl/media/image84.png" ContentType="image/png"/>
  <Override PartName="/xl/media/image85.jpeg" ContentType="image/jpeg"/>
  <Override PartName="/xl/media/image87.png" ContentType="image/png"/>
  <Override PartName="/xl/media/image88.png" ContentType="image/png"/>
  <Override PartName="/xl/media/image89.jpeg" ContentType="image/jpeg"/>
  <Override PartName="/xl/media/image90.jpeg" ContentType="image/jpeg"/>
  <Override PartName="/xl/media/image91.jpeg" ContentType="image/jpeg"/>
  <Override PartName="/xl/media/image92.jpeg" ContentType="image/jpeg"/>
  <Override PartName="/xl/media/image93.png" ContentType="image/pn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_rels/drawing7.xml.rels" ContentType="application/vnd.openxmlformats-package.relationships+xml"/>
  <Override PartName="/xl/drawings/_rels/drawing8.xml.rels" ContentType="application/vnd.openxmlformats-package.relationships+xml"/>
  <Override PartName="/xl/drawings/_rels/drawing9.xml.rels" ContentType="application/vnd.openxmlformats-package.relationships+xml"/>
  <Override PartName="/xl/drawings/_rels/drawing10.xml.rels" ContentType="application/vnd.openxmlformats-package.relationships+xml"/>
  <Override PartName="/xl/drawings/_rels/drawing11.xml.rels" ContentType="application/vnd.openxmlformats-package.relationships+xml"/>
  <Override PartName="/xl/drawings/_rels/drawing12.xml.rels" ContentType="application/vnd.openxmlformats-package.relationships+xml"/>
  <Override PartName="/xl/drawings/_rels/drawing13.xml.rels" ContentType="application/vnd.openxmlformats-package.relationships+xml"/>
  <Override PartName="/xl/drawings/_rels/drawing14.xml.rels" ContentType="application/vnd.openxmlformats-package.relationships+xml"/>
  <Override PartName="/xl/drawings/_rels/drawing15.xml.rels" ContentType="application/vnd.openxmlformats-package.relationships+xml"/>
  <Override PartName="/xl/drawings/_rels/drawing16.xml.rels" ContentType="application/vnd.openxmlformats-package.relationships+xml"/>
  <Override PartName="/xl/drawings/_rels/drawing17.xml.rels" ContentType="application/vnd.openxmlformats-package.relationships+xml"/>
  <Override PartName="/xl/drawings/_rels/drawing18.xml.rels" ContentType="application/vnd.openxmlformats-package.relationship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Result do Turno" sheetId="1" state="visible" r:id="rId2"/>
    <sheet name="WO" sheetId="2" state="hidden" r:id="rId3"/>
    <sheet name="Jogos" sheetId="3" state="hidden" r:id="rId4"/>
    <sheet name="Tab Resumida do Turno" sheetId="4" state="hidden" r:id="rId5"/>
    <sheet name="G.A" sheetId="5" state="hidden" r:id="rId6"/>
    <sheet name="G.B" sheetId="6" state="hidden" r:id="rId7"/>
    <sheet name="G.C" sheetId="7" state="hidden" r:id="rId8"/>
    <sheet name="G.D" sheetId="8" state="hidden" r:id="rId9"/>
    <sheet name="G.E" sheetId="9" state="hidden" r:id="rId10"/>
    <sheet name="G.F" sheetId="10" state="hidden" r:id="rId11"/>
    <sheet name="G.G" sheetId="11" state="hidden" r:id="rId12"/>
    <sheet name="G.H" sheetId="12" state="hidden" r:id="rId13"/>
    <sheet name="G.I" sheetId="13" state="hidden" r:id="rId14"/>
    <sheet name="G.J" sheetId="14" state="hidden" r:id="rId15"/>
    <sheet name="Historia" sheetId="15" state="hidden" r:id="rId16"/>
    <sheet name="G.K" sheetId="16" state="hidden" r:id="rId17"/>
    <sheet name="G.L" sheetId="17" state="hidden" r:id="rId18"/>
    <sheet name="G.M" sheetId="18" state="hidden" r:id="rId19"/>
    <sheet name="Jogos1oT" sheetId="19" state="hidden" r:id="rId20"/>
    <sheet name="G.N" sheetId="20" state="hidden" r:id="rId21"/>
    <sheet name="G.O" sheetId="21" state="hidden" r:id="rId22"/>
    <sheet name="G.P" sheetId="22" state="hidden" r:id="rId23"/>
    <sheet name="G.Q" sheetId="23" state="hidden" r:id="rId24"/>
    <sheet name="G.R" sheetId="24" state="hidden" r:id="rId25"/>
    <sheet name="Classificação" sheetId="25" state="hidden" r:id="rId26"/>
    <sheet name="PARAMETROS" sheetId="26" state="hidden" r:id="rId27"/>
    <sheet name="Contatos" sheetId="27" state="visible" r:id="rId28"/>
    <sheet name="RNK" sheetId="28" state="hidden" r:id="rId29"/>
    <sheet name="Conf-Direto" sheetId="29" state="hidden" r:id="rId30"/>
    <sheet name="Premissa de Retirada" sheetId="30" state="hidden" r:id="rId31"/>
  </sheets>
  <definedNames>
    <definedName function="false" hidden="false" localSheetId="24" name="_xlnm.Print_Titles" vbProcedure="false">Classificação!$1:$4</definedName>
    <definedName function="false" hidden="false" name="Venc" vbProcedure="false">#REF!</definedName>
    <definedName function="false" hidden="false" name="Vencedor" vbProcedure="false">#REF!</definedName>
    <definedName function="false" hidden="false" localSheetId="0" name="Venc" vbProcedure="false">'result do turno'!#ref!</definedName>
    <definedName function="false" hidden="false" localSheetId="0" name="Vencedor" vbProcedure="false">'result do turno'!#ref!</definedName>
    <definedName function="false" hidden="false" localSheetId="1" name="Venc" vbProcedure="false">wo!#ref!</definedName>
    <definedName function="false" hidden="false" localSheetId="1" name="Vencedor" vbProcedure="false">wo!#ref!</definedName>
    <definedName function="false" hidden="false" localSheetId="3" name="Venc" vbProcedure="false">'tab resumida do turno'!#ref!</definedName>
    <definedName function="false" hidden="false" localSheetId="3" name="Vencedor" vbProcedure="false">'tab resumida do turno'!#ref!</definedName>
    <definedName function="false" hidden="false" localSheetId="4" name="Venc" vbProcedure="false">#REF!</definedName>
    <definedName function="false" hidden="false" localSheetId="4" name="Vencedor" vbProcedure="false">#REF!</definedName>
    <definedName function="false" hidden="false" localSheetId="5" name="Venc" vbProcedure="false">#REF!</definedName>
    <definedName function="false" hidden="false" localSheetId="5" name="Vencedor" vbProcedure="false">#REF!</definedName>
    <definedName function="false" hidden="false" localSheetId="6" name="Venc" vbProcedure="false">#REF!</definedName>
    <definedName function="false" hidden="false" localSheetId="6" name="Vencedor" vbProcedure="false">#REF!</definedName>
    <definedName function="false" hidden="false" localSheetId="7" name="Venc" vbProcedure="false">#REF!</definedName>
    <definedName function="false" hidden="false" localSheetId="7" name="Vencedor" vbProcedure="false">#REF!</definedName>
    <definedName function="false" hidden="false" localSheetId="8" name="Venc" vbProcedure="false">#REF!</definedName>
    <definedName function="false" hidden="false" localSheetId="8" name="Vencedor" vbProcedure="false">#REF!</definedName>
    <definedName function="false" hidden="false" localSheetId="9" name="Venc" vbProcedure="false">#REF!</definedName>
    <definedName function="false" hidden="false" localSheetId="9" name="Vencedor" vbProcedure="false">#REF!</definedName>
    <definedName function="false" hidden="false" localSheetId="10" name="Venc" vbProcedure="false">#REF!</definedName>
    <definedName function="false" hidden="false" localSheetId="10" name="Vencedor" vbProcedure="false">#REF!</definedName>
    <definedName function="false" hidden="false" localSheetId="11" name="Venc" vbProcedure="false">#REF!</definedName>
    <definedName function="false" hidden="false" localSheetId="11" name="Vencedor" vbProcedure="false">#REF!</definedName>
    <definedName function="false" hidden="false" localSheetId="12" name="Venc" vbProcedure="false">#REF!</definedName>
    <definedName function="false" hidden="false" localSheetId="12" name="Vencedor" vbProcedure="false">#REF!</definedName>
    <definedName function="false" hidden="false" localSheetId="13" name="Venc" vbProcedure="false">#REF!</definedName>
    <definedName function="false" hidden="false" localSheetId="13" name="Vencedor" vbProcedure="false">#REF!</definedName>
    <definedName function="false" hidden="false" localSheetId="14" name="_xlnm._FilterDatabase" vbProcedure="false">Historia!$A$1:$K$264</definedName>
    <definedName function="false" hidden="false" localSheetId="15" name="Venc" vbProcedure="false">#REF!</definedName>
    <definedName function="false" hidden="false" localSheetId="15" name="Vencedor" vbProcedure="false">#REF!</definedName>
    <definedName function="false" hidden="false" localSheetId="16" name="Venc" vbProcedure="false">#REF!</definedName>
    <definedName function="false" hidden="false" localSheetId="16" name="Vencedor" vbProcedure="false">#REF!</definedName>
    <definedName function="false" hidden="false" localSheetId="17" name="Venc" vbProcedure="false">#REF!</definedName>
    <definedName function="false" hidden="false" localSheetId="17" name="Vencedor" vbProcedure="false">#REF!</definedName>
    <definedName function="false" hidden="false" localSheetId="18" name="Venc" vbProcedure="false">#REF!</definedName>
    <definedName function="false" hidden="false" localSheetId="18" name="Vencedor" vbProcedure="false">#REF!</definedName>
    <definedName function="false" hidden="false" localSheetId="19" name="Venc" vbProcedure="false">#REF!</definedName>
    <definedName function="false" hidden="false" localSheetId="19" name="Vencedor" vbProcedure="false">#REF!</definedName>
    <definedName function="false" hidden="false" localSheetId="20" name="Venc" vbProcedure="false">#REF!</definedName>
    <definedName function="false" hidden="false" localSheetId="20" name="Vencedor" vbProcedure="false">#REF!</definedName>
    <definedName function="false" hidden="false" localSheetId="21" name="Venc" vbProcedure="false">#REF!</definedName>
    <definedName function="false" hidden="false" localSheetId="21" name="Vencedor" vbProcedure="false">#REF!</definedName>
    <definedName function="false" hidden="false" localSheetId="22" name="Venc" vbProcedure="false">#REF!</definedName>
    <definedName function="false" hidden="false" localSheetId="22" name="Vencedor" vbProcedure="false">#REF!</definedName>
    <definedName function="false" hidden="false" localSheetId="23" name="Venc" vbProcedure="false">#REF!</definedName>
    <definedName function="false" hidden="false" localSheetId="23" name="Vencedor" vbProcedure="false">#REF!</definedName>
    <definedName function="false" hidden="false" localSheetId="27" name="_xlnm._FilterDatabase" vbProcedure="false">RNK!$A$1:$C$748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<sst xmlns="http://schemas.openxmlformats.org/spreadsheetml/2006/main" count="10323" uniqueCount="1377">
  <si>
    <t xml:space="preserve">Cod</t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</si>
  <si>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A</t>
    </r>
  </si>
  <si>
    <t xml:space="preserve">Jogos</t>
  </si>
  <si>
    <t xml:space="preserve">Vitorias</t>
  </si>
  <si>
    <t xml:space="preserve">Total de Sets</t>
  </si>
  <si>
    <t xml:space="preserve">Sets</t>
  </si>
  <si>
    <t xml:space="preserve">Total de Games</t>
  </si>
  <si>
    <t xml:space="preserve">Games</t>
  </si>
  <si>
    <t xml:space="preserve">WxO Perd</t>
  </si>
  <si>
    <t xml:space="preserve">Confronto
Direto</t>
  </si>
  <si>
    <t xml:space="preserve">Placar</t>
  </si>
  <si>
    <t xml:space="preserve">Andamento</t>
  </si>
  <si>
    <t xml:space="preserve">Resultado</t>
  </si>
  <si>
    <t xml:space="preserve">TENISTA</t>
  </si>
  <si>
    <t xml:space="preserve">1a Rodada Venc</t>
  </si>
  <si>
    <t xml:space="preserve">2a Rodada Venc</t>
  </si>
  <si>
    <t xml:space="preserve">3a Rodada Venc</t>
  </si>
  <si>
    <t xml:space="preserve">4a Rodada Venc</t>
  </si>
  <si>
    <t xml:space="preserve">5a Rodada Venc</t>
  </si>
  <si>
    <t xml:space="preserve">1a Rodada Perd</t>
  </si>
  <si>
    <t xml:space="preserve">2a Rodada Perd</t>
  </si>
  <si>
    <t xml:space="preserve">3a Rodada Perd</t>
  </si>
  <si>
    <t xml:space="preserve">4a Rodada Perd</t>
  </si>
  <si>
    <t xml:space="preserve">5a Rodada Perd</t>
  </si>
  <si>
    <t xml:space="preserve">WxO Perdidos</t>
  </si>
  <si>
    <t xml:space="preserve">W</t>
  </si>
  <si>
    <t xml:space="preserve">Jogos realizados</t>
  </si>
  <si>
    <t xml:space="preserve">WO-Perd</t>
  </si>
  <si>
    <t xml:space="preserve">Ajustes para Classificação</t>
  </si>
  <si>
    <t xml:space="preserve">Confronto Direto</t>
  </si>
  <si>
    <t xml:space="preserve">TENISTAS</t>
  </si>
  <si>
    <t xml:space="preserve">CLASSIFICAÇÃO</t>
  </si>
  <si>
    <t xml:space="preserve">Venc</t>
  </si>
  <si>
    <t xml:space="preserve">Perd</t>
  </si>
  <si>
    <t xml:space="preserve">Saldo</t>
  </si>
  <si>
    <t xml:space="preserve">R-WO</t>
  </si>
  <si>
    <r>
      <rPr>
        <sz val="11"/>
        <color rgb="FF000000"/>
        <rFont val="Calibri"/>
        <family val="2"/>
        <charset val="1"/>
      </rPr>
      <t xml:space="preserve">1</t>
    </r>
    <r>
      <rPr>
        <vertAlign val="superscript"/>
        <sz val="11"/>
        <color rgb="FF000000"/>
        <rFont val="Calibri"/>
        <family val="2"/>
        <charset val="1"/>
      </rPr>
      <t xml:space="preserve">o</t>
    </r>
    <r>
      <rPr>
        <sz val="11"/>
        <color rgb="FF000000"/>
        <rFont val="Calibri"/>
        <family val="2"/>
        <charset val="1"/>
      </rPr>
      <t xml:space="preserve"> Set</t>
    </r>
  </si>
  <si>
    <r>
      <rPr>
        <sz val="11"/>
        <color rgb="FF000000"/>
        <rFont val="Calibri"/>
        <family val="2"/>
        <charset val="1"/>
      </rPr>
      <t xml:space="preserve">2</t>
    </r>
    <r>
      <rPr>
        <vertAlign val="superscript"/>
        <sz val="11"/>
        <color rgb="FF000000"/>
        <rFont val="Calibri"/>
        <family val="2"/>
        <charset val="1"/>
      </rPr>
      <t xml:space="preserve">o</t>
    </r>
    <r>
      <rPr>
        <sz val="11"/>
        <color rgb="FF000000"/>
        <rFont val="Calibri"/>
        <family val="2"/>
        <charset val="1"/>
      </rPr>
      <t xml:space="preserve"> Set</t>
    </r>
  </si>
  <si>
    <t xml:space="preserve">STB</t>
  </si>
  <si>
    <t xml:space="preserve">Jogo</t>
  </si>
  <si>
    <r>
      <rPr>
        <sz val="11"/>
        <rFont val="Calibri"/>
        <family val="2"/>
        <charset val="1"/>
      </rPr>
      <t xml:space="preserve">1</t>
    </r>
    <r>
      <rPr>
        <vertAlign val="superscript"/>
        <sz val="11"/>
        <rFont val="Calibri"/>
        <family val="2"/>
        <charset val="1"/>
      </rPr>
      <t xml:space="preserve">o</t>
    </r>
    <r>
      <rPr>
        <sz val="11"/>
        <rFont val="Calibri"/>
        <family val="2"/>
        <charset val="1"/>
      </rPr>
      <t xml:space="preserve"> Set</t>
    </r>
  </si>
  <si>
    <r>
      <rPr>
        <sz val="11"/>
        <rFont val="Calibri"/>
        <family val="2"/>
        <charset val="1"/>
      </rPr>
      <t xml:space="preserve">2</t>
    </r>
    <r>
      <rPr>
        <vertAlign val="superscript"/>
        <sz val="11"/>
        <rFont val="Calibri"/>
        <family val="2"/>
        <charset val="1"/>
      </rPr>
      <t xml:space="preserve">o</t>
    </r>
    <r>
      <rPr>
        <sz val="11"/>
        <rFont val="Calibri"/>
        <family val="2"/>
        <charset val="1"/>
      </rPr>
      <t xml:space="preserve"> Set</t>
    </r>
  </si>
  <si>
    <t xml:space="preserve">1oSet</t>
  </si>
  <si>
    <t xml:space="preserve">2oSet</t>
  </si>
  <si>
    <t xml:space="preserve">T-B</t>
  </si>
  <si>
    <t xml:space="preserve">1aR</t>
  </si>
  <si>
    <t xml:space="preserve">2aR</t>
  </si>
  <si>
    <t xml:space="preserve">O</t>
  </si>
  <si>
    <t xml:space="preserve">1a Rod</t>
  </si>
  <si>
    <t xml:space="preserve">2a Rod</t>
  </si>
  <si>
    <t xml:space="preserve">3a Rod</t>
  </si>
  <si>
    <t xml:space="preserve">4a Rod</t>
  </si>
  <si>
    <t xml:space="preserve">5a Rod</t>
  </si>
  <si>
    <t xml:space="preserve">Saldo Set</t>
  </si>
  <si>
    <t xml:space="preserve">Saldo Gam</t>
  </si>
  <si>
    <t xml:space="preserve">Chave 01 Tex</t>
  </si>
  <si>
    <t xml:space="preserve">Chave 01 Num</t>
  </si>
  <si>
    <t xml:space="preserve">Chave Class</t>
  </si>
  <si>
    <t xml:space="preserve">Só criterios</t>
  </si>
  <si>
    <t xml:space="preserve">Avaliação</t>
  </si>
  <si>
    <t xml:space="preserve">Classif.</t>
  </si>
  <si>
    <t xml:space="preserve">C-D</t>
  </si>
  <si>
    <t xml:space="preserve">Grupo</t>
  </si>
  <si>
    <t xml:space="preserve">Dig-Adic</t>
  </si>
  <si>
    <t xml:space="preserve">Chv-CD Tex</t>
  </si>
  <si>
    <t xml:space="preserve">Chv-CD-Num</t>
  </si>
  <si>
    <t xml:space="preserve">CD-Class</t>
  </si>
  <si>
    <t xml:space="preserve">Class Final</t>
  </si>
  <si>
    <t xml:space="preserve">Rank Orig</t>
  </si>
  <si>
    <t xml:space="preserve">Tenista</t>
  </si>
  <si>
    <t xml:space="preserve">Rank Atual</t>
  </si>
  <si>
    <t xml:space="preserve">Rank-Orig-Atual</t>
  </si>
  <si>
    <t xml:space="preserve">Vlr</t>
  </si>
  <si>
    <t xml:space="preserve">Pesq.Rank-Atual</t>
  </si>
  <si>
    <t xml:space="preserve">Criterios sem confronto</t>
  </si>
  <si>
    <t xml:space="preserve">(D)</t>
  </si>
  <si>
    <t xml:space="preserve">R</t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</si>
  <si>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B</t>
    </r>
  </si>
  <si>
    <r>
      <rPr>
        <b val="true"/>
        <sz val="11"/>
        <color rgb="FF000000"/>
        <rFont val="Calibri"/>
        <family val="2"/>
        <charset val="1"/>
      </rPr>
      <t xml:space="preserve">GRUPO   </t>
    </r>
    <r>
      <rPr>
        <b val="true"/>
        <sz val="11"/>
        <color rgb="FF1F4E79"/>
        <rFont val="Calibri"/>
        <family val="2"/>
        <charset val="1"/>
      </rPr>
      <t xml:space="preserve">B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</si>
  <si>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C</t>
    </r>
  </si>
  <si>
    <r>
      <rPr>
        <b val="true"/>
        <sz val="11"/>
        <color rgb="FF000000"/>
        <rFont val="Calibri"/>
        <family val="2"/>
        <charset val="1"/>
      </rPr>
      <t xml:space="preserve">GRUPO   </t>
    </r>
    <r>
      <rPr>
        <b val="true"/>
        <sz val="18"/>
        <color rgb="FF1F4E79"/>
        <rFont val="Calibri"/>
        <family val="2"/>
        <charset val="1"/>
      </rPr>
      <t xml:space="preserve">B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</si>
  <si>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D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</si>
  <si>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E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</si>
  <si>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F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</si>
  <si>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G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</si>
  <si>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H</t>
    </r>
  </si>
  <si>
    <t xml:space="preserve">Class Final (No Tenista)</t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</si>
  <si>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I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</si>
  <si>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J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</si>
  <si>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K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</si>
  <si>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L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</si>
  <si>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M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</si>
  <si>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N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</si>
  <si>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O</t>
    </r>
  </si>
  <si>
    <r>
      <rPr>
        <b val="true"/>
        <sz val="12"/>
        <color rgb="FF000000"/>
        <rFont val="Calibri"/>
        <family val="2"/>
        <charset val="1"/>
      </rPr>
      <t xml:space="preserve">1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</si>
  <si>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2"/>
        <color rgb="FF000000"/>
        <rFont val="Calibri"/>
        <family val="2"/>
        <charset val="1"/>
      </rPr>
      <t xml:space="preserve">2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</si>
  <si>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2"/>
        <color rgb="FF000000"/>
        <rFont val="Calibri"/>
        <family val="2"/>
        <charset val="1"/>
      </rPr>
      <t xml:space="preserve">3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</si>
  <si>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2"/>
        <color rgb="FF000000"/>
        <rFont val="Calibri"/>
        <family val="2"/>
        <charset val="1"/>
      </rPr>
      <t xml:space="preserve">4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</si>
  <si>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2"/>
        <color rgb="FF000000"/>
        <rFont val="Calibri"/>
        <family val="2"/>
        <charset val="1"/>
      </rPr>
      <t xml:space="preserve">5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</si>
  <si>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P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</si>
  <si>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Q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</si>
  <si>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R</t>
    </r>
  </si>
  <si>
    <r>
      <rPr>
        <b val="true"/>
        <sz val="11"/>
        <color rgb="FF000000"/>
        <rFont val="Calibri"/>
        <family val="2"/>
        <charset val="1"/>
      </rPr>
      <t xml:space="preserve">GRUPO </t>
    </r>
    <r>
      <rPr>
        <b val="true"/>
        <sz val="18"/>
        <color rgb="FF000000"/>
        <rFont val="Calibri"/>
        <family val="2"/>
        <charset val="1"/>
      </rPr>
      <t xml:space="preserve">S</t>
    </r>
  </si>
  <si>
    <t xml:space="preserve"> Legenda do Placar</t>
  </si>
  <si>
    <t xml:space="preserve">VENCEDOR DO JOGO</t>
  </si>
  <si>
    <t xml:space="preserve">  W - venceu por WO</t>
  </si>
  <si>
    <t xml:space="preserve">  O - perdeu por WO</t>
  </si>
  <si>
    <t xml:space="preserve">  R - (retired) jogador teve que abandonar o jogo em andamento</t>
  </si>
  <si>
    <t xml:space="preserve">* Nos casos de abandono, deve-se registrar o placar no momento da desistencia e indicar o jogador que desistiu ("Clicar em R").</t>
  </si>
  <si>
    <t xml:space="preserve">A planilha calculará autormaticamente o resultado do jogo, mantendo os games já conquistados pelo tenista que desistiu.</t>
  </si>
  <si>
    <r>
      <rPr>
        <sz val="11"/>
        <color rgb="FF000000"/>
        <rFont val="Calibri"/>
        <family val="2"/>
        <charset val="1"/>
      </rPr>
      <t xml:space="preserve">1. O(a) tenista com a letra "</t>
    </r>
    <r>
      <rPr>
        <b val="true"/>
        <sz val="11"/>
        <color rgb="FFFF0000"/>
        <rFont val="Calibri"/>
        <family val="2"/>
        <charset val="1"/>
      </rPr>
      <t xml:space="preserve">(D)</t>
    </r>
    <r>
      <rPr>
        <sz val="11"/>
        <color rgb="FF000000"/>
        <rFont val="Calibri"/>
        <family val="2"/>
        <charset val="1"/>
      </rPr>
      <t xml:space="preserve">" em vermelho será responsável pelo desafio (</t>
    </r>
    <r>
      <rPr>
        <b val="true"/>
        <i val="true"/>
        <sz val="11"/>
        <color rgb="FFFF0000"/>
        <rFont val="Calibri"/>
        <family val="2"/>
        <charset val="1"/>
      </rPr>
      <t xml:space="preserve">DESAFIANTE</t>
    </r>
    <r>
      <rPr>
        <sz val="11"/>
        <color rgb="FF000000"/>
        <rFont val="Calibri"/>
        <family val="2"/>
        <charset val="1"/>
      </rPr>
      <t xml:space="preserve">) , que deve ser feito até 4ª feira da semana correspondente.
bem como por fornecer as bolas para o jogo, que deverão ser novas ou, havendo acordo, semi-novas</t>
    </r>
  </si>
  <si>
    <t xml:space="preserve">2. O(a) desafiante terá preferência para escolher a data do jogo, para isso deverá oferecer três opções de data ao(à) tenista desafiado(a).
Não havendo o consenso, o(a) desafiante poderá aplicar WO. 
Não havendo o desafio, o(a) desafiado(a) deverá comunicar o fato à organização da barragem (Osvaldo), para aplicação do WO.</t>
  </si>
  <si>
    <t xml:space="preserve">Nome do Tenista</t>
  </si>
  <si>
    <t xml:space="preserve">Mais de 2 derrotas por WxO, ao final do turno todos os resultados do tenistas serão convertidos para perdidos por WxO.</t>
  </si>
  <si>
    <t xml:space="preserve">GRUPO   A</t>
  </si>
  <si>
    <t xml:space="preserve">JOGOS</t>
  </si>
  <si>
    <t xml:space="preserve">VENC</t>
  </si>
  <si>
    <t xml:space="preserve">PERD</t>
  </si>
  <si>
    <t xml:space="preserve">GRUPO   B</t>
  </si>
  <si>
    <t xml:space="preserve">GRUPO   C</t>
  </si>
  <si>
    <t xml:space="preserve">GRUPO   D</t>
  </si>
  <si>
    <t xml:space="preserve">GRUPO   E</t>
  </si>
  <si>
    <t xml:space="preserve">GRUPO   F</t>
  </si>
  <si>
    <t xml:space="preserve">GRUPO   G</t>
  </si>
  <si>
    <t xml:space="preserve">GRUPO   H</t>
  </si>
  <si>
    <t xml:space="preserve">GRUPO   I</t>
  </si>
  <si>
    <t xml:space="preserve">GRUPO   J</t>
  </si>
  <si>
    <t xml:space="preserve">GRUPO   K</t>
  </si>
  <si>
    <t xml:space="preserve">GRUPO   L</t>
  </si>
  <si>
    <t xml:space="preserve">GRUPO   M</t>
  </si>
  <si>
    <t xml:space="preserve">GRUPO   N</t>
  </si>
  <si>
    <t xml:space="preserve">GRUPO   O</t>
  </si>
  <si>
    <t xml:space="preserve">GRUPO   P</t>
  </si>
  <si>
    <t xml:space="preserve">DESAFIANTE 2</t>
  </si>
  <si>
    <t xml:space="preserve">DESAFIANTE 3</t>
  </si>
  <si>
    <t xml:space="preserve">DESAFIANTE 4</t>
  </si>
  <si>
    <t xml:space="preserve">1 - Teve Jogo</t>
  </si>
  <si>
    <t xml:space="preserve">Placar ou Programação</t>
  </si>
  <si>
    <t xml:space="preserve">Perdeu WxO</t>
  </si>
  <si>
    <t xml:space="preserve">ADVERSARIO 1</t>
  </si>
  <si>
    <t xml:space="preserve">DESAFIANTE 1</t>
  </si>
  <si>
    <t xml:space="preserve">ADVERSARIO 2</t>
  </si>
  <si>
    <t xml:space="preserve">ADVERSARIO 3</t>
  </si>
  <si>
    <t xml:space="preserve">ADVERSARIO 4</t>
  </si>
  <si>
    <r>
      <rPr>
        <b val="true"/>
        <sz val="10"/>
        <color rgb="FF000000"/>
        <rFont val="Calibri"/>
        <family val="2"/>
        <charset val="1"/>
      </rPr>
      <t xml:space="preserve">2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</si>
  <si>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0"/>
        <color rgb="FF000000"/>
        <rFont val="Calibri"/>
        <family val="2"/>
        <charset val="1"/>
      </rPr>
      <t xml:space="preserve">3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</si>
  <si>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0"/>
        <color rgb="FF000000"/>
        <rFont val="Calibri"/>
        <family val="2"/>
        <charset val="1"/>
      </rPr>
      <t xml:space="preserve">4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</si>
  <si>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0"/>
        <color rgb="FF000000"/>
        <rFont val="Calibri"/>
        <family val="2"/>
        <charset val="1"/>
      </rPr>
      <t xml:space="preserve">5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</si>
  <si>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r>
      <rPr>
        <b val="true"/>
        <sz val="10"/>
        <color rgb="FF000000"/>
        <rFont val="Calibri"/>
        <family val="2"/>
        <charset val="1"/>
      </rPr>
      <t xml:space="preserve">1</t>
    </r>
    <r>
      <rPr>
        <b val="true"/>
        <vertAlign val="superscript"/>
        <sz val="12"/>
        <color rgb="FF000000"/>
        <rFont val="Calibri"/>
        <family val="2"/>
        <charset val="1"/>
      </rPr>
      <t xml:space="preserve">a</t>
    </r>
    <r>
      <rPr>
        <b val="true"/>
        <sz val="12"/>
        <color rgb="FF000000"/>
        <rFont val="Calibri"/>
        <family val="2"/>
        <charset val="1"/>
      </rPr>
      <t xml:space="preserve"> Rodada</t>
    </r>
  </si>
  <si>
    <t xml:space="preserve">GRUPO   Q</t>
  </si>
  <si>
    <t xml:space="preserve">GRUPO   R</t>
  </si>
  <si>
    <t xml:space="preserve">1. O(a) tenista com a letra "(D)" em vermelho será responsável pelo desafio (DESAFIANTE) , que deve ser feito até 4ª feira da semana correspondente,
bem como por fornecer as bolas para o jogo, que deverão ser novas ou, havendo acordo, semi-novas</t>
  </si>
  <si>
    <t xml:space="preserve">Desafiante</t>
  </si>
  <si>
    <t xml:space="preserve">»</t>
  </si>
  <si>
    <t xml:space="preserve">Vencedor da partida</t>
  </si>
  <si>
    <t xml:space="preserve">TOTAL</t>
  </si>
  <si>
    <t xml:space="preserve">JOGADOS</t>
  </si>
  <si>
    <t xml:space="preserve">W x O</t>
  </si>
  <si>
    <t xml:space="preserve">Posição atual no grupo</t>
  </si>
  <si>
    <t xml:space="preserve">RODADA</t>
  </si>
  <si>
    <t xml:space="preserve">SEMANA</t>
  </si>
  <si>
    <t xml:space="preserve">DESAFIANTE</t>
  </si>
  <si>
    <t xml:space="preserve">Ranking no início do turno</t>
  </si>
  <si>
    <t xml:space="preserve">Hoje</t>
  </si>
  <si>
    <t xml:space="preserve">VITORIAS</t>
  </si>
  <si>
    <t xml:space="preserve">1a</t>
  </si>
  <si>
    <t xml:space="preserve">SETS</t>
  </si>
  <si>
    <t xml:space="preserve">VENCIDOS</t>
  </si>
  <si>
    <t xml:space="preserve">2a</t>
  </si>
  <si>
    <t xml:space="preserve">PERDIDOS</t>
  </si>
  <si>
    <t xml:space="preserve">SALDO</t>
  </si>
  <si>
    <t xml:space="preserve">3a</t>
  </si>
  <si>
    <t xml:space="preserve">GAMES</t>
  </si>
  <si>
    <t xml:space="preserve">4a</t>
  </si>
  <si>
    <t xml:space="preserve">5a</t>
  </si>
  <si>
    <t xml:space="preserve">O tenista DESAFIANTE deverá realizar o desafio até 4ª feira da semana correspondente, bem como por fornecer as bolas para o jogo, que deverão ser novas, ou havendo acordo, semi-novas.</t>
  </si>
  <si>
    <r>
      <rPr>
        <i val="true"/>
        <sz val="14"/>
        <color rgb="FF222A35"/>
        <rFont val="Calibri"/>
        <family val="2"/>
        <charset val="1"/>
      </rPr>
      <t xml:space="preserve">O DESAFIANTE terá preferência para escolher a data do jogo, para isso deverá oferecer três opções de data ao tenista desafiado, </t>
    </r>
    <r>
      <rPr>
        <sz val="14"/>
        <color rgb="FF222A35"/>
        <rFont val="Calibri"/>
        <family val="2"/>
        <charset val="1"/>
      </rPr>
      <t xml:space="preserve">sendo uma das opções obrigatoriamente no final de semana ou feriado nacional, se houver na semana do desafio.
Não havendo o consenso, o desafiante poderá aplicar WO.
Não havendo o desafio, o desafiado deverá comunicar o fato à organização da barragem (Osvaldo), para aplicação do WO.</t>
    </r>
  </si>
  <si>
    <t xml:space="preserve">03 a 09 Fev</t>
  </si>
  <si>
    <t xml:space="preserve">10 a 16 Fev</t>
  </si>
  <si>
    <t xml:space="preserve">17 a 23 Fev</t>
  </si>
  <si>
    <t xml:space="preserve">24 Fev a 01 Mar</t>
  </si>
  <si>
    <t xml:space="preserve">02 a 08 Mar</t>
  </si>
  <si>
    <t xml:space="preserve">  </t>
  </si>
  <si>
    <t xml:space="preserve"> </t>
  </si>
  <si>
    <t xml:space="preserve">ADNER NERY</t>
  </si>
  <si>
    <t xml:space="preserve">ADRIANO ARAUJO</t>
  </si>
  <si>
    <t xml:space="preserve">ADRIANO BITTENCOURT</t>
  </si>
  <si>
    <t xml:space="preserve">ADRIANO CHIARI</t>
  </si>
  <si>
    <t xml:space="preserve">ALAN FERNANDES</t>
  </si>
  <si>
    <t xml:space="preserve">ALÉCIO SILVA</t>
  </si>
  <si>
    <t xml:space="preserve">ALEIXO BOSON</t>
  </si>
  <si>
    <t xml:space="preserve">ALESSANDRA DENOFRIO</t>
  </si>
  <si>
    <t xml:space="preserve">ALEX OLIVEIRA</t>
  </si>
  <si>
    <t xml:space="preserve">ALEXANDRE CAVALCANTI</t>
  </si>
  <si>
    <t xml:space="preserve">ALEXANDRE NOBLAT</t>
  </si>
  <si>
    <t xml:space="preserve">ALEXANDRE NOGUEIRA</t>
  </si>
  <si>
    <t xml:space="preserve">ALEXANDRE P. OLIVEIRA</t>
  </si>
  <si>
    <t xml:space="preserve">ALEXANDRE ROSA</t>
  </si>
  <si>
    <t xml:space="preserve">ALEXANDRE SANTOS</t>
  </si>
  <si>
    <t xml:space="preserve">ALEXON LEITE</t>
  </si>
  <si>
    <t xml:space="preserve">ALFREDO DIAS</t>
  </si>
  <si>
    <t xml:space="preserve">ALVARO PLACIDO</t>
  </si>
  <si>
    <t xml:space="preserve">AMADEU FAÇANHA</t>
  </si>
  <si>
    <t xml:space="preserve">ANA CAROLINA FAÇANHA</t>
  </si>
  <si>
    <t xml:space="preserve">ANA CLAUDIA</t>
  </si>
  <si>
    <t xml:space="preserve">ANDERSON ALMEIDA</t>
  </si>
  <si>
    <t xml:space="preserve">ANDERSON REDMERSKI</t>
  </si>
  <si>
    <t xml:space="preserve">ANDRE ANDERSON</t>
  </si>
  <si>
    <t xml:space="preserve">ANDRE COSTA</t>
  </si>
  <si>
    <t xml:space="preserve">ANDRE PARREIRA</t>
  </si>
  <si>
    <t xml:space="preserve">ANDRE PEREIRA</t>
  </si>
  <si>
    <t xml:space="preserve">ANDRE SALA</t>
  </si>
  <si>
    <t xml:space="preserve">ANTONIA ARAUJO</t>
  </si>
  <si>
    <t xml:space="preserve">ANTONIO ALVETTI</t>
  </si>
  <si>
    <t xml:space="preserve">ANTONIO ARAUJO</t>
  </si>
  <si>
    <t xml:space="preserve">ANTONIO MAIA JR</t>
  </si>
  <si>
    <t xml:space="preserve">ANTONIO ROMEIRO</t>
  </si>
  <si>
    <t xml:space="preserve">ANTONIO V. ROCHA</t>
  </si>
  <si>
    <t xml:space="preserve">ARBY RECH</t>
  </si>
  <si>
    <t xml:space="preserve">ARIO TOLEDO</t>
  </si>
  <si>
    <t xml:space="preserve">ARTHUR COELHO</t>
  </si>
  <si>
    <t xml:space="preserve">ARTHUR TRAMUJAS</t>
  </si>
  <si>
    <t xml:space="preserve">ATAULFO COSTA</t>
  </si>
  <si>
    <t xml:space="preserve">ATIENE FIGUEIREDO</t>
  </si>
  <si>
    <t xml:space="preserve">AUGUSTINI</t>
  </si>
  <si>
    <t xml:space="preserve">AUGUSTO FONSECA</t>
  </si>
  <si>
    <t xml:space="preserve">BY</t>
  </si>
  <si>
    <t xml:space="preserve">CAIO SENA</t>
  </si>
  <si>
    <t xml:space="preserve">CALUDIO RAMOS</t>
  </si>
  <si>
    <t xml:space="preserve">CARLOS AMEIDA</t>
  </si>
  <si>
    <t xml:space="preserve">CARLOS BRISOLLA</t>
  </si>
  <si>
    <t xml:space="preserve">CARLOS EWBANK</t>
  </si>
  <si>
    <t xml:space="preserve">CARLOS FONSECA</t>
  </si>
  <si>
    <t xml:space="preserve">CARLOS MAMEDE</t>
  </si>
  <si>
    <t xml:space="preserve">CARLOS MEDEIROS</t>
  </si>
  <si>
    <t xml:space="preserve">CARMINE SANTORO</t>
  </si>
  <si>
    <t xml:space="preserve">CAROLINA MADRID</t>
  </si>
  <si>
    <t xml:space="preserve">CASSIO CLEI</t>
  </si>
  <si>
    <t xml:space="preserve">CELSO BUENO</t>
  </si>
  <si>
    <t xml:space="preserve">CESAR LEMOS</t>
  </si>
  <si>
    <t xml:space="preserve">CESAR MARRA</t>
  </si>
  <si>
    <t xml:space="preserve">CLAUDIO ABREU</t>
  </si>
  <si>
    <t xml:space="preserve">CRISTIANO SANTOS</t>
  </si>
  <si>
    <t xml:space="preserve">DALTON FILHO</t>
  </si>
  <si>
    <t xml:space="preserve">DANIEL CHAGAS</t>
  </si>
  <si>
    <t xml:space="preserve">DANIEL PRADO</t>
  </si>
  <si>
    <t xml:space="preserve">DANIEL RIBEIRO</t>
  </si>
  <si>
    <t xml:space="preserve">DANIEL SZELBRACIKOWSKI</t>
  </si>
  <si>
    <t xml:space="preserve">DANILO BERARDO</t>
  </si>
  <si>
    <t xml:space="preserve">DARIO TESTONI</t>
  </si>
  <si>
    <t xml:space="preserve">DAVID FERNANDO</t>
  </si>
  <si>
    <t xml:space="preserve">DELFIM</t>
  </si>
  <si>
    <t xml:space="preserve">DIONY PORTO</t>
  </si>
  <si>
    <t xml:space="preserve">DOMINGOS LETTIERI</t>
  </si>
  <si>
    <t xml:space="preserve">DOUGLAS VELASQUEZ</t>
  </si>
  <si>
    <t xml:space="preserve">DUDU MAMEDE</t>
  </si>
  <si>
    <t xml:space="preserve">EDER DIAS</t>
  </si>
  <si>
    <t xml:space="preserve">EDER TADEU</t>
  </si>
  <si>
    <t xml:space="preserve">EDMAR MARTINS</t>
  </si>
  <si>
    <t xml:space="preserve">EDSON BARRANQUEIRO</t>
  </si>
  <si>
    <t xml:space="preserve">EDSON BELLO</t>
  </si>
  <si>
    <t xml:space="preserve">EDUARDO BARBOSA</t>
  </si>
  <si>
    <t xml:space="preserve">EDUARDO MEYER</t>
  </si>
  <si>
    <t xml:space="preserve">EDUARDO ROCHA</t>
  </si>
  <si>
    <t xml:space="preserve">EDUARDO VAZQUEZ</t>
  </si>
  <si>
    <t xml:space="preserve">ELIANA TRINDADE</t>
  </si>
  <si>
    <t xml:space="preserve">ELISA PRATA</t>
  </si>
  <si>
    <t xml:space="preserve">ELISANGELA PAPST</t>
  </si>
  <si>
    <t xml:space="preserve">ELIVELTO</t>
  </si>
  <si>
    <t xml:space="preserve">ELVIO GULART</t>
  </si>
  <si>
    <t xml:space="preserve">ELVIO SALVIANO</t>
  </si>
  <si>
    <t xml:space="preserve">EMILIO FILHO</t>
  </si>
  <si>
    <t xml:space="preserve">EMMANOEL LURDA</t>
  </si>
  <si>
    <t xml:space="preserve">ENZO ALCOFORADO</t>
  </si>
  <si>
    <t xml:space="preserve">EURICO NETO</t>
  </si>
  <si>
    <t xml:space="preserve">FABIO BACKES</t>
  </si>
  <si>
    <t xml:space="preserve">FABIO PENTEADO</t>
  </si>
  <si>
    <t xml:space="preserve">FABRICIO FERNANDES</t>
  </si>
  <si>
    <t xml:space="preserve">FELIPE LIBARDI</t>
  </si>
  <si>
    <t xml:space="preserve">FELIPE MAMEDE</t>
  </si>
  <si>
    <t xml:space="preserve">FELIPE MELO</t>
  </si>
  <si>
    <t xml:space="preserve">FELIPE VASCONCELLOS</t>
  </si>
  <si>
    <t xml:space="preserve">FILIP KANDA</t>
  </si>
  <si>
    <t xml:space="preserve">FLAVIA NARDELLI</t>
  </si>
  <si>
    <t xml:space="preserve">FLAVIO BARCELOS</t>
  </si>
  <si>
    <t xml:space="preserve">FLAVIO BORGES</t>
  </si>
  <si>
    <t xml:space="preserve">FLAVIO LOBATO</t>
  </si>
  <si>
    <t xml:space="preserve">FRANCISCO ASSIS</t>
  </si>
  <si>
    <t xml:space="preserve">FREDERICO P. SAMPAIO</t>
  </si>
  <si>
    <t xml:space="preserve">GEORGIA VALE</t>
  </si>
  <si>
    <t xml:space="preserve">GERALDO KERN</t>
  </si>
  <si>
    <t xml:space="preserve">GERALDO PIQUET</t>
  </si>
  <si>
    <t xml:space="preserve">GILBERT KLIER</t>
  </si>
  <si>
    <t xml:space="preserve">GILMARA LIMA</t>
  </si>
  <si>
    <t xml:space="preserve">GILSON SAMPAIO</t>
  </si>
  <si>
    <t xml:space="preserve">GIOVANA OLMOS</t>
  </si>
  <si>
    <t xml:space="preserve">GLAUBERT CHAVES</t>
  </si>
  <si>
    <t xml:space="preserve">GLAYSON PIMENTA</t>
  </si>
  <si>
    <t xml:space="preserve">GUSTAVO ALMEIDA</t>
  </si>
  <si>
    <t xml:space="preserve">GUSTAVO LUNA</t>
  </si>
  <si>
    <t xml:space="preserve">GUSTAVO MACHADO</t>
  </si>
  <si>
    <t xml:space="preserve">HAMILTON OLIVEIRA</t>
  </si>
  <si>
    <t xml:space="preserve">HERMINIO SUGUINO</t>
  </si>
  <si>
    <t xml:space="preserve">IDENIR MEDEIROS</t>
  </si>
  <si>
    <t xml:space="preserve">IRIS REIS</t>
  </si>
  <si>
    <t xml:space="preserve">ISAIAS LOPES</t>
  </si>
  <si>
    <t xml:space="preserve">IVANILDO</t>
  </si>
  <si>
    <t xml:space="preserve">IVO RODCZ</t>
  </si>
  <si>
    <t xml:space="preserve">IVONE ROLLER</t>
  </si>
  <si>
    <t xml:space="preserve">IZAIAS CAMILO</t>
  </si>
  <si>
    <t xml:space="preserve">JANAINA LUCHEZI</t>
  </si>
  <si>
    <t xml:space="preserve">JEREMIAS FORTINI</t>
  </si>
  <si>
    <t xml:space="preserve">JOÃO AMADOR</t>
  </si>
  <si>
    <t xml:space="preserve">JOÃO COZZA</t>
  </si>
  <si>
    <t xml:space="preserve">JOÃO GABRIEL</t>
  </si>
  <si>
    <t xml:space="preserve">JOÃO LUIZ</t>
  </si>
  <si>
    <t xml:space="preserve">JOÃO MEDEIROS</t>
  </si>
  <si>
    <t xml:space="preserve">JOÃO MUNIZ</t>
  </si>
  <si>
    <t xml:space="preserve">JOAO NARDELY</t>
  </si>
  <si>
    <t xml:space="preserve">JOAO PAULO</t>
  </si>
  <si>
    <t xml:space="preserve">JOÃO SUCUPIRA</t>
  </si>
  <si>
    <t xml:space="preserve">JOAO TAVARES</t>
  </si>
  <si>
    <t xml:space="preserve">JONATHAN LAKE</t>
  </si>
  <si>
    <t xml:space="preserve">JOSE CASTIEL</t>
  </si>
  <si>
    <t xml:space="preserve">JOSE LUIS</t>
  </si>
  <si>
    <t xml:space="preserve">JOSE PATROCINIO</t>
  </si>
  <si>
    <t xml:space="preserve">JOSE RICARDO</t>
  </si>
  <si>
    <t xml:space="preserve">JOSIERTON BEZERRA</t>
  </si>
  <si>
    <t xml:space="preserve">JUAREZ BARBOSA</t>
  </si>
  <si>
    <t xml:space="preserve">JUAREZ PEREIRA JR</t>
  </si>
  <si>
    <t xml:space="preserve">JUCINEIA NOGUEIRA</t>
  </si>
  <si>
    <t xml:space="preserve">JULIANO MAMUTE</t>
  </si>
  <si>
    <t xml:space="preserve">JULIANO MARQUES</t>
  </si>
  <si>
    <t xml:space="preserve">KILLARNEY SOARES</t>
  </si>
  <si>
    <t xml:space="preserve">LAURO VEIGA</t>
  </si>
  <si>
    <t xml:space="preserve">LEILA CORREA</t>
  </si>
  <si>
    <t xml:space="preserve">LEONARDO MOURA</t>
  </si>
  <si>
    <t xml:space="preserve">LEONARDO SARAIVA</t>
  </si>
  <si>
    <t xml:space="preserve">LILIA BRITO</t>
  </si>
  <si>
    <t xml:space="preserve">LIRA CAVALCANTE</t>
  </si>
  <si>
    <t xml:space="preserve">LISBETE ARAUJO</t>
  </si>
  <si>
    <t xml:space="preserve">LOURIVALDO RABELO</t>
  </si>
  <si>
    <t xml:space="preserve">LUCIANO CASTRO</t>
  </si>
  <si>
    <t xml:space="preserve">LUCIMAR SILVA</t>
  </si>
  <si>
    <t xml:space="preserve">LUCIO MESQUITA</t>
  </si>
  <si>
    <t xml:space="preserve">LUIS CARLOS MATOS</t>
  </si>
  <si>
    <t xml:space="preserve">LUIS CLOVIS</t>
  </si>
  <si>
    <t xml:space="preserve">LUIZ ALFREDO</t>
  </si>
  <si>
    <t xml:space="preserve">MARCELO MORAES</t>
  </si>
  <si>
    <t xml:space="preserve">MARCELO SILVA</t>
  </si>
  <si>
    <t xml:space="preserve">MARCIA MORATO</t>
  </si>
  <si>
    <t xml:space="preserve">MARCIO FERNANDES</t>
  </si>
  <si>
    <t xml:space="preserve">MARCIO SARMENTO</t>
  </si>
  <si>
    <t xml:space="preserve">MARCO MACIEL</t>
  </si>
  <si>
    <t xml:space="preserve">MARCOS BASTOS</t>
  </si>
  <si>
    <t xml:space="preserve">MARCOS FREIRE</t>
  </si>
  <si>
    <t xml:space="preserve">MARCOS GARCIA</t>
  </si>
  <si>
    <t xml:space="preserve">MARCOS SILVA</t>
  </si>
  <si>
    <t xml:space="preserve">MARCOS VICTORIO</t>
  </si>
  <si>
    <t xml:space="preserve">MARCUS MAMEDE</t>
  </si>
  <si>
    <t xml:space="preserve">MARIA DO ROSARIO</t>
  </si>
  <si>
    <t xml:space="preserve">MARIA OIVANE</t>
  </si>
  <si>
    <t xml:space="preserve">MARIA ORNETE</t>
  </si>
  <si>
    <t xml:space="preserve">MARIO CACHO</t>
  </si>
  <si>
    <t xml:space="preserve">MARION RIEDEL-NIKLAHS</t>
  </si>
  <si>
    <t xml:space="preserve">MARTIM JALES</t>
  </si>
  <si>
    <t xml:space="preserve">MAURICIO ROSS</t>
  </si>
  <si>
    <t xml:space="preserve">MAURO DOS SANTOS</t>
  </si>
  <si>
    <t xml:space="preserve">MAURO GOES</t>
  </si>
  <si>
    <t xml:space="preserve">MAURO TADEU</t>
  </si>
  <si>
    <t xml:space="preserve">MIGUEL BRUNO</t>
  </si>
  <si>
    <t xml:space="preserve">MILTON MARTINS</t>
  </si>
  <si>
    <t xml:space="preserve">MONALISA REDMERSKI</t>
  </si>
  <si>
    <t xml:space="preserve">NAHIR MONTOYA</t>
  </si>
  <si>
    <t xml:space="preserve">NATAN MORELO</t>
  </si>
  <si>
    <t xml:space="preserve">NELSON BONAZZA</t>
  </si>
  <si>
    <t xml:space="preserve">NELSON CHAIBEN</t>
  </si>
  <si>
    <t xml:space="preserve">NELSON VIRGILIO</t>
  </si>
  <si>
    <t xml:space="preserve">NENA MEDEIROS</t>
  </si>
  <si>
    <t xml:space="preserve">NILZINHA</t>
  </si>
  <si>
    <t xml:space="preserve">NIVALDO FERNANDES</t>
  </si>
  <si>
    <t xml:space="preserve">OLIMPIO FILHO</t>
  </si>
  <si>
    <t xml:space="preserve">ONATHAN LAKE</t>
  </si>
  <si>
    <t xml:space="preserve">ORLANDO ALMEIDA</t>
  </si>
  <si>
    <t xml:space="preserve">OSNY BANKS</t>
  </si>
  <si>
    <t xml:space="preserve">OTÁVIO BUENO</t>
  </si>
  <si>
    <t xml:space="preserve">PABLO MONTOYA</t>
  </si>
  <si>
    <t xml:space="preserve">PATRICK PEREIRA</t>
  </si>
  <si>
    <t xml:space="preserve">PAULA CAMARA</t>
  </si>
  <si>
    <t xml:space="preserve">PAULA TEIXEIRA</t>
  </si>
  <si>
    <t xml:space="preserve">PAULO COUTINHO</t>
  </si>
  <si>
    <t xml:space="preserve">PAULO TAKANO</t>
  </si>
  <si>
    <t xml:space="preserve">PEDRO HENRIQUE</t>
  </si>
  <si>
    <t xml:space="preserve">PEDRO JIMENEZ</t>
  </si>
  <si>
    <t xml:space="preserve">PEDRO NOBLAT</t>
  </si>
  <si>
    <t xml:space="preserve">PEDRO SANTOS</t>
  </si>
  <si>
    <t xml:space="preserve">PINTO SAMPAIO</t>
  </si>
  <si>
    <t xml:space="preserve">RAFAEL BASTOS</t>
  </si>
  <si>
    <t xml:space="preserve">RAFAEL CALDEIRA</t>
  </si>
  <si>
    <t xml:space="preserve">RAFAEL NOGUEIRA</t>
  </si>
  <si>
    <t xml:space="preserve">RAFAEL YAMAGUCHI</t>
  </si>
  <si>
    <t xml:space="preserve">RAIMUNDO SENA</t>
  </si>
  <si>
    <t xml:space="preserve">RAÍ LIMA</t>
  </si>
  <si>
    <t xml:space="preserve">REBECA NEVES</t>
  </si>
  <si>
    <t xml:space="preserve">REGINALDO MACHADO</t>
  </si>
  <si>
    <t xml:space="preserve">RENATO BIANCO</t>
  </si>
  <si>
    <t xml:space="preserve">RENATO OLIVEIRA</t>
  </si>
  <si>
    <t xml:space="preserve">RENATO SOUZA</t>
  </si>
  <si>
    <t xml:space="preserve">REUEL DE PAULA</t>
  </si>
  <si>
    <t xml:space="preserve">RICARDO DELGADO</t>
  </si>
  <si>
    <t xml:space="preserve">RICARDO MACHADO</t>
  </si>
  <si>
    <t xml:space="preserve">RICARDO OLIVEIRA</t>
  </si>
  <si>
    <t xml:space="preserve">RICARDO VILLELA</t>
  </si>
  <si>
    <t xml:space="preserve">ROBERTO FIUZA</t>
  </si>
  <si>
    <t xml:space="preserve">ROBERTO VIANA</t>
  </si>
  <si>
    <t xml:space="preserve">RODRIGO MENACHO</t>
  </si>
  <si>
    <t xml:space="preserve">RODRIGO MONROY</t>
  </si>
  <si>
    <t xml:space="preserve">RODRIGO PASTOR</t>
  </si>
  <si>
    <t xml:space="preserve">RONALDO IUNES</t>
  </si>
  <si>
    <t xml:space="preserve">ROSANGELA NOBLAT</t>
  </si>
  <si>
    <t xml:space="preserve">ROU GRIFFITHS</t>
  </si>
  <si>
    <t xml:space="preserve">SAMUEL PADILHA</t>
  </si>
  <si>
    <t xml:space="preserve">SAULO MEDEIROS</t>
  </si>
  <si>
    <t xml:space="preserve">SERGIO ALCÂNTARA</t>
  </si>
  <si>
    <t xml:space="preserve">SERGIO LEPSCH</t>
  </si>
  <si>
    <t xml:space="preserve">SILVANA IUNES</t>
  </si>
  <si>
    <t xml:space="preserve">SILVIA GONTIJO</t>
  </si>
  <si>
    <t xml:space="preserve">THIAGO STERLING</t>
  </si>
  <si>
    <t xml:space="preserve">TRISTIANO SUGUINO</t>
  </si>
  <si>
    <t xml:space="preserve">UIRA CAVALCANTE</t>
  </si>
  <si>
    <t xml:space="preserve">ULISSES SANTANA</t>
  </si>
  <si>
    <t xml:space="preserve">VAGNER BERBAT</t>
  </si>
  <si>
    <t xml:space="preserve">VALNEI PIAZZA</t>
  </si>
  <si>
    <t xml:space="preserve">VENUS ARAGÃO</t>
  </si>
  <si>
    <t xml:space="preserve">VICENTE MORAES</t>
  </si>
  <si>
    <t xml:space="preserve">VICENTE OLIVEIRA</t>
  </si>
  <si>
    <t xml:space="preserve">VICENTES MORAES</t>
  </si>
  <si>
    <t xml:space="preserve">VITAL VARELA</t>
  </si>
  <si>
    <t xml:space="preserve">VITOR FERNANDES</t>
  </si>
  <si>
    <t xml:space="preserve">VITOR GONÇALVES</t>
  </si>
  <si>
    <t xml:space="preserve">VITOR PORTO</t>
  </si>
  <si>
    <t xml:space="preserve">WALTER BEM-VINDO</t>
  </si>
  <si>
    <t xml:space="preserve">WANDERLEI BRANDÃO</t>
  </si>
  <si>
    <t xml:space="preserve">WELTON SILVA</t>
  </si>
  <si>
    <t xml:space="preserve">WILLIAM PWA</t>
  </si>
  <si>
    <t xml:space="preserve">WILSON FREIRE</t>
  </si>
  <si>
    <t xml:space="preserve">WILSON LEÃO</t>
  </si>
  <si>
    <t xml:space="preserve">ZORZO</t>
  </si>
  <si>
    <t xml:space="preserve">ADNER NERY venceu GIOVANA OLMOS por 6x0 6x1</t>
  </si>
  <si>
    <t xml:space="preserve">ADNER NERY perdeu para FELIPE MAMEDE por 0x6 1x6</t>
  </si>
  <si>
    <t xml:space="preserve">ADNER NERY perdeu para DUDU MAMEDE por 0x6 2x6</t>
  </si>
  <si>
    <t xml:space="preserve">ADNER NERY venceu ALEXON LEITE por WxO</t>
  </si>
  <si>
    <t xml:space="preserve">ADNER NERY venceu DIONY PORTO por 6x3 6x3</t>
  </si>
  <si>
    <t xml:space="preserve">ADRIANO ARAUJO perdeu para ROBERTO VIANA por WxO</t>
  </si>
  <si>
    <t xml:space="preserve">ADRIANO ARAUJO perdeu para ANDERSON REDMERSKI por WxO</t>
  </si>
  <si>
    <t xml:space="preserve">ADRIANO ARAUJO perdeu para GEORGIA VALE por WxO</t>
  </si>
  <si>
    <t xml:space="preserve">ADRIANO ARAUJO perdeu para RICARDO DELGADO por WxO</t>
  </si>
  <si>
    <t xml:space="preserve">ADRIANO ARAUJO perdeu para MARCOS FREIRE por WxO</t>
  </si>
  <si>
    <t xml:space="preserve">ADRIANO BITTENCOURT venceu LUIZ ALFREDO por 6x2 6x3</t>
  </si>
  <si>
    <t xml:space="preserve">ADRIANO BITTENCOURT venceu CARMINE SANTORO por WxO</t>
  </si>
  <si>
    <t xml:space="preserve">ADRIANO BITTENCOURT perdeu para ELVIO SALVIANO por 6x7 3x6</t>
  </si>
  <si>
    <t xml:space="preserve">ADRIANO BITTENCOURT venceu CARLOS EWBANK por 6x4 6x3</t>
  </si>
  <si>
    <t xml:space="preserve">ADRIANO BITTENCOURT venceu CAROLINA MADRID por WxO</t>
  </si>
  <si>
    <t xml:space="preserve">ADRIANO CHIARI perdeu para JOAO TAVARES por 1x6 3x6</t>
  </si>
  <si>
    <t xml:space="preserve">ADRIANO CHIARI venceu HERMINIO SUGUINO por 6x3 7x5</t>
  </si>
  <si>
    <t xml:space="preserve">ADRIANO CHIARI venceu NELSON CHAIBEN por WxO</t>
  </si>
  <si>
    <t xml:space="preserve">ADRIANO CHIARI venceu MILTON MARTINS por 6x3 6x4</t>
  </si>
  <si>
    <t xml:space="preserve">ADRIANO CHIARI venceu ANTONIO V. ROCHA por 6x2 6x3</t>
  </si>
  <si>
    <t xml:space="preserve">ALÉCIO SILVA perdeu para GLAYSON PIMENTA por WxO</t>
  </si>
  <si>
    <t xml:space="preserve">ALÉCIO SILVA perdeu para WELTON SILVA por WxO</t>
  </si>
  <si>
    <t xml:space="preserve">ALÉCIO SILVA venceu MARCIO SARMENTO por 6x0 6x1</t>
  </si>
  <si>
    <t xml:space="preserve">ALÉCIO SILVA perdeu para MAURO GOES por 4x6 3x6</t>
  </si>
  <si>
    <t xml:space="preserve">ALÉCIO SILVA venceu OSNY BANKS por WxO</t>
  </si>
  <si>
    <t xml:space="preserve">ALESSANDRA DENOFRIO venceu ELIANA TRINDADE por WxO</t>
  </si>
  <si>
    <t xml:space="preserve">ALESSANDRA DENOFRIO perdeu para LEONARDO SARAIVA por 1x6 4x6</t>
  </si>
  <si>
    <t xml:space="preserve">ALESSANDRA DENOFRIO perdeu para FABRICIO FERNANDES por 1x6 0x6</t>
  </si>
  <si>
    <t xml:space="preserve">ALESSANDRA DENOFRIO perdeu para NELSON VIRGILIO por 1x6 4x6</t>
  </si>
  <si>
    <t xml:space="preserve">ALESSANDRA DENOFRIO venceu LUCIMAR SILVA por 6x3 6x3</t>
  </si>
  <si>
    <t xml:space="preserve">ALEXANDRE NOBLAT perdeu para MARCO MACIEL ABREU por 1x6 4x6</t>
  </si>
  <si>
    <t xml:space="preserve">ALEXANDRE NOBLAT venceu ELISA PRATA por 6x2 6x0</t>
  </si>
  <si>
    <t xml:space="preserve">ALEXANDRE NOBLAT perdeu para RICARDO VILLELA por 2x6 6x3 3x10</t>
  </si>
  <si>
    <t xml:space="preserve">ALEXANDRE NOBLAT perdeu para NIVALDO FERNANDES por 4x6 4x6</t>
  </si>
  <si>
    <t xml:space="preserve">ALEXANDRE NOBLAT venceu CESAR MARRA por 6x2 6x4</t>
  </si>
  <si>
    <t xml:space="preserve">ALEXANDRE ROSA venceu EDUARDO BARBOSA por 6x1 3x6 10x4</t>
  </si>
  <si>
    <t xml:space="preserve">ALEXANDRE ROSA perdeu para LOURIVALDO RABELO por 6x4 4x6 3x10</t>
  </si>
  <si>
    <t xml:space="preserve">ALEXANDRE ROSA perdeu para EDMAR MARTINS por 6x2 4x6 8x10</t>
  </si>
  <si>
    <t xml:space="preserve">ALEXANDRE ROSA venceu EDSON BELLO por 7x6 6x3</t>
  </si>
  <si>
    <t xml:space="preserve">ALEXANDRE ROSA venceu CARLOS MAMEDE por 6x1 6x3</t>
  </si>
  <si>
    <t xml:space="preserve">ALEXON LEITE perdeu para FELIPE MAMEDE por 1x6 0x6</t>
  </si>
  <si>
    <t xml:space="preserve">ALEXON LEITE perdeu para DUDU MAMEDE por 2x6 2x6</t>
  </si>
  <si>
    <t xml:space="preserve">ALEXON LEITE perdeu para DIONY PORTO por 2x6 2x6</t>
  </si>
  <si>
    <t xml:space="preserve">ALEXON LEITE perdeu para ADNER NERY por WxO</t>
  </si>
  <si>
    <t xml:space="preserve">ALEXON LEITE perdeu para GIOVANA OLMOS por 6x7 3x6</t>
  </si>
  <si>
    <t xml:space="preserve">AMADEU FAÇANHA perdeu para ROBERTO FIUZA por WxO</t>
  </si>
  <si>
    <t xml:space="preserve">AMADEU FAÇANHA venceu JOSE CASTIEL por WxO</t>
  </si>
  <si>
    <t xml:space="preserve">AMADEU FAÇANHA perdeu para DOUGLAS VELÁSQUEZ por 6x7 5x7</t>
  </si>
  <si>
    <t xml:space="preserve">AMADEU FAÇANHA venceu IVO RODCZ por 6x1 6x4</t>
  </si>
  <si>
    <t xml:space="preserve">AMADEU FAÇANHA perdeu para GUSTAVO LUNA por 5x7 3x6</t>
  </si>
  <si>
    <t xml:space="preserve">ANA CLAUDIA VIEIRA</t>
  </si>
  <si>
    <t xml:space="preserve">ANA CLAUDIA VIEIRA venceu RICARDO MACHADO por WxO</t>
  </si>
  <si>
    <t xml:space="preserve">ANA CLAUDIA VIEIRA venceu GUSTAVO ALMEIDA por 7x5 6x1</t>
  </si>
  <si>
    <t xml:space="preserve">ANA CLAUDIA VIEIRA perdeu para ELVIO GOULART por WxO</t>
  </si>
  <si>
    <t xml:space="preserve">ANA CLAUDIA VIEIRA venceu ISAIAS LOPES por 6x2 7x6</t>
  </si>
  <si>
    <t xml:space="preserve">ANA CLAUDIA VIEIRA venceu FRANCISCO ASSIS por 7x6 6x3</t>
  </si>
  <si>
    <t xml:space="preserve">ANDERSON REDMERSKI perdeu para MARCOS FREIRE por 2x6 3x6</t>
  </si>
  <si>
    <t xml:space="preserve">ANDERSON REDMERSKI venceu ADRIANO ARAUJO por WxO</t>
  </si>
  <si>
    <t xml:space="preserve">ANDERSON REDMERSKI venceu RICARDO DELGADO por 6x2 6x2</t>
  </si>
  <si>
    <t xml:space="preserve">ANDERSON REDMERSKI perdeu para ROBERTO VIANA por 6x7 6x4 1x10</t>
  </si>
  <si>
    <t xml:space="preserve">ANDERSON REDMERSKI venceu GEORGIA VALE por 6x3 6x3</t>
  </si>
  <si>
    <t xml:space="preserve">ANDRE ANDERSON venceu OLIMPIO FILHO por 6x3 6x1</t>
  </si>
  <si>
    <t xml:space="preserve">ANDRE ANDERSON venceu JOSE LUIS por 6x2 6x1</t>
  </si>
  <si>
    <t xml:space="preserve">ANDRE ANDERSON venceu ARIO TOLEDO por 6x3 6x3</t>
  </si>
  <si>
    <t xml:space="preserve">ANDRE ANDERSON venceu SAULO MEDEIROS por 6x4 6x4</t>
  </si>
  <si>
    <t xml:space="preserve">ANDRE ANDERSON venceu DALTON FILHO por 6x4 6x2</t>
  </si>
  <si>
    <t xml:space="preserve">ANTONIA ARAUJO perdeu para CESAR LEMOS por 1x6 1x6</t>
  </si>
  <si>
    <t xml:space="preserve">ANTONIA ARAUJO perdeu para JOAO GABRIEL SILVA por 0x6 0x6</t>
  </si>
  <si>
    <t xml:space="preserve">ANTONIA ARAUJO perdeu para FLAVIA NARDELLI por 4x6 1x6</t>
  </si>
  <si>
    <t xml:space="preserve">ANTONIA ARAUJO perdeu para DARIO TESTONI por 2x6 1x6</t>
  </si>
  <si>
    <t xml:space="preserve">ANTONIA ARAUJO venceu EMILIO FILHO por WxO</t>
  </si>
  <si>
    <t xml:space="preserve">ANTONIO V. ROCHA venceu HERMINIO SUGUINO por 6x3 7x5</t>
  </si>
  <si>
    <t xml:space="preserve">ANTONIO V. ROCHA venceu NELSON CHAIBEN por 6x3 7x5</t>
  </si>
  <si>
    <t xml:space="preserve">ANTONIO V. ROCHA perdeu para MILTON MARTINS por 6x4 2x6 5x10</t>
  </si>
  <si>
    <t xml:space="preserve">ANTONIO V. ROCHA perdeu para JOAO TAVARES por 2x6 2x6</t>
  </si>
  <si>
    <t xml:space="preserve">ANTONIO V. ROCHA perdeu para ADRIANO CHIARI por 2x6 3x6</t>
  </si>
  <si>
    <t xml:space="preserve">ARIO TOLEDO venceu JOSE LUIS por 6x2 6x0</t>
  </si>
  <si>
    <t xml:space="preserve">ARIO TOLEDO venceu SAULO MEDEIROS por 7x6 6x4</t>
  </si>
  <si>
    <t xml:space="preserve">ARIO TOLEDO perdeu para ANDRE ANDERSON por 3x6 3x6</t>
  </si>
  <si>
    <t xml:space="preserve">ARIO TOLEDO venceu DALTON FILHO por 3x6 6x3 10x1</t>
  </si>
  <si>
    <t xml:space="preserve">ARIO TOLEDO perdeu para OLIMPIO FILHO por 1x6 5x7</t>
  </si>
  <si>
    <t xml:space="preserve">CARLOS EWBANK perdeu para CARMINE SANTORO por WxO</t>
  </si>
  <si>
    <t xml:space="preserve">CARLOS EWBANK venceu CAROLINA MADRID por 7x5 7x6</t>
  </si>
  <si>
    <t xml:space="preserve">CARLOS EWBANK venceu LUIZ ALFREDO por 4x6 6x3 10x2</t>
  </si>
  <si>
    <t xml:space="preserve">CARLOS EWBANK perdeu para ADRIANO BITTENCOURT por 4x6 3x6</t>
  </si>
  <si>
    <t xml:space="preserve">CARLOS EWBANK perdeu para ELVIO SALVIANO por 6x7 7x6 8x10</t>
  </si>
  <si>
    <t xml:space="preserve">CARLOS MAMEDE venceu LOURIVALDO RABELO por 7x6 6x4</t>
  </si>
  <si>
    <t xml:space="preserve">CARLOS MAMEDE perdeu para EDMAR MARTINS por 3x6 1x6</t>
  </si>
  <si>
    <t xml:space="preserve">CARLOS MAMEDE perdeu para EDSON BELLO por 2x6 5x7</t>
  </si>
  <si>
    <t xml:space="preserve">CARLOS MAMEDE venceu EDUARDO BARBOSA por 6x4 3x6 10x3</t>
  </si>
  <si>
    <t xml:space="preserve">CARLOS MAMEDE perdeu para ALEXANDRE ROSA por 1x6 3x6</t>
  </si>
  <si>
    <t xml:space="preserve">CARMINE SANTORO venceu CARLOS EWBANK por WxO</t>
  </si>
  <si>
    <t xml:space="preserve">CARMINE SANTORO perdeu para ADRIANO BITTENCOURT por WxO</t>
  </si>
  <si>
    <t xml:space="preserve">CARMINE SANTORO perdeu para CAROLINA MADRID por WxO</t>
  </si>
  <si>
    <t xml:space="preserve">CARMINE SANTORO perdeu para ELVIO SALVIANO por WxO</t>
  </si>
  <si>
    <t xml:space="preserve">CARMINE SANTORO perdeu para LUIZ ALFREDO por WxO</t>
  </si>
  <si>
    <t xml:space="preserve">CAROLINA MADRID venceu ELVIO SALVIANO por 6x2 6x3</t>
  </si>
  <si>
    <t xml:space="preserve">CAROLINA MADRID perdeu para CARLOS EWBANK por 5x7 6x7</t>
  </si>
  <si>
    <t xml:space="preserve">CAROLINA MADRID venceu CARMINE SANTORO por WxO</t>
  </si>
  <si>
    <t xml:space="preserve">CAROLINA MADRID perdeu para LUIZ ALFREDO por WxO</t>
  </si>
  <si>
    <t xml:space="preserve">CAROLINA MADRID perdeu para ADRIANO BITTENCOURT por WxO</t>
  </si>
  <si>
    <t xml:space="preserve">CESAR LEMOS venceu ANTONIA ARAUJO por 6x1 6x1</t>
  </si>
  <si>
    <t xml:space="preserve">CESAR LEMOS venceu FLAVIA NARDELLI por 6x0 6x1</t>
  </si>
  <si>
    <t xml:space="preserve">CESAR LEMOS venceu DARIO TESTONI por 6x0 6x1</t>
  </si>
  <si>
    <t xml:space="preserve">CESAR LEMOS venceu EMILIO FILHO por WxO</t>
  </si>
  <si>
    <t xml:space="preserve">CESAR LEMOS perdeu para JOAO GABRIEL SILVA por 4x6 3x6</t>
  </si>
  <si>
    <t xml:space="preserve">CESAR MARRA perdeu para NIVALDO FERNANDES por 4x6 1x6</t>
  </si>
  <si>
    <t xml:space="preserve">CESAR MARRA perdeu para MARCO MACIEL ABREU por 3x6 3x6</t>
  </si>
  <si>
    <t xml:space="preserve">CESAR MARRA venceu ELISA PRATA por 7x5 7x5</t>
  </si>
  <si>
    <t xml:space="preserve">CESAR MARRA venceu RICARDO VILLELA por 6x3 6x4</t>
  </si>
  <si>
    <t xml:space="preserve">CESAR MARRA perdeu para ALEXANDRE NOBLAT por 2x6 4x6</t>
  </si>
  <si>
    <t xml:space="preserve">DALTON FILHO venceu SAULO MEDEIROS por 6x1 6x4</t>
  </si>
  <si>
    <t xml:space="preserve">DALTON FILHO venceu OLIMPIO FILHO por 6x4 3x6 10x5</t>
  </si>
  <si>
    <t xml:space="preserve">DALTON FILHO perdeu para JOSE LUIS por 6x7 3x6</t>
  </si>
  <si>
    <t xml:space="preserve">DALTON FILHO perdeu para ARIO TOLEDO por 6x3 3x6 1x10</t>
  </si>
  <si>
    <t xml:space="preserve">DALTON FILHO perdeu para ANDRE ANDERSON por 4x6 2x6</t>
  </si>
  <si>
    <t xml:space="preserve">DANIEL CHAGAS venceu MARIA OIVANE por 6x0 6x0</t>
  </si>
  <si>
    <t xml:space="preserve">DANIEL CHAGAS venceu MARCOS BASTOS por WxO</t>
  </si>
  <si>
    <t xml:space="preserve">DANIEL CHAGAS venceu VENUS ARAGÃO por WxO</t>
  </si>
  <si>
    <t xml:space="preserve">DANIEL CHAGAS venceu MARCIA MORATO por 6x2 6x2</t>
  </si>
  <si>
    <t xml:space="preserve">DANIEL CHAGAS venceu NATAN MORELO por WxO</t>
  </si>
  <si>
    <t xml:space="preserve">DANIEL PRADO perdeu para LUCIO MESQUITA por 4x6 2x6</t>
  </si>
  <si>
    <t xml:space="preserve">DANIEL PRADO venceu MARCUS MAMEDE por 6x4 6x4</t>
  </si>
  <si>
    <t xml:space="preserve">DANIEL PRADO venceu FABIO BACKES por 7x6 6x3</t>
  </si>
  <si>
    <t xml:space="preserve">DANIEL PRADO perdeu para PEDRO SANTOS por 5x7 1x6</t>
  </si>
  <si>
    <t xml:space="preserve">DANIEL PRADO perdeu para JOAO RUAS SUCUPIRA por WxO</t>
  </si>
  <si>
    <t xml:space="preserve">DARIO TESTONI perdeu para JOAO GABRIEL SILVA por 3x6 0x6</t>
  </si>
  <si>
    <t xml:space="preserve">DARIO TESTONI venceu EMILIO FILHO por 6x0 6x1</t>
  </si>
  <si>
    <t xml:space="preserve">DARIO TESTONI perdeu para CESAR LEMOS por 0x6 1x6</t>
  </si>
  <si>
    <t xml:space="preserve">DARIO TESTONI venceu ANTONIA ARAUJO por 6x2 6x1</t>
  </si>
  <si>
    <t xml:space="preserve">DARIO TESTONI venceu FLAVIA NARDELLI por 6x3 6x0</t>
  </si>
  <si>
    <t xml:space="preserve">DIONY PORTO perdeu para DUDU MAMEDE por 0x6 2x6</t>
  </si>
  <si>
    <t xml:space="preserve">DIONY PORTO venceu GIOVANA OLMOS por 1x6 6x1 13x11</t>
  </si>
  <si>
    <t xml:space="preserve">DIONY PORTO venceu ALEXON LEITE por 6x2 6x2</t>
  </si>
  <si>
    <t xml:space="preserve">DIONY PORTO perdeu para FELIPE MAMEDE por 0x6 2x6</t>
  </si>
  <si>
    <t xml:space="preserve">DIONY PORTO perdeu para ADNER NERY por 3x6 3x6</t>
  </si>
  <si>
    <t xml:space="preserve">DOUGLAS VELÁSQUEZ</t>
  </si>
  <si>
    <t xml:space="preserve">DOUGLAS VELÁSQUEZ venceu JOSE CASTIEL por 6x1 6x1</t>
  </si>
  <si>
    <t xml:space="preserve">DOUGLAS VELÁSQUEZ venceu IVO RODCZ por 6x0 6x1</t>
  </si>
  <si>
    <t xml:space="preserve">DOUGLAS VELÁSQUEZ venceu AMADEU FAÇANHA por 7x6 7x5</t>
  </si>
  <si>
    <t xml:space="preserve">DOUGLAS VELÁSQUEZ perdeu para GUSTAVO LUNA por 1x6 4x6</t>
  </si>
  <si>
    <t xml:space="preserve">DOUGLAS VELÁSQUEZ venceu ROBERTO FIUZA por 6x2 6x3</t>
  </si>
  <si>
    <t xml:space="preserve">DUDU MAMEDE venceu DIONY PORTO por 6x0 6x2</t>
  </si>
  <si>
    <t xml:space="preserve">DUDU MAMEDE venceu ALEXON LEITE por 6x2 6x2</t>
  </si>
  <si>
    <t xml:space="preserve">DUDU MAMEDE venceu ADNER NERY por 6x0 6x2</t>
  </si>
  <si>
    <t xml:space="preserve">DUDU MAMEDE venceu GIOVANA OLMOS por 6x0 6x0</t>
  </si>
  <si>
    <t xml:space="preserve">DUDU MAMEDE perdeu para FELIPE MAMEDE por 0x6 2x6</t>
  </si>
  <si>
    <t xml:space="preserve">EDMAR MARTINS venceu EDSON BELLO por 6x3 7x5</t>
  </si>
  <si>
    <t xml:space="preserve">EDMAR MARTINS venceu CARLOS MAMEDE por 6x3 6x1</t>
  </si>
  <si>
    <t xml:space="preserve">EDMAR MARTINS venceu ALEXANDRE ROSA por 2x6 6x4 10x8</t>
  </si>
  <si>
    <t xml:space="preserve">EDMAR MARTINS perdeu para LOURIVALDO RABELO por 6x4 3x6 10x12</t>
  </si>
  <si>
    <t xml:space="preserve">EDMAR MARTINS venceu EDUARDO BARBOSA por 7x5 7x6</t>
  </si>
  <si>
    <t xml:space="preserve">EDSON BELLO perdeu para EDMAR MARTINS por 3x6 5x7</t>
  </si>
  <si>
    <t xml:space="preserve">EDSON BELLO perdeu para EDUARDO BARBOSA por 5x7 4x6</t>
  </si>
  <si>
    <t xml:space="preserve">EDSON BELLO venceu CARLOS MAMEDE por 6x2 7x5</t>
  </si>
  <si>
    <t xml:space="preserve">EDSON BELLO perdeu para ALEXANDRE ROSA por 6x7 3x6</t>
  </si>
  <si>
    <t xml:space="preserve">EDSON BELLO perdeu para LOURIVALDO RABELO por Rx</t>
  </si>
  <si>
    <t xml:space="preserve">EDUARDO BARBOSA perdeu para ALEXANDRE ROSA por 1x6 6x3 4x10</t>
  </si>
  <si>
    <t xml:space="preserve">EDUARDO BARBOSA venceu EDSON BELLO por 7x5 6x4</t>
  </si>
  <si>
    <t xml:space="preserve">EDUARDO BARBOSA perdeu para LOURIVALDO RABELO por 6x1 2x6 6x10</t>
  </si>
  <si>
    <t xml:space="preserve">EDUARDO BARBOSA perdeu para CARLOS MAMEDE por 4x6 6x3 3x10</t>
  </si>
  <si>
    <t xml:space="preserve">EDUARDO BARBOSA perdeu para EDMAR MARTINS por 5x7 6x7</t>
  </si>
  <si>
    <t xml:space="preserve">ELIANA TRINDADE perdeu para ALESSANDRA DENOFRIO por WxO</t>
  </si>
  <si>
    <t xml:space="preserve">ELIANA TRINDADE perdeu para FABRICIO FERNANDES por WxO</t>
  </si>
  <si>
    <t xml:space="preserve">ELIANA TRINDADE perdeu para LUCIMAR SILVA por WxO</t>
  </si>
  <si>
    <t xml:space="preserve">ELIANA TRINDADE perdeu para LEONARDO SARAIVA por WxO</t>
  </si>
  <si>
    <t xml:space="preserve">ELIANA TRINDADE perdeu para NELSON VIRGILIO por WxO</t>
  </si>
  <si>
    <t xml:space="preserve">ELISA PRATA perdeu para RICARDO VILLELA por 5x7 6x3 7x10</t>
  </si>
  <si>
    <t xml:space="preserve">ELISA PRATA perdeu para ALEXANDRE NOBLAT por 2x6 0x6</t>
  </si>
  <si>
    <t xml:space="preserve">ELISA PRATA perdeu para CESAR MARRA por 5x7 5x7</t>
  </si>
  <si>
    <t xml:space="preserve">ELISA PRATA perdeu para MARCO MACIEL ABREU por 0x6 2x6</t>
  </si>
  <si>
    <t xml:space="preserve">ELISA PRATA perdeu para NIVALDO FERNANDES por 3x6 0x6</t>
  </si>
  <si>
    <t xml:space="preserve">ELVIO GOULART</t>
  </si>
  <si>
    <t xml:space="preserve">ELVIO GOULART perdeu para GUSTAVO ALMEIDA por 2x6 2x6</t>
  </si>
  <si>
    <t xml:space="preserve">ELVIO GOULART venceu FRANCISCO ASSIS por WxO</t>
  </si>
  <si>
    <t xml:space="preserve">ELVIO GOULART venceu ANA CLAUDIA VIEIRA por WxO</t>
  </si>
  <si>
    <t xml:space="preserve">ELVIO GOULART venceu RICARDO MACHADO por 6x3 7x5</t>
  </si>
  <si>
    <t xml:space="preserve">ELVIO GOULART perdeu para ISAIAS LOPES por 5x7 4x6</t>
  </si>
  <si>
    <t xml:space="preserve">ELVIO SALVIANO perdeu para CAROLINA MADRID por 2x6 3x6</t>
  </si>
  <si>
    <t xml:space="preserve">ELVIO SALVIANO venceu LUIZ ALFREDO por 6x2 6x4</t>
  </si>
  <si>
    <t xml:space="preserve">ELVIO SALVIANO venceu ADRIANO BITTENCOURT por 7x6 6x3</t>
  </si>
  <si>
    <t xml:space="preserve">ELVIO SALVIANO venceu CARMINE SANTORO por WxO</t>
  </si>
  <si>
    <t xml:space="preserve">ELVIO SALVIANO venceu CARLOS EWBANK por 7x6 6x7 10x8</t>
  </si>
  <si>
    <t xml:space="preserve">EMILIO FILHO perdeu para FLAVIA NARDELLI por WxO</t>
  </si>
  <si>
    <t xml:space="preserve">EMILIO FILHO perdeu para DARIO TESTONI por 0x6 1x6</t>
  </si>
  <si>
    <t xml:space="preserve">EMILIO FILHO venceu JOAO GABRIEL SILVA por WxO</t>
  </si>
  <si>
    <t xml:space="preserve">EMILIO FILHO perdeu para CESAR LEMOS por WxO</t>
  </si>
  <si>
    <t xml:space="preserve">EMILIO FILHO perdeu para ANTONIA ARAUJO por WxO</t>
  </si>
  <si>
    <t xml:space="preserve">FABIO BACKES venceu PEDRO SANTOS por 6x4 0x6 10x8</t>
  </si>
  <si>
    <t xml:space="preserve">FABIO BACKES venceu JOAO RUAS SUCUPIRA por 6x3 3x6 10x3</t>
  </si>
  <si>
    <t xml:space="preserve">FABIO BACKES perdeu para DANIEL PRADO por 6x7 3x6</t>
  </si>
  <si>
    <t xml:space="preserve">FABIO BACKES venceu MARCUS MAMEDE por 6x3 7x5</t>
  </si>
  <si>
    <t xml:space="preserve">FABIO BACKES perdeu para LUCIO MESQUITA por 1x6 6x4 9x11</t>
  </si>
  <si>
    <t xml:space="preserve">FABRICIO FERNANDES venceu NELSON VIRGILIO por 6x2 6x0</t>
  </si>
  <si>
    <t xml:space="preserve">FABRICIO FERNANDES venceu ELIANA TRINDADE por WxO</t>
  </si>
  <si>
    <t xml:space="preserve">FABRICIO FERNANDES venceu ALESSANDRA DENOFRIO por 6x1 6x0</t>
  </si>
  <si>
    <t xml:space="preserve">FABRICIO FERNANDES venceu LUCIMAR SILVA por 6x1 6x2</t>
  </si>
  <si>
    <t xml:space="preserve">FABRICIO FERNANDES venceu LEONARDO SARAIVA por 6x1 7x6</t>
  </si>
  <si>
    <t xml:space="preserve">FELIPE MAMEDE venceu ALEXON LEITE por 6x1 6x0</t>
  </si>
  <si>
    <t xml:space="preserve">FELIPE MAMEDE venceu ADNER NERY por 6x0 6x1</t>
  </si>
  <si>
    <t xml:space="preserve">FELIPE MAMEDE venceu GIOVANA OLMOS por 6x0 6x1</t>
  </si>
  <si>
    <t xml:space="preserve">FELIPE MAMEDE venceu DIONY PORTO por 6x0 6x2</t>
  </si>
  <si>
    <t xml:space="preserve">FELIPE MAMEDE venceu DUDU MAMEDE por 6x0 6x2</t>
  </si>
  <si>
    <t xml:space="preserve">FELIPE VASCONCELLOS perdeu para MIGUEL BRUNO por 6x7 6x3 7x10</t>
  </si>
  <si>
    <t xml:space="preserve">FELIPE VASCONCELLOS perdeu para JOÃO MEDEIROS por 0x6 0x6</t>
  </si>
  <si>
    <t xml:space="preserve">FELIPE VASCONCELLOS venceu IDENIR MEDEIROS por 6x2 6x4</t>
  </si>
  <si>
    <t xml:space="preserve">FELIPE VASCONCELLOS perdeu para VICENTE OLIVEIRA por 2x6 3x6</t>
  </si>
  <si>
    <t xml:space="preserve">FELIPE VASCONCELLOS venceu MARTIM JALES por WxO</t>
  </si>
  <si>
    <t xml:space="preserve">FLAVIA NARDELLI venceu EMILIO FILHO por WxO</t>
  </si>
  <si>
    <t xml:space="preserve">FLAVIA NARDELLI perdeu para CESAR LEMOS por 0x6 1x6</t>
  </si>
  <si>
    <t xml:space="preserve">FLAVIA NARDELLI venceu ANTONIA ARAUJO por 6x4 6x1</t>
  </si>
  <si>
    <t xml:space="preserve">FLAVIA NARDELLI perdeu para JOAO GABRIEL SILVA por 2x6 0x6</t>
  </si>
  <si>
    <t xml:space="preserve">FLAVIA NARDELLI perdeu para DARIO TESTONI por 3x6 0x6</t>
  </si>
  <si>
    <t xml:space="preserve">FLAVIO BORGES venceu MONALISA REDMERSKI por 6x1 6x3</t>
  </si>
  <si>
    <t xml:space="preserve">FLAVIO BORGES venceu REGINALDO MACHADO por 6x3 7x6</t>
  </si>
  <si>
    <t xml:space="preserve">FLAVIO BORGES venceu VITOR PORTO por 6x3 6x0</t>
  </si>
  <si>
    <t xml:space="preserve">FLAVIO BORGES venceu PEDRO NOBLAT por WxO</t>
  </si>
  <si>
    <t xml:space="preserve">FLAVIO BORGES venceu NILZINHA por WxO</t>
  </si>
  <si>
    <t xml:space="preserve">FRANCISCO ASSIS perdeu para ISAIAS LOPES por 2x6 0x6</t>
  </si>
  <si>
    <t xml:space="preserve">FRANCISCO ASSIS perdeu para ELVIO GOULART por WxO</t>
  </si>
  <si>
    <t xml:space="preserve">FRANCISCO ASSIS perdeu para RICARDO MACHADO por 3x6 6x4 5x10</t>
  </si>
  <si>
    <t xml:space="preserve">FRANCISCO ASSIS perdeu para GUSTAVO ALMEIDA por 2x6 2x6</t>
  </si>
  <si>
    <t xml:space="preserve">FRANCISCO ASSIS perdeu para ANA CLAUDIA VIEIRA por 6x7 3x6</t>
  </si>
  <si>
    <t xml:space="preserve">GEORGIA VALE perdeu para RICARDO DELGADO por 3x6 3x6</t>
  </si>
  <si>
    <t xml:space="preserve">GEORGIA VALE perdeu para ROBERTO VIANA por 4x6 4x6</t>
  </si>
  <si>
    <t xml:space="preserve">GEORGIA VALE venceu ADRIANO ARAUJO por WxO</t>
  </si>
  <si>
    <t xml:space="preserve">GEORGIA VALE perdeu para MARCOS FREIRE por WxO</t>
  </si>
  <si>
    <t xml:space="preserve">GEORGIA VALE perdeu para ANDERSON REDMERSKI por 3x6 3x6</t>
  </si>
  <si>
    <t xml:space="preserve">GIOVANA OLMOS perdeu para ADNER NERY por 0x6 1x6</t>
  </si>
  <si>
    <t xml:space="preserve">GIOVANA OLMOS perdeu para DIONY PORTO por 6x1 1x6 11x13</t>
  </si>
  <si>
    <t xml:space="preserve">GIOVANA OLMOS perdeu para FELIPE MAMEDE por 0x6 1x6</t>
  </si>
  <si>
    <t xml:space="preserve">GIOVANA OLMOS perdeu para DUDU MAMEDE por 0x6 0x6</t>
  </si>
  <si>
    <t xml:space="preserve">GIOVANA OLMOS venceu ALEXON LEITE por 7x6 6x3</t>
  </si>
  <si>
    <t xml:space="preserve">GLAYSON PIMENTA venceu ALÉCIO SILVA por WxO</t>
  </si>
  <si>
    <t xml:space="preserve">GLAYSON PIMENTA venceu MARCIO SARMENTO por 7x6 7x5</t>
  </si>
  <si>
    <t xml:space="preserve">GLAYSON PIMENTA perdeu para MAURO GOES por 4x6 5x7</t>
  </si>
  <si>
    <t xml:space="preserve">GLAYSON PIMENTA venceu OSNY BANKS por 7x5 6x4</t>
  </si>
  <si>
    <t xml:space="preserve">GLAYSON PIMENTA perdeu para WELTON SILVA por 1x6 2x6</t>
  </si>
  <si>
    <t xml:space="preserve">GUSTAVO ALMEIDA venceu ELVIO GOULART por 6x2 6x2</t>
  </si>
  <si>
    <t xml:space="preserve">GUSTAVO ALMEIDA perdeu para ANA CLAUDIA VIEIRA por 5x7 1x6</t>
  </si>
  <si>
    <t xml:space="preserve">GUSTAVO ALMEIDA venceu ISAIAS LOPES por 6x4 5x7 10x3</t>
  </si>
  <si>
    <t xml:space="preserve">GUSTAVO ALMEIDA venceu FRANCISCO ASSIS por 6x2 6x2</t>
  </si>
  <si>
    <t xml:space="preserve">GUSTAVO ALMEIDA venceu RICARDO MACHADO por WxO</t>
  </si>
  <si>
    <t xml:space="preserve">GUSTAVO LUNA venceu IVO RODCZ por 6x1 6x0</t>
  </si>
  <si>
    <t xml:space="preserve">GUSTAVO LUNA venceu ROBERTO FIUZA por 6x2 6x3</t>
  </si>
  <si>
    <t xml:space="preserve">GUSTAVO LUNA venceu JOSE CASTIEL por 6x2 6x0</t>
  </si>
  <si>
    <t xml:space="preserve">GUSTAVO LUNA venceu DOUGLAS VELÁSQUEZ por 6x1 6x4</t>
  </si>
  <si>
    <t xml:space="preserve">GUSTAVO LUNA venceu AMADEU FAÇANHA por 7x5 6x3</t>
  </si>
  <si>
    <t xml:space="preserve">HERMINIO SUGUINO perdeu para ANTONIO V. ROCHA por 3x6 5x7</t>
  </si>
  <si>
    <t xml:space="preserve">HERMINIO SUGUINO perdeu para ADRIANO CHIARI por 3x6 5x7</t>
  </si>
  <si>
    <t xml:space="preserve">HERMINIO SUGUINO perdeu para JOAO TAVARES por 0x6 0x6</t>
  </si>
  <si>
    <t xml:space="preserve">HERMINIO SUGUINO venceu NELSON CHAIBEN por WxO</t>
  </si>
  <si>
    <t xml:space="preserve">HERMINIO SUGUINO venceu MILTON MARTINS por WxO</t>
  </si>
  <si>
    <t xml:space="preserve">IDENIR MEDEIROS perdeu para JOÃO MEDEIROS por 6x4 4x6 7x10</t>
  </si>
  <si>
    <t xml:space="preserve">IDENIR MEDEIROS venceu MARTIM JALES por WxO</t>
  </si>
  <si>
    <t xml:space="preserve">IDENIR MEDEIROS perdeu para FELIPE VASCONCELLOS por 2x6 4x6</t>
  </si>
  <si>
    <t xml:space="preserve">IDENIR MEDEIROS perdeu para MIGUEL BRUNO por 0x6 2x6</t>
  </si>
  <si>
    <t xml:space="preserve">IDENIR MEDEIROS perdeu para VICENTE OLIVEIRA por WxO</t>
  </si>
  <si>
    <t xml:space="preserve">ISAIAS LOPES venceu FRANCISCO ASSIS por 6x2 6x0</t>
  </si>
  <si>
    <t xml:space="preserve">ISAIAS LOPES venceu RICARDO MACHADO por 6x2 6x3</t>
  </si>
  <si>
    <t xml:space="preserve">ISAIAS LOPES perdeu para GUSTAVO ALMEIDA por 4x6 7x5 3x10</t>
  </si>
  <si>
    <t xml:space="preserve">ISAIAS LOPES perdeu para ANA CLAUDIA VIEIRA por 2x6 6x7</t>
  </si>
  <si>
    <t xml:space="preserve">ISAIAS LOPES venceu ELVIO GOULART por 7x5 6x4</t>
  </si>
  <si>
    <t xml:space="preserve">IVO RODCZ perdeu para GUSTAVO LUNA por 1x6 0x6</t>
  </si>
  <si>
    <t xml:space="preserve">IVO RODCZ perdeu para DOUGLAS VELÁSQUEZ por 0x6 1x6</t>
  </si>
  <si>
    <t xml:space="preserve">IVO RODCZ perdeu para ROBERTO FIUZA por 0x6 2x6</t>
  </si>
  <si>
    <t xml:space="preserve">IVO RODCZ perdeu para AMADEU FAÇANHA por 1x6 4x6</t>
  </si>
  <si>
    <t xml:space="preserve">IVO RODCZ venceu JOSE CASTIEL por WxO</t>
  </si>
  <si>
    <t xml:space="preserve">JOAO GABRIEL SILVA</t>
  </si>
  <si>
    <t xml:space="preserve">JOAO GABRIEL SILVA venceu DARIO TESTONI por 6x3 6x0</t>
  </si>
  <si>
    <t xml:space="preserve">JOAO GABRIEL SILVA venceu ANTONIA ARAUJO por 6x0 6x0</t>
  </si>
  <si>
    <t xml:space="preserve">JOAO GABRIEL SILVA perdeu para EMILIO FILHO por WxO</t>
  </si>
  <si>
    <t xml:space="preserve">JOAO GABRIEL SILVA venceu FLAVIA NARDELLI por 6x2 6x0</t>
  </si>
  <si>
    <t xml:space="preserve">JOAO GABRIEL SILVA venceu CESAR LEMOS por 6x4 6x3</t>
  </si>
  <si>
    <t xml:space="preserve">JOÃO MEDEIROS venceu IDENIR MEDEIROS por 4x6 6x4 10x7</t>
  </si>
  <si>
    <t xml:space="preserve">JOÃO MEDEIROS venceu FELIPE VASCONCELLOS por 6x0 6x0</t>
  </si>
  <si>
    <t xml:space="preserve">JOÃO MEDEIROS venceu VICENTE OLIVEIRA por 6x1 6x3</t>
  </si>
  <si>
    <t xml:space="preserve">JOÃO MEDEIROS venceu MARTIM JALES por WxO</t>
  </si>
  <si>
    <t xml:space="preserve">JOÃO MEDEIROS perdeu para MIGUEL BRUNO por 7x6 0x6 6x10</t>
  </si>
  <si>
    <t xml:space="preserve">JOAO RUAS SUCUPIRA</t>
  </si>
  <si>
    <t xml:space="preserve">JOAO RUAS SUCUPIRA venceu MARCUS MAMEDE por 6x3 6x3</t>
  </si>
  <si>
    <t xml:space="preserve">JOAO RUAS SUCUPIRA perdeu para FABIO BACKES por 3x6 6x3 3x10</t>
  </si>
  <si>
    <t xml:space="preserve">JOAO RUAS SUCUPIRA venceu PEDRO SANTOS por 7x6 6x3</t>
  </si>
  <si>
    <t xml:space="preserve">JOAO RUAS SUCUPIRA venceu LUCIO MESQUITA por 6x1 6x0</t>
  </si>
  <si>
    <t xml:space="preserve">JOAO RUAS SUCUPIRA venceu DANIEL PRADO por WxO</t>
  </si>
  <si>
    <t xml:space="preserve">JOAO TAVARES venceu ADRIANO CHIARI por 6x1 6x3</t>
  </si>
  <si>
    <t xml:space="preserve">JOAO TAVARES venceu MILTON MARTINS por 6x2 7x6</t>
  </si>
  <si>
    <t xml:space="preserve">JOAO TAVARES venceu HERMINIO SUGUINO por 6x0 6x0</t>
  </si>
  <si>
    <t xml:space="preserve">JOAO TAVARES venceu ANTONIO V. ROCHA por 6x2 6x2</t>
  </si>
  <si>
    <t xml:space="preserve">JOAO TAVARES venceu NELSON CHAIBEN por WxO</t>
  </si>
  <si>
    <t xml:space="preserve">JOSE CASTIEL perdeu para DOUGLAS VELÁSQUEZ por 1x6 1x6</t>
  </si>
  <si>
    <t xml:space="preserve">JOSE CASTIEL perdeu para AMADEU FAÇANHA por WxO</t>
  </si>
  <si>
    <t xml:space="preserve">JOSE CASTIEL perdeu para GUSTAVO LUNA por 2x6 0x6</t>
  </si>
  <si>
    <t xml:space="preserve">JOSE CASTIEL perdeu para ROBERTO FIUZA por 1x6 0x6</t>
  </si>
  <si>
    <t xml:space="preserve">JOSE CASTIEL perdeu para IVO RODCZ por WxO</t>
  </si>
  <si>
    <t xml:space="preserve">JOSE LUIS perdeu para ARIO TOLEDO por 2x6 0x6</t>
  </si>
  <si>
    <t xml:space="preserve">JOSE LUIS perdeu para ANDRE ANDERSON por 2x6 1x6</t>
  </si>
  <si>
    <t xml:space="preserve">JOSE LUIS venceu DALTON FILHO por 7x6 6x3</t>
  </si>
  <si>
    <t xml:space="preserve">JOSE LUIS venceu OLIMPIO FILHO por 7x5 2x6 10x6</t>
  </si>
  <si>
    <t xml:space="preserve">JOSE LUIS perdeu para SAULO MEDEIROS por 7x5 6x7 10x12</t>
  </si>
  <si>
    <t xml:space="preserve">LEONARDO SARAIVA venceu LUCIMAR SILVA por 7x6 6x1</t>
  </si>
  <si>
    <t xml:space="preserve">LEONARDO SARAIVA venceu ALESSANDRA DENOFRIO por 6x1 6x4</t>
  </si>
  <si>
    <t xml:space="preserve">LEONARDO SARAIVA venceu NELSON VIRGILIO por 6x3 6x3</t>
  </si>
  <si>
    <t xml:space="preserve">LEONARDO SARAIVA venceu ELIANA TRINDADE por WxO</t>
  </si>
  <si>
    <t xml:space="preserve">LEONARDO SARAIVA perdeu para FABRICIO FERNANDES por 1x6 6x7</t>
  </si>
  <si>
    <t xml:space="preserve">LOURIVALDO RABELO perdeu para CARLOS MAMEDE por 6x7 4x6</t>
  </si>
  <si>
    <t xml:space="preserve">LOURIVALDO RABELO venceu ALEXANDRE ROSA por 4x6 6x4 10x3</t>
  </si>
  <si>
    <t xml:space="preserve">LOURIVALDO RABELO venceu EDUARDO BARBOSA por 1x6 6x2 10x6</t>
  </si>
  <si>
    <t xml:space="preserve">LOURIVALDO RABELO venceu EDMAR MARTINS por 4x6 6x3 12x10</t>
  </si>
  <si>
    <t xml:space="preserve">LOURIVALDO RABELO venceu EDSON BELLO por 4x6 1x</t>
  </si>
  <si>
    <t xml:space="preserve">LUCIMAR SILVA perdeu para LEONARDO SARAIVA por 6x7 1x6</t>
  </si>
  <si>
    <t xml:space="preserve">LUCIMAR SILVA perdeu para NELSON VIRGILIO por 1x6 3x6</t>
  </si>
  <si>
    <t xml:space="preserve">LUCIMAR SILVA venceu ELIANA TRINDADE por WxO</t>
  </si>
  <si>
    <t xml:space="preserve">LUCIMAR SILVA perdeu para FABRICIO FERNANDES por 1x6 2x6</t>
  </si>
  <si>
    <t xml:space="preserve">LUCIMAR SILVA perdeu para ALESSANDRA DENOFRIO por 3x6 3x6</t>
  </si>
  <si>
    <t xml:space="preserve">LUCIO MESQUITA venceu DANIEL PRADO por 6x4 6x2</t>
  </si>
  <si>
    <t xml:space="preserve">LUCIO MESQUITA perdeu para PEDRO SANTOS por 3x6 6x2 2x10</t>
  </si>
  <si>
    <t xml:space="preserve">LUCIO MESQUITA venceu MARCUS MAMEDE por 6x1 5x7 10x5</t>
  </si>
  <si>
    <t xml:space="preserve">LUCIO MESQUITA perdeu para JOAO RUAS SUCUPIRA por 1x6 0x6</t>
  </si>
  <si>
    <t xml:space="preserve">LUCIO MESQUITA venceu FABIO BACKES por 6x1 4x6 11x9</t>
  </si>
  <si>
    <t xml:space="preserve">LUIZ ALFREDO perdeu para ADRIANO BITTENCOURT por 2x6 3x6</t>
  </si>
  <si>
    <t xml:space="preserve">LUIZ ALFREDO perdeu para ELVIO SALVIANO por 2x6 4x6</t>
  </si>
  <si>
    <t xml:space="preserve">LUIZ ALFREDO perdeu para CARLOS EWBANK por 6x4 3x6 2x10</t>
  </si>
  <si>
    <t xml:space="preserve">LUIZ ALFREDO venceu CAROLINA MADRID por WxO</t>
  </si>
  <si>
    <t xml:space="preserve">LUIZ ALFREDO venceu CARMINE SANTORO por WxO</t>
  </si>
  <si>
    <t xml:space="preserve">MARCIA MORATO venceu VENUS ARAGÃO por WxO</t>
  </si>
  <si>
    <t xml:space="preserve">MARCIA MORATO venceu MARIA OIVANE por 0x6 6x3 13x11</t>
  </si>
  <si>
    <t xml:space="preserve">MARCIA MORATO perdeu para NATAN MORELO por 6x4 3x6 9x11</t>
  </si>
  <si>
    <t xml:space="preserve">MARCIA MORATO perdeu para DANIEL CHAGAS por 2x6 2x6</t>
  </si>
  <si>
    <t xml:space="preserve">MARCIA MORATO venceu MARCOS BASTOS por WxO</t>
  </si>
  <si>
    <t xml:space="preserve">MARCIO SARMENTO venceu OSNY BANKS por WxO</t>
  </si>
  <si>
    <t xml:space="preserve">MARCIO SARMENTO perdeu para GLAYSON PIMENTA por 6x7 5x7</t>
  </si>
  <si>
    <t xml:space="preserve">MARCIO SARMENTO perdeu para ALÉCIO SILVA por 0x6 1x6</t>
  </si>
  <si>
    <t xml:space="preserve">MARCIO SARMENTO perdeu para WELTON SILVA por 2x6 1x6</t>
  </si>
  <si>
    <t xml:space="preserve">MARCIO SARMENTO perdeu para MAURO GOES por 2x6 3x6</t>
  </si>
  <si>
    <t xml:space="preserve">MARCO MACIEL ABREU</t>
  </si>
  <si>
    <t xml:space="preserve">MARCO MACIEL ABREU venceu ALEXANDRE NOBLAT por 6x1 6x4</t>
  </si>
  <si>
    <t xml:space="preserve">MARCO MACIEL ABREU venceu CESAR MARRA por 6x3 6x3</t>
  </si>
  <si>
    <t xml:space="preserve">MARCO MACIEL ABREU venceu NIVALDO FERNANDES por 6x1 3x6 10x7</t>
  </si>
  <si>
    <t xml:space="preserve">MARCO MACIEL ABREU venceu ELISA PRATA por 6x0 6x2</t>
  </si>
  <si>
    <t xml:space="preserve">MARCO MACIEL ABREU venceu RICARDO VILLELA por 3x6 6x4 10x6</t>
  </si>
  <si>
    <t xml:space="preserve">MARCOS BASTOS perdeu para NATAN MORELO por WxO</t>
  </si>
  <si>
    <t xml:space="preserve">MARCOS BASTOS perdeu para DANIEL CHAGAS por WxO</t>
  </si>
  <si>
    <t xml:space="preserve">MARCOS BASTOS perdeu para MARIA OIVANE por WxO</t>
  </si>
  <si>
    <t xml:space="preserve">MARCOS BASTOS venceu VENUS ARAGÃO por WxO</t>
  </si>
  <si>
    <t xml:space="preserve">MARCOS BASTOS perdeu para MARCIA MORATO por WxO</t>
  </si>
  <si>
    <t xml:space="preserve">MARCOS FREIRE venceu ANDERSON REDMERSKI por 6x2 6x3</t>
  </si>
  <si>
    <t xml:space="preserve">MARCOS FREIRE perdeu para RICARDO DELGADO por 4x6 3x6</t>
  </si>
  <si>
    <t xml:space="preserve">MARCOS FREIRE perdeu para ROBERTO VIANA por 4x6 6x4 3x10</t>
  </si>
  <si>
    <t xml:space="preserve">MARCOS FREIRE venceu GEORGIA VALE por WxO</t>
  </si>
  <si>
    <t xml:space="preserve">MARCOS FREIRE venceu ADRIANO ARAUJO por WxO</t>
  </si>
  <si>
    <t xml:space="preserve">MARCUS MAMEDE perdeu para JOAO RUAS SUCUPIRA por 3x6 3x6</t>
  </si>
  <si>
    <t xml:space="preserve">MARCUS MAMEDE perdeu para DANIEL PRADO por 4x6 4x6</t>
  </si>
  <si>
    <t xml:space="preserve">MARCUS MAMEDE perdeu para LUCIO MESQUITA por 1x6 7x5 5x10</t>
  </si>
  <si>
    <t xml:space="preserve">MARCUS MAMEDE perdeu para FABIO BACKES por 3x6 5x7</t>
  </si>
  <si>
    <t xml:space="preserve">MARCUS MAMEDE perdeu para PEDRO SANTOS por 3x6 4x6</t>
  </si>
  <si>
    <t xml:space="preserve">MARIA OIVANE perdeu para DANIEL CHAGAS por 0x6 0x6</t>
  </si>
  <si>
    <t xml:space="preserve">MARIA OIVANE perdeu para MARCIA MORATO por 6x0 3x6 11x13</t>
  </si>
  <si>
    <t xml:space="preserve">MARIA OIVANE venceu MARCOS BASTOS por WxO</t>
  </si>
  <si>
    <t xml:space="preserve">MARIA OIVANE perdeu para NATAN MORELO por 5x7 5x7</t>
  </si>
  <si>
    <t xml:space="preserve">MARIA OIVANE venceu VENUS ARAGÃO por WxO</t>
  </si>
  <si>
    <t xml:space="preserve">MARTIM JALES perdeu para VICENTE OLIVEIRA por WxO</t>
  </si>
  <si>
    <t xml:space="preserve">MARTIM JALES perdeu para IDENIR MEDEIROS por WxO</t>
  </si>
  <si>
    <t xml:space="preserve">MARTIM JALES perdeu para MIGUEL BRUNO por WxO</t>
  </si>
  <si>
    <t xml:space="preserve">MARTIM JALES perdeu para JOÃO MEDEIROS por WxO</t>
  </si>
  <si>
    <t xml:space="preserve">MARTIM JALES perdeu para FELIPE VASCONCELLOS por WxO</t>
  </si>
  <si>
    <t xml:space="preserve">MAURO GOES perdeu para WELTON SILVA por 3x6 3x6</t>
  </si>
  <si>
    <t xml:space="preserve">MAURO GOES venceu OSNY BANKS por 6x3 7x5</t>
  </si>
  <si>
    <t xml:space="preserve">MAURO GOES venceu GLAYSON PIMENTA por 6x4 7x5</t>
  </si>
  <si>
    <t xml:space="preserve">MAURO GOES venceu ALÉCIO SILVA por 6x4 6x3</t>
  </si>
  <si>
    <t xml:space="preserve">MAURO GOES venceu MARCIO SARMENTO por 6x2 6x3</t>
  </si>
  <si>
    <t xml:space="preserve">MIGUEL BRUNO venceu FELIPE VASCONCELLOS por 7x6 3x6 10x7</t>
  </si>
  <si>
    <t xml:space="preserve">MIGUEL BRUNO perdeu para VICENTE OLIVEIRA por 3x6 5x7</t>
  </si>
  <si>
    <t xml:space="preserve">MIGUEL BRUNO venceu MARTIM JALES por WxO</t>
  </si>
  <si>
    <t xml:space="preserve">MIGUEL BRUNO venceu IDENIR MEDEIROS por 6x0 6x2</t>
  </si>
  <si>
    <t xml:space="preserve">MIGUEL BRUNO venceu JOÃO MEDEIROS por 6x7 6x0 10x6</t>
  </si>
  <si>
    <t xml:space="preserve">MILTON MARTINS venceu NELSON CHAIBEN por 6x1 6x3</t>
  </si>
  <si>
    <t xml:space="preserve">MILTON MARTINS perdeu para JOAO TAVARES por 2x6 6x7</t>
  </si>
  <si>
    <t xml:space="preserve">MILTON MARTINS venceu ANTONIO V. ROCHA por 4x6 6x2 10x5</t>
  </si>
  <si>
    <t xml:space="preserve">MILTON MARTINS perdeu para ADRIANO CHIARI por 3x6 4x6</t>
  </si>
  <si>
    <t xml:space="preserve">MILTON MARTINS perdeu para HERMINIO SUGUINO por WxO</t>
  </si>
  <si>
    <t xml:space="preserve">MONALISA REDMERSKI perdeu para FLAVIO BORGES por 1x6 3x6</t>
  </si>
  <si>
    <t xml:space="preserve">MONALISA REDMERSKI venceu PEDRO NOBLAT por WxO</t>
  </si>
  <si>
    <t xml:space="preserve">MONALISA REDMERSKI perdeu para REGINALDO MACHADO por 2x6 2x6</t>
  </si>
  <si>
    <t xml:space="preserve">MONALISA REDMERSKI venceu NILZINHA por 6x3 6x1</t>
  </si>
  <si>
    <t xml:space="preserve">MONALISA REDMERSKI perdeu para VITOR PORTO por 6x2 2x6 12x14</t>
  </si>
  <si>
    <t xml:space="preserve">NATAN MORELO venceu MARCOS BASTOS por WxO</t>
  </si>
  <si>
    <t xml:space="preserve">NATAN MORELO venceu VENUS ARAGÃO por WxO</t>
  </si>
  <si>
    <t xml:space="preserve">NATAN MORELO venceu MARCIA MORATO por 4x6 6x3 11x9</t>
  </si>
  <si>
    <t xml:space="preserve">NATAN MORELO venceu MARIA OIVANE por 7x5 7x5</t>
  </si>
  <si>
    <t xml:space="preserve">NATAN MORELO perdeu para DANIEL CHAGAS por WxO</t>
  </si>
  <si>
    <t xml:space="preserve">NELSON CHAIBEN perdeu para MILTON MARTINS por 1x6 3x6</t>
  </si>
  <si>
    <t xml:space="preserve">NELSON CHAIBEN perdeu para ANTONIO V. ROCHA por 3x6 5x7</t>
  </si>
  <si>
    <t xml:space="preserve">NELSON CHAIBEN perdeu para ADRIANO CHIARI por WxO</t>
  </si>
  <si>
    <t xml:space="preserve">NELSON CHAIBEN perdeu para HERMINIO SUGUINO por WxO</t>
  </si>
  <si>
    <t xml:space="preserve">NELSON CHAIBEN perdeu para JOAO TAVARES por WxO</t>
  </si>
  <si>
    <t xml:space="preserve">NELSON VIRGILIO perdeu para FABRICIO FERNANDES por 2x6 0x6</t>
  </si>
  <si>
    <t xml:space="preserve">NELSON VIRGILIO venceu LUCIMAR SILVA por 6x1 6x3</t>
  </si>
  <si>
    <t xml:space="preserve">NELSON VIRGILIO perdeu para LEONARDO SARAIVA por 3x6 3x6</t>
  </si>
  <si>
    <t xml:space="preserve">NELSON VIRGILIO venceu ALESSANDRA DENOFRIO por 6x1 6x4</t>
  </si>
  <si>
    <t xml:space="preserve">NELSON VIRGILIO venceu ELIANA TRINDADE por WxO</t>
  </si>
  <si>
    <t xml:space="preserve">NILZINHA perdeu para REGINALDO MACHADO por 1x6 2x6</t>
  </si>
  <si>
    <t xml:space="preserve">NILZINHA perdeu para VITOR PORTO por 3x6 6x7</t>
  </si>
  <si>
    <t xml:space="preserve">NILZINHA venceu PEDRO NOBLAT por WxO</t>
  </si>
  <si>
    <t xml:space="preserve">NILZINHA perdeu para MONALISA REDMERSKI por 3x6 1x6</t>
  </si>
  <si>
    <t xml:space="preserve">NILZINHA perdeu para FLAVIO BORGES por WxO</t>
  </si>
  <si>
    <t xml:space="preserve">NIVALDO FERNANDES venceu CESAR MARRA por 6x4 6x1</t>
  </si>
  <si>
    <t xml:space="preserve">NIVALDO FERNANDES venceu RICARDO VILLELA por 6x0 6x1</t>
  </si>
  <si>
    <t xml:space="preserve">NIVALDO FERNANDES perdeu para MARCO MACIEL ABREU por 1x6 6x3 7x10</t>
  </si>
  <si>
    <t xml:space="preserve">NIVALDO FERNANDES venceu ALEXANDRE NOBLAT por 6x4 6x4</t>
  </si>
  <si>
    <t xml:space="preserve">NIVALDO FERNANDES venceu ELISA PRATA por 6x3 6x0</t>
  </si>
  <si>
    <t xml:space="preserve">OLIMPIO FILHO perdeu para ANDRE ANDERSON por 3x6 1x6</t>
  </si>
  <si>
    <t xml:space="preserve">OLIMPIO FILHO perdeu para DALTON FILHO por 4x6 6x3 5x10</t>
  </si>
  <si>
    <t xml:space="preserve">OLIMPIO FILHO venceu SAULO MEDEIROS por 6x4 6x2</t>
  </si>
  <si>
    <t xml:space="preserve">OLIMPIO FILHO perdeu para JOSE LUIS por 5x7 6x2 6x10</t>
  </si>
  <si>
    <t xml:space="preserve">OLIMPIO FILHO venceu ARIO TOLEDO por 6x1 7x5</t>
  </si>
  <si>
    <t xml:space="preserve">OSNY BANKS perdeu para MARCIO SARMENTO por WxO</t>
  </si>
  <si>
    <t xml:space="preserve">OSNY BANKS perdeu para MAURO GOES por 3x6 5x7</t>
  </si>
  <si>
    <t xml:space="preserve">OSNY BANKS perdeu para WELTON SILVA por 3x6 1x6</t>
  </si>
  <si>
    <t xml:space="preserve">OSNY BANKS perdeu para GLAYSON PIMENTA por 5x7 4x6</t>
  </si>
  <si>
    <t xml:space="preserve">OSNY BANKS perdeu para ALÉCIO SILVA por WxO</t>
  </si>
  <si>
    <t xml:space="preserve">PEDRO NOBLAT venceu VITOR PORTO por 7x6 6x2</t>
  </si>
  <si>
    <t xml:space="preserve">PEDRO NOBLAT perdeu para MONALISA REDMERSKI por 4x6 4x6</t>
  </si>
  <si>
    <t xml:space="preserve">PEDRO NOBLAT perdeu para NILZINHA por WxO</t>
  </si>
  <si>
    <t xml:space="preserve">PEDRO NOBLAT perdeu para FLAVIO BORGES por WxO</t>
  </si>
  <si>
    <t xml:space="preserve">PEDRO NOBLAT perdeu para REGINALDO MACHADO por 1x6 3x6</t>
  </si>
  <si>
    <t xml:space="preserve">PEDRO SANTOS perdeu para FABIO BACKES por 4x6 6x0 8x10</t>
  </si>
  <si>
    <t xml:space="preserve">PEDRO SANTOS venceu LUCIO MESQUITA por 6x3 2x6 10x2</t>
  </si>
  <si>
    <t xml:space="preserve">PEDRO SANTOS perdeu para JOAO RUAS SUCUPIRA por 6x7 3x6</t>
  </si>
  <si>
    <t xml:space="preserve">PEDRO SANTOS venceu DANIEL PRADO por 7x5 6x1</t>
  </si>
  <si>
    <t xml:space="preserve">PEDRO SANTOS venceu MARCUS MAMEDE por 6x3 6x4</t>
  </si>
  <si>
    <t xml:space="preserve">REGINALDO MACHADO venceu NILZINHA por 6x1 6x2</t>
  </si>
  <si>
    <t xml:space="preserve">REGINALDO MACHADO perdeu para FLAVIO BORGES por WxO</t>
  </si>
  <si>
    <t xml:space="preserve">REGINALDO MACHADO venceu MONALISA REDMERSKI por 6x2 6x2</t>
  </si>
  <si>
    <t xml:space="preserve">REGINALDO MACHADO venceu VITOR PORTO por 6x4 6x1</t>
  </si>
  <si>
    <t xml:space="preserve">REGINALDO MACHADO venceu PEDRO NOBLAT por 6x1 6x3</t>
  </si>
  <si>
    <t xml:space="preserve">RICARDO DELGADO venceu GEORGIA VALE por 6x3 6x3</t>
  </si>
  <si>
    <t xml:space="preserve">RICARDO DELGADO venceu MARCOS FREIRE por 6x4 6x3</t>
  </si>
  <si>
    <t xml:space="preserve">RICARDO DELGADO perdeu para ANDERSON REDMERSKI por 2x6 2x6</t>
  </si>
  <si>
    <t xml:space="preserve">RICARDO DELGADO venceu ADRIANO ARAUJO por WxO</t>
  </si>
  <si>
    <t xml:space="preserve">RICARDO DELGADO venceu ROBERTO VIANA por 7x6 6x3</t>
  </si>
  <si>
    <t xml:space="preserve">RICARDO MACHADO perdeu para ANA CLAUDIA VIEIRA por WxO</t>
  </si>
  <si>
    <t xml:space="preserve">RICARDO MACHADO perdeu para ISAIAS LOPES por 2x6 3x6</t>
  </si>
  <si>
    <t xml:space="preserve">RICARDO MACHADO venceu FRANCISCO ASSIS por 6x3 4x6 10x5</t>
  </si>
  <si>
    <t xml:space="preserve">RICARDO MACHADO perdeu para ELVIO GOULART por 3x6 5x7</t>
  </si>
  <si>
    <t xml:space="preserve">RICARDO MACHADO perdeu para GUSTAVO ALMEIDA por WxO</t>
  </si>
  <si>
    <t xml:space="preserve">RICARDO VILLELA venceu ELISA PRATA por 7x5 3x6 10x7</t>
  </si>
  <si>
    <t xml:space="preserve">RICARDO VILLELA perdeu para NIVALDO FERNANDES por 0x6 1x6</t>
  </si>
  <si>
    <t xml:space="preserve">RICARDO VILLELA venceu ALEXANDRE NOBLAT por 6x2 3x6 10x3</t>
  </si>
  <si>
    <t xml:space="preserve">RICARDO VILLELA perdeu para CESAR MARRA por 3x6 4x6</t>
  </si>
  <si>
    <t xml:space="preserve">RICARDO VILLELA perdeu para MARCO MACIEL ABREU por 6x3 4x6 6x10</t>
  </si>
  <si>
    <t xml:space="preserve">ROBERTO FIUZA venceu AMADEU FAÇANHA por WxO</t>
  </si>
  <si>
    <t xml:space="preserve">ROBERTO FIUZA perdeu para GUSTAVO LUNA por 2x6 3x6</t>
  </si>
  <si>
    <t xml:space="preserve">ROBERTO FIUZA venceu IVO RODCZ por 6x0 6x2</t>
  </si>
  <si>
    <t xml:space="preserve">ROBERTO FIUZA venceu JOSE CASTIEL por 6x1 6x0</t>
  </si>
  <si>
    <t xml:space="preserve">ROBERTO FIUZA perdeu para DOUGLAS VELÁSQUEZ por 2x6 3x6</t>
  </si>
  <si>
    <t xml:space="preserve">ROBERTO VIANA venceu ADRIANO ARAUJO por WxO</t>
  </si>
  <si>
    <t xml:space="preserve">ROBERTO VIANA venceu GEORGIA VALE por 6x4 6x4</t>
  </si>
  <si>
    <t xml:space="preserve">ROBERTO VIANA venceu MARCOS FREIRE por 6x4 4x6 10x3</t>
  </si>
  <si>
    <t xml:space="preserve">ROBERTO VIANA venceu ANDERSON REDMERSKI por 7x6 4x6 10x1</t>
  </si>
  <si>
    <t xml:space="preserve">ROBERTO VIANA perdeu para RICARDO DELGADO por 6x7 3x6</t>
  </si>
  <si>
    <t xml:space="preserve">SAULO MEDEIROS perdeu para DALTON FILHO por 1x6 4x6</t>
  </si>
  <si>
    <t xml:space="preserve">SAULO MEDEIROS perdeu para ARIO TOLEDO por 6x7 4x6</t>
  </si>
  <si>
    <t xml:space="preserve">SAULO MEDEIROS perdeu para OLIMPIO FILHO por 4x6 2x6</t>
  </si>
  <si>
    <t xml:space="preserve">SAULO MEDEIROS perdeu para ANDRE ANDERSON por 4x6 4x6</t>
  </si>
  <si>
    <t xml:space="preserve">SAULO MEDEIROS venceu JOSE LUIS por 5x7 7x6 12x10</t>
  </si>
  <si>
    <t xml:space="preserve">VENUS ARAGÃO perdeu para MARCIA MORATO por WxO</t>
  </si>
  <si>
    <t xml:space="preserve">VENUS ARAGÃO perdeu para NATAN MORELO por WxO</t>
  </si>
  <si>
    <t xml:space="preserve">VENUS ARAGÃO perdeu para DANIEL CHAGAS por WxO</t>
  </si>
  <si>
    <t xml:space="preserve">VENUS ARAGÃO perdeu para MARCOS BASTOS por WxO</t>
  </si>
  <si>
    <t xml:space="preserve">VENUS ARAGÃO perdeu para MARIA OIVANE por WxO</t>
  </si>
  <si>
    <t xml:space="preserve">VICENTE OLIVEIRA venceu MARTIM JALES por WxO</t>
  </si>
  <si>
    <t xml:space="preserve">VICENTE OLIVEIRA venceu MIGUEL BRUNO por 6x3 7x5</t>
  </si>
  <si>
    <t xml:space="preserve">VICENTE OLIVEIRA perdeu para JOÃO MEDEIROS por 1x6 3x6</t>
  </si>
  <si>
    <t xml:space="preserve">VICENTE OLIVEIRA venceu FELIPE VASCONCELLOS por 6x2 6x3</t>
  </si>
  <si>
    <t xml:space="preserve">VICENTE OLIVEIRA venceu IDENIR MEDEIROS por WxO</t>
  </si>
  <si>
    <t xml:space="preserve">VITOR PORTO perdeu para PEDRO NOBLAT por 6x7 2x6</t>
  </si>
  <si>
    <t xml:space="preserve">VITOR PORTO venceu NILZINHA por 6x4 6x4</t>
  </si>
  <si>
    <t xml:space="preserve">VITOR PORTO perdeu para FLAVIO BORGES por 3x6 0x6</t>
  </si>
  <si>
    <t xml:space="preserve">VITOR PORTO perdeu para REGINALDO MACHADO por 4x6 1x6</t>
  </si>
  <si>
    <t xml:space="preserve">VITOR PORTO venceu MONALISA REDMERSKI por 2x6 6x2 14x12</t>
  </si>
  <si>
    <t xml:space="preserve">WELTON SILVA venceu MAURO GOES por 6x3 6x3</t>
  </si>
  <si>
    <t xml:space="preserve">WELTON SILVA venceu ALÉCIO SILVA por WxO</t>
  </si>
  <si>
    <t xml:space="preserve">WELTON SILVA venceu OSNY BANKS por 6x3 6x1</t>
  </si>
  <si>
    <t xml:space="preserve">WELTON SILVA venceu MARCIO SARMENTO por 6x2 6x1</t>
  </si>
  <si>
    <t xml:space="preserve">WELTON SILVA venceu GLAYSON PIMENTA por 6x1 6x2</t>
  </si>
  <si>
    <t xml:space="preserve">Classificação
dentro das chaves</t>
  </si>
  <si>
    <t xml:space="preserve">(com os resultados atuais)</t>
  </si>
  <si>
    <t xml:space="preserve">(com os resultados até agora)</t>
  </si>
  <si>
    <t xml:space="preserve">COD</t>
  </si>
  <si>
    <t xml:space="preserve">GRUPO</t>
  </si>
  <si>
    <t xml:space="preserve">NOME DO TENISTA</t>
  </si>
  <si>
    <t xml:space="preserve">A</t>
  </si>
  <si>
    <t xml:space="preserve">B</t>
  </si>
  <si>
    <t xml:space="preserve">C</t>
  </si>
  <si>
    <t xml:space="preserve">D</t>
  </si>
  <si>
    <t xml:space="preserve">E</t>
  </si>
  <si>
    <t xml:space="preserve">F</t>
  </si>
  <si>
    <t xml:space="preserve">G</t>
  </si>
  <si>
    <t xml:space="preserve">H</t>
  </si>
  <si>
    <t xml:space="preserve">I</t>
  </si>
  <si>
    <t xml:space="preserve">J</t>
  </si>
  <si>
    <t xml:space="preserve">K</t>
  </si>
  <si>
    <t xml:space="preserve">L</t>
  </si>
  <si>
    <t xml:space="preserve">M</t>
  </si>
  <si>
    <t xml:space="preserve">N</t>
  </si>
  <si>
    <t xml:space="preserve">P</t>
  </si>
  <si>
    <t xml:space="preserve">Q</t>
  </si>
  <si>
    <t xml:space="preserve">S</t>
  </si>
  <si>
    <t xml:space="preserve">LEGENDA DE CORES</t>
  </si>
  <si>
    <t xml:space="preserve">SAIU</t>
  </si>
  <si>
    <t xml:space="preserve">PROMOVIDO </t>
  </si>
  <si>
    <t xml:space="preserve">NOVO ENTRANTE</t>
  </si>
  <si>
    <t xml:space="preserve">PARAMETROS</t>
  </si>
  <si>
    <t xml:space="preserve">GRUPO A</t>
  </si>
  <si>
    <t xml:space="preserve">PARTICIPANTES A INICIAR O TURNO</t>
  </si>
  <si>
    <t xml:space="preserve">ETAPA ATUAL</t>
  </si>
  <si>
    <t xml:space="preserve">INÍCIO</t>
  </si>
  <si>
    <t xml:space="preserve">DATAS DAS RODADAS</t>
  </si>
  <si>
    <t xml:space="preserve">ETAPA SEGUINTE</t>
  </si>
  <si>
    <t xml:space="preserve">RODRIGO SOARES</t>
  </si>
  <si>
    <t xml:space="preserve">3o TURNO</t>
  </si>
  <si>
    <t xml:space="preserve">23 de Mai</t>
  </si>
  <si>
    <t xml:space="preserve">23 a 29 Mai</t>
  </si>
  <si>
    <t xml:space="preserve">4o Turno</t>
  </si>
  <si>
    <t xml:space="preserve">30 a 05 Jun</t>
  </si>
  <si>
    <t xml:space="preserve">OTAVIO BUENO</t>
  </si>
  <si>
    <t xml:space="preserve">ANO</t>
  </si>
  <si>
    <t xml:space="preserve">06 a 12 Jun</t>
  </si>
  <si>
    <t xml:space="preserve">2022</t>
  </si>
  <si>
    <t xml:space="preserve">13 a 19 Jun</t>
  </si>
  <si>
    <t xml:space="preserve">TIAGO PRATA</t>
  </si>
  <si>
    <t xml:space="preserve">20 a 26 Jun</t>
  </si>
  <si>
    <t xml:space="preserve">AMADEU FACANHA</t>
  </si>
  <si>
    <t xml:space="preserve">GRUPO B</t>
  </si>
  <si>
    <t xml:space="preserve">CARLOS BRISSOLA</t>
  </si>
  <si>
    <t xml:space="preserve">CLEITON BORGES</t>
  </si>
  <si>
    <t xml:space="preserve">GRUPO C</t>
  </si>
  <si>
    <t xml:space="preserve">JOAO RIBEIRO</t>
  </si>
  <si>
    <t xml:space="preserve">GRUPO D</t>
  </si>
  <si>
    <t xml:space="preserve">THIAGO MILHOMEM</t>
  </si>
  <si>
    <t xml:space="preserve">GRUPO E</t>
  </si>
  <si>
    <t xml:space="preserve">GRUPO F</t>
  </si>
  <si>
    <t xml:space="preserve">JOAO MEDEIROS</t>
  </si>
  <si>
    <t xml:space="preserve">JACKLINE FROTA</t>
  </si>
  <si>
    <t xml:space="preserve">VENUS DEA</t>
  </si>
  <si>
    <t xml:space="preserve">MAXWELL FROTA</t>
  </si>
  <si>
    <t xml:space="preserve">GRUPO G</t>
  </si>
  <si>
    <t xml:space="preserve">MARLOS PARANHOS</t>
  </si>
  <si>
    <t xml:space="preserve">UIRA OLIVEIRA</t>
  </si>
  <si>
    <t xml:space="preserve">GRUPO H</t>
  </si>
  <si>
    <t xml:space="preserve">JOAO ALVARES</t>
  </si>
  <si>
    <t xml:space="preserve">SOCORRO OIVANE</t>
  </si>
  <si>
    <t xml:space="preserve">GRUPO I</t>
  </si>
  <si>
    <t xml:space="preserve">ADALO REIS</t>
  </si>
  <si>
    <t xml:space="preserve">IDENI MEDEIROS</t>
  </si>
  <si>
    <t xml:space="preserve">MARIO ALLE</t>
  </si>
  <si>
    <t xml:space="preserve">GRUPO J</t>
  </si>
  <si>
    <t xml:space="preserve">PAULO SOEIRO</t>
  </si>
  <si>
    <t xml:space="preserve">CELSO SANTOS</t>
  </si>
  <si>
    <t xml:space="preserve">JOAO NETTO</t>
  </si>
  <si>
    <t xml:space="preserve">GRUPO K</t>
  </si>
  <si>
    <t xml:space="preserve">CARLOS SILVEIRA</t>
  </si>
  <si>
    <t xml:space="preserve">THAMER HATEN</t>
  </si>
  <si>
    <t xml:space="preserve">MARCOS DRUMOND</t>
  </si>
  <si>
    <t xml:space="preserve">JOAO GILBERTO</t>
  </si>
  <si>
    <t xml:space="preserve">LUIZ MUGLIA</t>
  </si>
  <si>
    <t xml:space="preserve">RICARDO BARBOSA</t>
  </si>
  <si>
    <t xml:space="preserve">GRUPO L</t>
  </si>
  <si>
    <t xml:space="preserve">SANDSON AZEVEDO</t>
  </si>
  <si>
    <t xml:space="preserve">THALLES OLIVEIRA</t>
  </si>
  <si>
    <t xml:space="preserve">MARCIA DANTAS</t>
  </si>
  <si>
    <t xml:space="preserve">HAMILTON COLARES</t>
  </si>
  <si>
    <t xml:space="preserve">TARCIO</t>
  </si>
  <si>
    <t xml:space="preserve">ANDERSON BARTZ</t>
  </si>
  <si>
    <t xml:space="preserve">MIRIANO EDER</t>
  </si>
  <si>
    <t xml:space="preserve">NIDIA CASTRO</t>
  </si>
  <si>
    <t xml:space="preserve">GRUPO M</t>
  </si>
  <si>
    <t xml:space="preserve">CLOVIS CORREA</t>
  </si>
  <si>
    <t xml:space="preserve">RAFAEL BICALHO</t>
  </si>
  <si>
    <t xml:space="preserve">MARCELO SANCHEZ</t>
  </si>
  <si>
    <t xml:space="preserve">GRUPO N</t>
  </si>
  <si>
    <t xml:space="preserve">GRUPO O</t>
  </si>
  <si>
    <t xml:space="preserve">GRUPO P</t>
  </si>
  <si>
    <t xml:space="preserve">GRUPO Q</t>
  </si>
  <si>
    <t xml:space="preserve">GRUPO R</t>
  </si>
  <si>
    <t xml:space="preserve">GRUPO S</t>
  </si>
  <si>
    <t xml:space="preserve">RELAÇÃO FONES BARRAGEM</t>
  </si>
  <si>
    <t xml:space="preserve">ÁDALO REIS</t>
  </si>
  <si>
    <t xml:space="preserve">98400-6937</t>
  </si>
  <si>
    <t xml:space="preserve">adnernery@hotmail.com</t>
  </si>
  <si>
    <t xml:space="preserve">(21) 98208-7748</t>
  </si>
  <si>
    <t xml:space="preserve">abittandrade@hotmail.com</t>
  </si>
  <si>
    <t xml:space="preserve">98476-4201</t>
  </si>
  <si>
    <t xml:space="preserve">achiari@gmail.com</t>
  </si>
  <si>
    <t xml:space="preserve">98117-7167</t>
  </si>
  <si>
    <t xml:space="preserve">alecio.silva@ecge.com.br</t>
  </si>
  <si>
    <t xml:space="preserve">99934-9470</t>
  </si>
  <si>
    <t xml:space="preserve">alessandra.denofrio@gmail.com</t>
  </si>
  <si>
    <t xml:space="preserve">98111-7737</t>
  </si>
  <si>
    <t xml:space="preserve">alexwestin@yahoo.com.br</t>
  </si>
  <si>
    <t xml:space="preserve">98183-8809</t>
  </si>
  <si>
    <t xml:space="preserve">alexandrenogueira68@gmail.com</t>
  </si>
  <si>
    <t xml:space="preserve">99883-0668</t>
  </si>
  <si>
    <t xml:space="preserve">alexandre.rosa@mrsambiental.com.br</t>
  </si>
  <si>
    <t xml:space="preserve">98106-0079</t>
  </si>
  <si>
    <t xml:space="preserve">alexonvales@gmail.com</t>
  </si>
  <si>
    <t xml:space="preserve">99825-3313</t>
  </si>
  <si>
    <t xml:space="preserve">ajfdias@gmail.com</t>
  </si>
  <si>
    <t xml:space="preserve">99982-5051</t>
  </si>
  <si>
    <t xml:space="preserve">ALVARO PLÁCIDO</t>
  </si>
  <si>
    <t xml:space="preserve">98125-5426</t>
  </si>
  <si>
    <t xml:space="preserve">amadeufacanha@gmail.com</t>
  </si>
  <si>
    <t xml:space="preserve">99975-8515</t>
  </si>
  <si>
    <t xml:space="preserve">cgaana@hotmail</t>
  </si>
  <si>
    <t xml:space="preserve">99994-3890</t>
  </si>
  <si>
    <t xml:space="preserve">anderson.alterosa@gmail.com</t>
  </si>
  <si>
    <t xml:space="preserve">99985-9018</t>
  </si>
  <si>
    <t xml:space="preserve">bartz.tiro@gmail.com</t>
  </si>
  <si>
    <t xml:space="preserve">98555-0506</t>
  </si>
  <si>
    <t xml:space="preserve">aredmerski@hotmail.com</t>
  </si>
  <si>
    <t xml:space="preserve">98161-4449</t>
  </si>
  <si>
    <t xml:space="preserve">andre.anderson.carvalho@gmail.com</t>
  </si>
  <si>
    <t xml:space="preserve">98143-8143</t>
  </si>
  <si>
    <t xml:space="preserve">99989-0432</t>
  </si>
  <si>
    <t xml:space="preserve">vinicius_rocha1@hotmail.com</t>
  </si>
  <si>
    <t xml:space="preserve">98174-0141</t>
  </si>
  <si>
    <t xml:space="preserve">ariotoledo@hotmail.com</t>
  </si>
  <si>
    <t xml:space="preserve">99275-6887</t>
  </si>
  <si>
    <t xml:space="preserve">falcao-28@hotmail.com</t>
  </si>
  <si>
    <t xml:space="preserve">(21) 99312-2704</t>
  </si>
  <si>
    <t xml:space="preserve">carlosewbank@gmail.com</t>
  </si>
  <si>
    <t xml:space="preserve">98189-0530</t>
  </si>
  <si>
    <t xml:space="preserve">cafonseca@hotmail.com</t>
  </si>
  <si>
    <t xml:space="preserve">99981-4688</t>
  </si>
  <si>
    <t xml:space="preserve">cefmamede@gmail.com</t>
  </si>
  <si>
    <t xml:space="preserve">99817-0599</t>
  </si>
  <si>
    <t xml:space="preserve">carlosapsilveira@gmail.com</t>
  </si>
  <si>
    <t xml:space="preserve">99984-1800</t>
  </si>
  <si>
    <t xml:space="preserve">sanderym@hotmail.com</t>
  </si>
  <si>
    <t xml:space="preserve">98277-1726</t>
  </si>
  <si>
    <t xml:space="preserve">cesarmarra@gmail.com</t>
  </si>
  <si>
    <t xml:space="preserve">98130-0050</t>
  </si>
  <si>
    <t xml:space="preserve">98574-7889</t>
  </si>
  <si>
    <t xml:space="preserve">clovispcorrea@hotmail.com</t>
  </si>
  <si>
    <t xml:space="preserve">98117-4802</t>
  </si>
  <si>
    <t xml:space="preserve">cristiano.bezerra.santos@gmail.com</t>
  </si>
  <si>
    <t xml:space="preserve">99127-2068</t>
  </si>
  <si>
    <t xml:space="preserve">danielsampaiodf@hotmail.com</t>
  </si>
  <si>
    <t xml:space="preserve">99689-1609</t>
  </si>
  <si>
    <t xml:space="preserve">danielprado@hotmail.com</t>
  </si>
  <si>
    <t xml:space="preserve">99923-8558</t>
  </si>
  <si>
    <t xml:space="preserve">dariotestoni@gmail.com</t>
  </si>
  <si>
    <t xml:space="preserve">98140-9680</t>
  </si>
  <si>
    <t xml:space="preserve">diony@diony.com.br</t>
  </si>
  <si>
    <t xml:space="preserve">98111-9959</t>
  </si>
  <si>
    <t xml:space="preserve">dpvelas@gmail.com</t>
  </si>
  <si>
    <t xml:space="preserve">98512-0177</t>
  </si>
  <si>
    <t xml:space="preserve">98203-4344</t>
  </si>
  <si>
    <t xml:space="preserve">98157-7001</t>
  </si>
  <si>
    <t xml:space="preserve">eduardocbarbosa46@gmail.com</t>
  </si>
  <si>
    <t xml:space="preserve">99119-7632</t>
  </si>
  <si>
    <t xml:space="preserve">eduardoelamilia@gmail.com</t>
  </si>
  <si>
    <t xml:space="preserve">98528-1964</t>
  </si>
  <si>
    <t xml:space="preserve">eliana.trindade@ceub.edu.br</t>
  </si>
  <si>
    <t xml:space="preserve">99645-5250</t>
  </si>
  <si>
    <t xml:space="preserve">elisaprata@gmail.com</t>
  </si>
  <si>
    <t xml:space="preserve">99839-1424</t>
  </si>
  <si>
    <t xml:space="preserve">gulart95@gmail.com</t>
  </si>
  <si>
    <t xml:space="preserve">99995-2599</t>
  </si>
  <si>
    <t xml:space="preserve">98468-1958</t>
  </si>
  <si>
    <t xml:space="preserve">emiliokerber@terra.com.br</t>
  </si>
  <si>
    <t xml:space="preserve">99120-5396</t>
  </si>
  <si>
    <t xml:space="preserve">hudoacrux@hotmail.com</t>
  </si>
  <si>
    <t xml:space="preserve">99130-8359</t>
  </si>
  <si>
    <t xml:space="preserve">euricao@gmail.com</t>
  </si>
  <si>
    <t xml:space="preserve">98466-1647</t>
  </si>
  <si>
    <t xml:space="preserve">backs94@gmail.com</t>
  </si>
  <si>
    <t xml:space="preserve">98282-3267</t>
  </si>
  <si>
    <t xml:space="preserve">fabriciofes@hotmail.com</t>
  </si>
  <si>
    <t xml:space="preserve">(71) 99199-9321</t>
  </si>
  <si>
    <t xml:space="preserve">frv.1929@gmail.com</t>
  </si>
  <si>
    <t xml:space="preserve">98470-7773</t>
  </si>
  <si>
    <t xml:space="preserve">flavio.flavio68@gmail.com</t>
  </si>
  <si>
    <t xml:space="preserve">98136-3375</t>
  </si>
  <si>
    <t xml:space="preserve">fransilva10@gmail.com</t>
  </si>
  <si>
    <t xml:space="preserve">98446-5840</t>
  </si>
  <si>
    <t xml:space="preserve">fpinto.sampaio@gmail.com</t>
  </si>
  <si>
    <t xml:space="preserve">98366-2288</t>
  </si>
  <si>
    <t xml:space="preserve">98211-7711</t>
  </si>
  <si>
    <t xml:space="preserve">gilmaral@hotmail.com</t>
  </si>
  <si>
    <t xml:space="preserve">99975-4779</t>
  </si>
  <si>
    <t xml:space="preserve">giovana.olmos1@gmail.com</t>
  </si>
  <si>
    <t xml:space="preserve">99676-3250</t>
  </si>
  <si>
    <t xml:space="preserve">glaysonpimenta@hotmail.com</t>
  </si>
  <si>
    <t xml:space="preserve">99287-8239</t>
  </si>
  <si>
    <t xml:space="preserve">drgustavoalmeida1976@gmail.com</t>
  </si>
  <si>
    <t xml:space="preserve">99309-0252</t>
  </si>
  <si>
    <t xml:space="preserve">glunacabral@bol.com.br</t>
  </si>
  <si>
    <t xml:space="preserve">98133-1805</t>
  </si>
  <si>
    <t xml:space="preserve">ggpmachado@yahoo.com.br</t>
  </si>
  <si>
    <t xml:space="preserve">98103-0032</t>
  </si>
  <si>
    <t xml:space="preserve">hamiltoncolares@gmail.com</t>
  </si>
  <si>
    <t xml:space="preserve">99616-5566</t>
  </si>
  <si>
    <t xml:space="preserve">suguinoh@hotmail.com</t>
  </si>
  <si>
    <t xml:space="preserve">99915-8785</t>
  </si>
  <si>
    <t xml:space="preserve">99554-9528</t>
  </si>
  <si>
    <t xml:space="preserve">ivordz@globomail.com</t>
  </si>
  <si>
    <t xml:space="preserve">98126-5996</t>
  </si>
  <si>
    <t xml:space="preserve">JACKLINE ALVES D FROTA</t>
  </si>
  <si>
    <t xml:space="preserve">jackfisio1@gmail.com</t>
  </si>
  <si>
    <t xml:space="preserve">99933-1882</t>
  </si>
  <si>
    <t xml:space="preserve">jgalvaresbh@gmail.com</t>
  </si>
  <si>
    <t xml:space="preserve">98629-4276</t>
  </si>
  <si>
    <t xml:space="preserve">joca.amador@gmail.com</t>
  </si>
  <si>
    <t xml:space="preserve">99961-6103</t>
  </si>
  <si>
    <t xml:space="preserve">cozzajoao@gmail.com</t>
  </si>
  <si>
    <t xml:space="preserve">99602-7414</t>
  </si>
  <si>
    <t xml:space="preserve">joaogrps1089@hotmail.com</t>
  </si>
  <si>
    <t xml:space="preserve">99686-1150</t>
  </si>
  <si>
    <t xml:space="preserve">JOÃO GILBERTO</t>
  </si>
  <si>
    <t xml:space="preserve">98573-3963</t>
  </si>
  <si>
    <t xml:space="preserve">99217-3536</t>
  </si>
  <si>
    <t xml:space="preserve">lab5mumuca@hotmail.com</t>
  </si>
  <si>
    <t xml:space="preserve">98122-8833</t>
  </si>
  <si>
    <t xml:space="preserve">JOÃO NETTO</t>
  </si>
  <si>
    <t xml:space="preserve">99278-0774</t>
  </si>
  <si>
    <t xml:space="preserve">joaomoresguia@gmail.com</t>
  </si>
  <si>
    <t xml:space="preserve">(31) 98788-4542</t>
  </si>
  <si>
    <t xml:space="preserve">jsucupira2004@yahoo.com.br</t>
  </si>
  <si>
    <t xml:space="preserve">98461-1516</t>
  </si>
  <si>
    <t xml:space="preserve">JL.olmos@protieng.com.br</t>
  </si>
  <si>
    <t xml:space="preserve">99988-3250</t>
  </si>
  <si>
    <t xml:space="preserve">leonardommoura@gmail.com</t>
  </si>
  <si>
    <t xml:space="preserve">98261-5774</t>
  </si>
  <si>
    <t xml:space="preserve">leosaraivabrasil@yahoo.com.br</t>
  </si>
  <si>
    <t xml:space="preserve">99802-0550</t>
  </si>
  <si>
    <t xml:space="preserve">rabelovip@hotmail.com</t>
  </si>
  <si>
    <t xml:space="preserve">99982-0510</t>
  </si>
  <si>
    <t xml:space="preserve">luciano3005@hotmail.com</t>
  </si>
  <si>
    <t xml:space="preserve">99315-1881</t>
  </si>
  <si>
    <t xml:space="preserve">luci-ms@hotmail.com</t>
  </si>
  <si>
    <t xml:space="preserve">98158-6564</t>
  </si>
  <si>
    <t xml:space="preserve">lucio_mesquita@uol.com.br</t>
  </si>
  <si>
    <t xml:space="preserve">99970-1726</t>
  </si>
  <si>
    <t xml:space="preserve">lalvieira@gmail.com</t>
  </si>
  <si>
    <t xml:space="preserve">99982-0134</t>
  </si>
  <si>
    <t xml:space="preserve">profmarcelomoraes@protonmail.com</t>
  </si>
  <si>
    <t xml:space="preserve">99601-2525</t>
  </si>
  <si>
    <t xml:space="preserve">MARCELOSANCHEZ</t>
  </si>
  <si>
    <t xml:space="preserve">facildeescrever2000@gmail.com</t>
  </si>
  <si>
    <t xml:space="preserve">99231-7713</t>
  </si>
  <si>
    <t xml:space="preserve">98126-6077</t>
  </si>
  <si>
    <t xml:space="preserve">moratomm@hotmail.com</t>
  </si>
  <si>
    <t xml:space="preserve">98133-8384</t>
  </si>
  <si>
    <t xml:space="preserve">cmarciofsc@yahoo.com.br</t>
  </si>
  <si>
    <t xml:space="preserve">98312-4248</t>
  </si>
  <si>
    <t xml:space="preserve">marcosmaandrade@gmail.com</t>
  </si>
  <si>
    <t xml:space="preserve">98212-8855</t>
  </si>
  <si>
    <t xml:space="preserve">marcosgustavosd@gmail.com</t>
  </si>
  <si>
    <t xml:space="preserve">98107-7676</t>
  </si>
  <si>
    <t xml:space="preserve">marcoshfreire@hotmail.com</t>
  </si>
  <si>
    <t xml:space="preserve">(21) 98179-6062</t>
  </si>
  <si>
    <t xml:space="preserve">mpcvictorio@gmail.com</t>
  </si>
  <si>
    <t xml:space="preserve">(11) 98714-3030</t>
  </si>
  <si>
    <t xml:space="preserve">marcusmamede@gmail.com</t>
  </si>
  <si>
    <t xml:space="preserve">98161-0378</t>
  </si>
  <si>
    <t xml:space="preserve">moivane@gmail.com</t>
  </si>
  <si>
    <t xml:space="preserve">(61) 99966-4775</t>
  </si>
  <si>
    <t xml:space="preserve">marioalle@gmail.com</t>
  </si>
  <si>
    <t xml:space="preserve">99992-3655</t>
  </si>
  <si>
    <t xml:space="preserve">marlostp@gmail.com</t>
  </si>
  <si>
    <t xml:space="preserve">98247-2195</t>
  </si>
  <si>
    <t xml:space="preserve">99971-1843</t>
  </si>
  <si>
    <t xml:space="preserve">MAXWUEL FROTA</t>
  </si>
  <si>
    <t xml:space="preserve">99934-1888</t>
  </si>
  <si>
    <t xml:space="preserve">miguellisbruno@hotmail.com</t>
  </si>
  <si>
    <t xml:space="preserve">98284-3073</t>
  </si>
  <si>
    <t xml:space="preserve">99925-2897</t>
  </si>
  <si>
    <t xml:space="preserve">monalisaredmerski@hotmail.com</t>
  </si>
  <si>
    <t xml:space="preserve">98299-0888</t>
  </si>
  <si>
    <t xml:space="preserve">nmorelo@yahoo.com.br</t>
  </si>
  <si>
    <t xml:space="preserve">98400-0928</t>
  </si>
  <si>
    <t xml:space="preserve">nechaiben@gmail.com</t>
  </si>
  <si>
    <t xml:space="preserve">99684-1700</t>
  </si>
  <si>
    <t xml:space="preserve">nelsonvirgilio@gmail.com</t>
  </si>
  <si>
    <t xml:space="preserve">99223-3205</t>
  </si>
  <si>
    <t xml:space="preserve">(55)  98101-9180</t>
  </si>
  <si>
    <t xml:space="preserve">nilzinhafederal@hotmail.com</t>
  </si>
  <si>
    <t xml:space="preserve">98589-7743</t>
  </si>
  <si>
    <t xml:space="preserve">98436-2661</t>
  </si>
  <si>
    <t xml:space="preserve">olimpiofh@gmail.com</t>
  </si>
  <si>
    <t xml:space="preserve">98239-1572</t>
  </si>
  <si>
    <t xml:space="preserve">osnybanks@hotmail.com</t>
  </si>
  <si>
    <t xml:space="preserve">98372-7887</t>
  </si>
  <si>
    <t xml:space="preserve">99268-9646</t>
  </si>
  <si>
    <t xml:space="preserve">99984-5416</t>
  </si>
  <si>
    <t xml:space="preserve">PAULATEIXEIRA</t>
  </si>
  <si>
    <t xml:space="preserve">paula_apt@hotmail.com</t>
  </si>
  <si>
    <t xml:space="preserve">98118-9266</t>
  </si>
  <si>
    <t xml:space="preserve">PAULO HENRIQUE O SOEIRO</t>
  </si>
  <si>
    <t xml:space="preserve">psoeiro@gmail.com</t>
  </si>
  <si>
    <t xml:space="preserve">98426-7221</t>
  </si>
  <si>
    <t xml:space="preserve">pedrosanto96@gmail.com</t>
  </si>
  <si>
    <t xml:space="preserve">99617-4554</t>
  </si>
  <si>
    <t xml:space="preserve">RAFAEL DE ABREU BICALHO</t>
  </si>
  <si>
    <t xml:space="preserve">rafaelabreub@gmail.com</t>
  </si>
  <si>
    <t xml:space="preserve">99436-1516</t>
  </si>
  <si>
    <t xml:space="preserve">rafacubista@gmail.com</t>
  </si>
  <si>
    <t xml:space="preserve">9850-2510</t>
  </si>
  <si>
    <t xml:space="preserve">aracajujay@gmail.com</t>
  </si>
  <si>
    <t xml:space="preserve">99835-0409</t>
  </si>
  <si>
    <t xml:space="preserve">rmachado_2004@yahoo.com.br</t>
  </si>
  <si>
    <t xml:space="preserve">99176-4040</t>
  </si>
  <si>
    <t xml:space="preserve">renatooliveira@globo.com</t>
  </si>
  <si>
    <t xml:space="preserve">99973-4666</t>
  </si>
  <si>
    <t xml:space="preserve">renato.souza@mdic.gov.br</t>
  </si>
  <si>
    <t xml:space="preserve">99221-7007</t>
  </si>
  <si>
    <t xml:space="preserve">reuel.lp@gmail.com</t>
  </si>
  <si>
    <t xml:space="preserve">RICARDO  BARBOSA</t>
  </si>
  <si>
    <t xml:space="preserve">ricardoahu12@gmail.com</t>
  </si>
  <si>
    <t xml:space="preserve">98173-6047</t>
  </si>
  <si>
    <t xml:space="preserve">ricardomaia2306@gmail.com</t>
  </si>
  <si>
    <t xml:space="preserve">98133-8431</t>
  </si>
  <si>
    <t xml:space="preserve">des.ricardomachado@gmail.com</t>
  </si>
  <si>
    <t xml:space="preserve">99982-9866</t>
  </si>
  <si>
    <t xml:space="preserve">ricardovs2011@gmail.com</t>
  </si>
  <si>
    <t xml:space="preserve">99924-0271</t>
  </si>
  <si>
    <t xml:space="preserve">robertofiuza@terra.com.br</t>
  </si>
  <si>
    <t xml:space="preserve">98661-6162</t>
  </si>
  <si>
    <t xml:space="preserve">viana10@gmail.com</t>
  </si>
  <si>
    <t xml:space="preserve">98421-9991</t>
  </si>
  <si>
    <t xml:space="preserve">monrroyr@paho.org</t>
  </si>
  <si>
    <t xml:space="preserve">99124-1222</t>
  </si>
  <si>
    <t xml:space="preserve">rodrigogreat@gmail.com</t>
  </si>
  <si>
    <t xml:space="preserve">98320-8597</t>
  </si>
  <si>
    <t xml:space="preserve">rosenoblat@hotmail.com</t>
  </si>
  <si>
    <t xml:space="preserve">99988-3856</t>
  </si>
  <si>
    <t xml:space="preserve">sandson.azevedo@gmail.com</t>
  </si>
  <si>
    <t xml:space="preserve">98415-9321</t>
  </si>
  <si>
    <t xml:space="preserve">medeiros.saulo@gmail.com</t>
  </si>
  <si>
    <t xml:space="preserve">99972-5403</t>
  </si>
  <si>
    <t xml:space="preserve">THALES OLIVEIRA</t>
  </si>
  <si>
    <t xml:space="preserve">augusto.thalles@gmail.com</t>
  </si>
  <si>
    <t xml:space="preserve">99156-4256</t>
  </si>
  <si>
    <t xml:space="preserve">THAMER HATEM</t>
  </si>
  <si>
    <t xml:space="preserve">thamerhatem@gmail.com</t>
  </si>
  <si>
    <t xml:space="preserve">98111-1998</t>
  </si>
  <si>
    <t xml:space="preserve">tmill@outlook.com.br</t>
  </si>
  <si>
    <t xml:space="preserve">99909-7228</t>
  </si>
  <si>
    <t xml:space="preserve">99604-2835</t>
  </si>
  <si>
    <t xml:space="preserve">UIRÁ OLIVEIRA</t>
  </si>
  <si>
    <t xml:space="preserve">98155-5998</t>
  </si>
  <si>
    <t xml:space="preserve">vberbat@yahoo.com.br</t>
  </si>
  <si>
    <t xml:space="preserve">98847-8054</t>
  </si>
  <si>
    <t xml:space="preserve">99148-2458</t>
  </si>
  <si>
    <t xml:space="preserve">99987-8104</t>
  </si>
  <si>
    <t xml:space="preserve">vicentebarra@yahoo.com</t>
  </si>
  <si>
    <t xml:space="preserve">98159-0800</t>
  </si>
  <si>
    <t xml:space="preserve">vitordporto@live.com</t>
  </si>
  <si>
    <t xml:space="preserve">99858-9959</t>
  </si>
  <si>
    <t xml:space="preserve">weltonrochasilva@gmail.com</t>
  </si>
  <si>
    <t xml:space="preserve">99686-9835</t>
  </si>
  <si>
    <t xml:space="preserve">wilsonpozo@gmail.com</t>
  </si>
  <si>
    <t xml:space="preserve">99853-5038</t>
  </si>
  <si>
    <t xml:space="preserve">98154-8611</t>
  </si>
  <si>
    <t xml:space="preserve">RANK</t>
  </si>
  <si>
    <t xml:space="preserve">EMMÁNOEL LURDA</t>
  </si>
  <si>
    <t xml:space="preserve">EDUARDO LACERDA</t>
  </si>
  <si>
    <t xml:space="preserve">CLAUDIO LEMOS</t>
  </si>
  <si>
    <t xml:space="preserve">20191RD</t>
  </si>
  <si>
    <t xml:space="preserve">GUSTAVO DE ALMEIDA</t>
  </si>
  <si>
    <t xml:space="preserve">20192RD</t>
  </si>
  <si>
    <t xml:space="preserve">20193RD</t>
  </si>
  <si>
    <t xml:space="preserve">Linhas</t>
  </si>
  <si>
    <t xml:space="preserve">a</t>
  </si>
  <si>
    <t xml:space="preserve">GR</t>
  </si>
  <si>
    <t xml:space="preserve">CHV</t>
  </si>
  <si>
    <t xml:space="preserve">11</t>
  </si>
  <si>
    <t xml:space="preserve">12</t>
  </si>
  <si>
    <t xml:space="preserve">13</t>
  </si>
  <si>
    <t xml:space="preserve">14</t>
  </si>
  <si>
    <t xml:space="preserve">15</t>
  </si>
  <si>
    <t xml:space="preserve">16</t>
  </si>
  <si>
    <t xml:space="preserve">21</t>
  </si>
  <si>
    <t xml:space="preserve">22</t>
  </si>
  <si>
    <t xml:space="preserve">23</t>
  </si>
  <si>
    <t xml:space="preserve">24</t>
  </si>
  <si>
    <t xml:space="preserve">25</t>
  </si>
  <si>
    <t xml:space="preserve">26</t>
  </si>
  <si>
    <t xml:space="preserve">31</t>
  </si>
  <si>
    <t xml:space="preserve">32</t>
  </si>
  <si>
    <t xml:space="preserve">33</t>
  </si>
  <si>
    <t xml:space="preserve">34</t>
  </si>
  <si>
    <t xml:space="preserve">35</t>
  </si>
  <si>
    <t xml:space="preserve">36</t>
  </si>
  <si>
    <t xml:space="preserve">41</t>
  </si>
  <si>
    <t xml:space="preserve">42</t>
  </si>
  <si>
    <t xml:space="preserve">43</t>
  </si>
  <si>
    <t xml:space="preserve">44</t>
  </si>
  <si>
    <t xml:space="preserve">45</t>
  </si>
  <si>
    <t xml:space="preserve">46</t>
  </si>
  <si>
    <t xml:space="preserve">51</t>
  </si>
  <si>
    <t xml:space="preserve">52</t>
  </si>
  <si>
    <t xml:space="preserve">53</t>
  </si>
  <si>
    <t xml:space="preserve">54</t>
  </si>
  <si>
    <t xml:space="preserve">55</t>
  </si>
  <si>
    <t xml:space="preserve">56</t>
  </si>
  <si>
    <t xml:space="preserve">61</t>
  </si>
  <si>
    <t xml:space="preserve">62</t>
  </si>
  <si>
    <t xml:space="preserve">63</t>
  </si>
  <si>
    <t xml:space="preserve">64</t>
  </si>
  <si>
    <t xml:space="preserve">65</t>
  </si>
  <si>
    <t xml:space="preserve">66</t>
  </si>
  <si>
    <t xml:space="preserve">LOGICA PARA O RESULTADO EM CASO DE DESISTENCIA</t>
  </si>
  <si>
    <t xml:space="preserve">Jogador Desiste</t>
  </si>
  <si>
    <t xml:space="preserve">Qdo =&gt;&gt;</t>
  </si>
  <si>
    <t xml:space="preserve">Set 01</t>
  </si>
  <si>
    <t xml:space="preserve">Set 02</t>
  </si>
  <si>
    <t xml:space="preserve">1o Set em andamento</t>
  </si>
  <si>
    <t xml:space="preserve">mesmo placar</t>
  </si>
  <si>
    <t xml:space="preserve">1o Set completo</t>
  </si>
  <si>
    <t xml:space="preserve">2o Set em andamento</t>
  </si>
  <si>
    <t xml:space="preserve">2o Set completo</t>
  </si>
  <si>
    <t xml:space="preserve">S Tie-Break</t>
  </si>
  <si>
    <t xml:space="preserve">Adversario desiste</t>
  </si>
  <si>
    <t xml:space="preserve">se Pt-adv &gt; 4; (se Pt-adv=6;7 senao Pt-adv+2; senao 6</t>
  </si>
  <si>
    <t xml:space="preserve">Se estiver: 2x0, então 0 
                      : 1x1 entao 10</t>
  </si>
  <si>
    <t xml:space="preserve">se Pt-adv &gt; 8; Pt-adv+2; 10</t>
  </si>
</sst>
</file>

<file path=xl/styles.xml><?xml version="1.0" encoding="utf-8"?>
<styleSheet xmlns="http://schemas.openxmlformats.org/spreadsheetml/2006/main">
  <numFmts count="10">
    <numFmt numFmtId="164" formatCode="General"/>
    <numFmt numFmtId="165" formatCode="0%"/>
    <numFmt numFmtId="166" formatCode="_(* #,##0.00_);_(* \(#,##0.00\);_(* \-??_);_(@_)"/>
    <numFmt numFmtId="167" formatCode="General"/>
    <numFmt numFmtId="168" formatCode="0"/>
    <numFmt numFmtId="169" formatCode="d/mmm"/>
    <numFmt numFmtId="170" formatCode="_-* #,##0.00_-;\-* #,##0.00_-;_-* \-??_-;_-@_-"/>
    <numFmt numFmtId="171" formatCode="_-* #,##0_-;\-* #,##0_-;_-* \-??_-;_-@_-"/>
    <numFmt numFmtId="172" formatCode="@"/>
    <numFmt numFmtId="173" formatCode="mmm/yy"/>
  </numFmts>
  <fonts count="56">
    <font>
      <sz val="11"/>
      <color rgb="FF000000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2"/>
      <charset val="1"/>
    </font>
    <font>
      <sz val="11"/>
      <color rgb="FFFFFFFF"/>
      <name val="Calibri"/>
      <family val="2"/>
      <charset val="1"/>
    </font>
    <font>
      <sz val="11"/>
      <name val="Calibri"/>
      <family val="2"/>
      <charset val="1"/>
    </font>
    <font>
      <b val="true"/>
      <sz val="11"/>
      <color rgb="FF000000"/>
      <name val="Calibri"/>
      <family val="2"/>
      <charset val="1"/>
    </font>
    <font>
      <b val="true"/>
      <sz val="18"/>
      <color rgb="FF00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12"/>
      <color rgb="FFFFFFFF"/>
      <name val="Calibri"/>
      <family val="2"/>
      <charset val="1"/>
    </font>
    <font>
      <b val="true"/>
      <sz val="11"/>
      <name val="Calibri"/>
      <family val="2"/>
      <charset val="1"/>
    </font>
    <font>
      <b val="true"/>
      <i val="true"/>
      <sz val="12"/>
      <color rgb="FF000000"/>
      <name val="Calibri"/>
      <family val="2"/>
      <charset val="1"/>
    </font>
    <font>
      <sz val="10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vertAlign val="superscript"/>
      <sz val="11"/>
      <color rgb="FF000000"/>
      <name val="Calibri"/>
      <family val="2"/>
      <charset val="1"/>
    </font>
    <font>
      <vertAlign val="superscript"/>
      <sz val="11"/>
      <name val="Calibri"/>
      <family val="2"/>
      <charset val="1"/>
    </font>
    <font>
      <b val="true"/>
      <i val="true"/>
      <sz val="11"/>
      <color rgb="FFFF0000"/>
      <name val="Calibri"/>
      <family val="2"/>
      <charset val="1"/>
    </font>
    <font>
      <sz val="11"/>
      <color rgb="FF404040"/>
      <name val="Calibri"/>
      <family val="2"/>
      <charset val="1"/>
    </font>
    <font>
      <b val="true"/>
      <sz val="11"/>
      <color rgb="FF1F4E79"/>
      <name val="Calibri"/>
      <family val="2"/>
      <charset val="1"/>
    </font>
    <font>
      <b val="true"/>
      <sz val="18"/>
      <color rgb="FF1F4E79"/>
      <name val="Calibri"/>
      <family val="2"/>
      <charset val="1"/>
    </font>
    <font>
      <b val="true"/>
      <sz val="12"/>
      <color rgb="FF000000"/>
      <name val="Calibri"/>
      <family val="2"/>
      <charset val="1"/>
    </font>
    <font>
      <b val="true"/>
      <vertAlign val="superscript"/>
      <sz val="12"/>
      <color rgb="FF000000"/>
      <name val="Calibri"/>
      <family val="2"/>
      <charset val="1"/>
    </font>
    <font>
      <b val="true"/>
      <i val="true"/>
      <sz val="11"/>
      <color rgb="FF1F4E79"/>
      <name val="Calibri"/>
      <family val="2"/>
      <charset val="1"/>
    </font>
    <font>
      <b val="true"/>
      <sz val="11"/>
      <color rgb="FFFFFFFF"/>
      <name val="Calibri"/>
      <family val="2"/>
      <charset val="1"/>
    </font>
    <font>
      <b val="true"/>
      <i val="true"/>
      <sz val="11"/>
      <color rgb="FF2E75B6"/>
      <name val="Calibri"/>
      <family val="2"/>
      <charset val="1"/>
    </font>
    <font>
      <sz val="11"/>
      <color rgb="FFFF0000"/>
      <name val="Calibri"/>
      <family val="2"/>
      <charset val="1"/>
    </font>
    <font>
      <b val="true"/>
      <sz val="11"/>
      <color rgb="FFFF0000"/>
      <name val="Calibri"/>
      <family val="2"/>
      <charset val="1"/>
    </font>
    <font>
      <sz val="11"/>
      <color rgb="FFC55A11"/>
      <name val="Calibri"/>
      <family val="2"/>
      <charset val="1"/>
    </font>
    <font>
      <b val="true"/>
      <i val="true"/>
      <sz val="10"/>
      <color rgb="FF000000"/>
      <name val="Calibri"/>
      <family val="2"/>
      <charset val="1"/>
    </font>
    <font>
      <i val="true"/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 val="true"/>
      <sz val="14"/>
      <color rgb="FFFFFFFF"/>
      <name val="Calibri"/>
      <family val="2"/>
      <charset val="1"/>
    </font>
    <font>
      <sz val="14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C55A11"/>
      <name val="Calibri"/>
      <family val="2"/>
      <charset val="1"/>
    </font>
    <font>
      <b val="true"/>
      <sz val="11"/>
      <color rgb="FFFF0000"/>
      <name val="Arial"/>
      <family val="2"/>
      <charset val="1"/>
    </font>
    <font>
      <i val="true"/>
      <sz val="11"/>
      <color rgb="FF000000"/>
      <name val="Calibri"/>
      <family val="2"/>
      <charset val="1"/>
    </font>
    <font>
      <i val="true"/>
      <sz val="11"/>
      <color rgb="FFFFFFFF"/>
      <name val="Calibri"/>
      <family val="2"/>
      <charset val="1"/>
    </font>
    <font>
      <i val="true"/>
      <sz val="11"/>
      <color rgb="FFFF0000"/>
      <name val="Calibri"/>
      <family val="2"/>
      <charset val="1"/>
    </font>
    <font>
      <b val="true"/>
      <sz val="22"/>
      <color rgb="FF000000"/>
      <name val="Calibri"/>
      <family val="2"/>
      <charset val="1"/>
    </font>
    <font>
      <b val="true"/>
      <i val="true"/>
      <sz val="18"/>
      <color rgb="FF000000"/>
      <name val="Calibri"/>
      <family val="2"/>
      <charset val="1"/>
    </font>
    <font>
      <b val="true"/>
      <sz val="16"/>
      <color rgb="FF000000"/>
      <name val="Calibri"/>
      <family val="2"/>
      <charset val="1"/>
    </font>
    <font>
      <b val="true"/>
      <sz val="14"/>
      <color rgb="FF000000"/>
      <name val="Calibri"/>
      <family val="2"/>
      <charset val="1"/>
    </font>
    <font>
      <i val="true"/>
      <sz val="12"/>
      <color rgb="FF000000"/>
      <name val="Calibri"/>
      <family val="2"/>
      <charset val="1"/>
    </font>
    <font>
      <b val="true"/>
      <i val="true"/>
      <sz val="12"/>
      <color rgb="FFFFFFFF"/>
      <name val="Arial"/>
      <family val="2"/>
      <charset val="1"/>
    </font>
    <font>
      <i val="true"/>
      <sz val="12"/>
      <color rgb="FFFFFFFF"/>
      <name val="Calibri"/>
      <family val="2"/>
      <charset val="1"/>
    </font>
    <font>
      <i val="true"/>
      <sz val="14"/>
      <color rgb="FF222A35"/>
      <name val="Calibri"/>
      <family val="2"/>
      <charset val="1"/>
    </font>
    <font>
      <sz val="14"/>
      <color rgb="FF222A35"/>
      <name val="Calibri"/>
      <family val="2"/>
      <charset val="1"/>
    </font>
    <font>
      <sz val="18"/>
      <color rgb="FF000000"/>
      <name val="Calibri"/>
      <family val="2"/>
      <charset val="1"/>
    </font>
    <font>
      <sz val="26"/>
      <color rgb="FF1F4E79"/>
      <name val="Calibri"/>
      <family val="2"/>
      <charset val="1"/>
    </font>
    <font>
      <sz val="26"/>
      <color rgb="FFC55A11"/>
      <name val="Calibri"/>
      <family val="2"/>
      <charset val="1"/>
    </font>
    <font>
      <b val="true"/>
      <sz val="18"/>
      <color rgb="FF2E75B6"/>
      <name val="Calibri"/>
      <family val="2"/>
      <charset val="1"/>
    </font>
    <font>
      <sz val="12"/>
      <color rgb="FF1F497D"/>
      <name val="Times New Roman"/>
      <family val="1"/>
      <charset val="1"/>
    </font>
    <font>
      <sz val="11"/>
      <color rgb="FF1F497D"/>
      <name val="Calibri"/>
      <family val="2"/>
      <charset val="1"/>
    </font>
    <font>
      <u val="single"/>
      <sz val="11"/>
      <color rgb="FF0563C1"/>
      <name val="Calibri"/>
      <family val="2"/>
      <charset val="1"/>
    </font>
  </fonts>
  <fills count="20">
    <fill>
      <patternFill patternType="none"/>
    </fill>
    <fill>
      <patternFill patternType="gray125"/>
    </fill>
    <fill>
      <patternFill patternType="solid">
        <fgColor rgb="FFFFF2CC"/>
        <bgColor rgb="FFFFFFCC"/>
      </patternFill>
    </fill>
    <fill>
      <patternFill patternType="solid">
        <fgColor rgb="FFEDEDED"/>
        <bgColor rgb="FFF2F2F2"/>
      </patternFill>
    </fill>
    <fill>
      <patternFill patternType="solid">
        <fgColor rgb="FFFFFFCC"/>
        <bgColor rgb="FFFFF2CC"/>
      </patternFill>
    </fill>
    <fill>
      <patternFill patternType="solid">
        <fgColor rgb="FFF2F2F2"/>
        <bgColor rgb="FFEDEDED"/>
      </patternFill>
    </fill>
    <fill>
      <patternFill patternType="solid">
        <fgColor rgb="FFE2F0D9"/>
        <bgColor rgb="FFE7E6E6"/>
      </patternFill>
    </fill>
    <fill>
      <patternFill patternType="solid">
        <fgColor rgb="FFFF0000"/>
        <bgColor rgb="FF993300"/>
      </patternFill>
    </fill>
    <fill>
      <patternFill patternType="solid">
        <fgColor rgb="FFDAE3F3"/>
        <bgColor rgb="FFE7E6E6"/>
      </patternFill>
    </fill>
    <fill>
      <patternFill patternType="solid">
        <fgColor rgb="FF2E75B6"/>
        <bgColor rgb="FF0070C0"/>
      </patternFill>
    </fill>
    <fill>
      <patternFill patternType="solid">
        <fgColor rgb="FFFFE699"/>
        <bgColor rgb="FFFFF2CC"/>
      </patternFill>
    </fill>
    <fill>
      <patternFill patternType="solid">
        <fgColor rgb="FFFBE5D6"/>
        <bgColor rgb="FFFFF2CC"/>
      </patternFill>
    </fill>
    <fill>
      <patternFill patternType="solid">
        <fgColor rgb="FF385724"/>
        <bgColor rgb="FF404040"/>
      </patternFill>
    </fill>
    <fill>
      <patternFill patternType="solid">
        <fgColor rgb="FF203864"/>
        <bgColor rgb="FF1F497D"/>
      </patternFill>
    </fill>
    <fill>
      <patternFill patternType="solid">
        <fgColor rgb="FFFFFFFF"/>
        <bgColor rgb="FFF2F2F2"/>
      </patternFill>
    </fill>
    <fill>
      <patternFill patternType="solid">
        <fgColor rgb="FFDBDBDB"/>
        <bgColor rgb="FFD9D9D9"/>
      </patternFill>
    </fill>
    <fill>
      <patternFill patternType="solid">
        <fgColor rgb="FFFFFF00"/>
        <bgColor rgb="FFFFE699"/>
      </patternFill>
    </fill>
    <fill>
      <patternFill patternType="solid">
        <fgColor rgb="FF00B050"/>
        <bgColor rgb="FF008000"/>
      </patternFill>
    </fill>
    <fill>
      <patternFill patternType="solid">
        <fgColor rgb="FF0070C0"/>
        <bgColor rgb="FF0563C1"/>
      </patternFill>
    </fill>
    <fill>
      <patternFill patternType="solid">
        <fgColor rgb="FFBDD7EE"/>
        <bgColor rgb="FFD0CECE"/>
      </patternFill>
    </fill>
  </fills>
  <borders count="47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thin">
        <color rgb="FFE7E6E6"/>
      </bottom>
      <diagonal/>
    </border>
    <border diagonalUp="false" diagonalDown="false">
      <left style="thin">
        <color rgb="FFE7E6E6"/>
      </left>
      <right/>
      <top style="thin"/>
      <bottom style="thin">
        <color rgb="FFE7E6E6"/>
      </bottom>
      <diagonal/>
    </border>
    <border diagonalUp="false" diagonalDown="false">
      <left style="thin"/>
      <right/>
      <top style="thin"/>
      <bottom style="thin">
        <color rgb="FFE7E6E6"/>
      </bottom>
      <diagonal/>
    </border>
    <border diagonalUp="false" diagonalDown="false">
      <left style="thin"/>
      <right/>
      <top style="thin"/>
      <bottom/>
      <diagonal/>
    </border>
    <border diagonalUp="false" diagonalDown="false">
      <left style="thin"/>
      <right style="thin">
        <color rgb="FFD0CECE"/>
      </right>
      <top style="thin"/>
      <bottom style="thin">
        <color rgb="FFF2F2F2"/>
      </bottom>
      <diagonal/>
    </border>
    <border diagonalUp="false" diagonalDown="false">
      <left/>
      <right style="thin">
        <color rgb="FFD0CECE"/>
      </right>
      <top style="thin"/>
      <bottom style="thin">
        <color rgb="FFD0CECE"/>
      </bottom>
      <diagonal/>
    </border>
    <border diagonalUp="false" diagonalDown="false">
      <left/>
      <right style="thin"/>
      <top style="thin"/>
      <bottom style="thin">
        <color rgb="FFD0CECE"/>
      </bottom>
      <diagonal/>
    </border>
    <border diagonalUp="false" diagonalDown="false">
      <left style="thin"/>
      <right style="thin">
        <color rgb="FFD0CECE"/>
      </right>
      <top style="thin"/>
      <bottom style="thin">
        <color rgb="FFD0CECE"/>
      </bottom>
      <diagonal/>
    </border>
    <border diagonalUp="false" diagonalDown="false">
      <left/>
      <right style="thin">
        <color rgb="FFE7E6E6"/>
      </right>
      <top style="thin">
        <color rgb="FFE7E6E6"/>
      </top>
      <bottom style="thin">
        <color rgb="FFE7E6E6"/>
      </bottom>
      <diagonal/>
    </border>
    <border diagonalUp="false" diagonalDown="false">
      <left style="thin">
        <color rgb="FFE7E6E6"/>
      </left>
      <right/>
      <top/>
      <bottom style="thin">
        <color rgb="FFE7E6E6"/>
      </bottom>
      <diagonal/>
    </border>
    <border diagonalUp="false" diagonalDown="false">
      <left style="thin"/>
      <right style="thin">
        <color rgb="FFE7E6E6"/>
      </right>
      <top style="thin">
        <color rgb="FFE7E6E6"/>
      </top>
      <bottom style="thin">
        <color rgb="FFE7E6E6"/>
      </bottom>
      <diagonal/>
    </border>
    <border diagonalUp="false" diagonalDown="false">
      <left/>
      <right style="thin">
        <color rgb="FFD0CECE"/>
      </right>
      <top/>
      <bottom style="thin">
        <color rgb="FFD0CECE"/>
      </bottom>
      <diagonal/>
    </border>
    <border diagonalUp="false" diagonalDown="false">
      <left/>
      <right style="thin">
        <color rgb="FFD0CECE"/>
      </right>
      <top style="thin">
        <color rgb="FFD0CECE"/>
      </top>
      <bottom style="thin"/>
      <diagonal/>
    </border>
    <border diagonalUp="false" diagonalDown="false">
      <left style="thin"/>
      <right style="thin">
        <color rgb="FFD0CECE"/>
      </right>
      <top style="thin">
        <color rgb="FFD0CECE"/>
      </top>
      <bottom style="thin"/>
      <diagonal/>
    </border>
    <border diagonalUp="false" diagonalDown="false">
      <left/>
      <right style="thin"/>
      <top style="thin">
        <color rgb="FFD0CECE"/>
      </top>
      <bottom style="thin"/>
      <diagonal/>
    </border>
    <border diagonalUp="false" diagonalDown="false">
      <left style="thin"/>
      <right style="thin">
        <color rgb="FFD0CECE"/>
      </right>
      <top style="thin"/>
      <bottom style="thin">
        <color rgb="FFD9D9D9"/>
      </bottom>
      <diagonal/>
    </border>
    <border diagonalUp="false" diagonalDown="false">
      <left/>
      <right style="thin">
        <color rgb="FFE7E6E6"/>
      </right>
      <top style="thin">
        <color rgb="FFE7E6E6"/>
      </top>
      <bottom style="thin"/>
      <diagonal/>
    </border>
    <border diagonalUp="false" diagonalDown="false">
      <left style="thin">
        <color rgb="FFE7E6E6"/>
      </left>
      <right/>
      <top/>
      <bottom style="thin"/>
      <diagonal/>
    </border>
    <border diagonalUp="false" diagonalDown="false">
      <left style="thin"/>
      <right style="thin">
        <color rgb="FFE7E6E6"/>
      </right>
      <top style="thin">
        <color rgb="FFE7E6E6"/>
      </top>
      <bottom style="thin"/>
      <diagonal/>
    </border>
    <border diagonalUp="false" diagonalDown="false">
      <left style="thin"/>
      <right style="thin">
        <color rgb="FFD0CECE"/>
      </right>
      <top/>
      <bottom style="thin"/>
      <diagonal/>
    </border>
    <border diagonalUp="false" diagonalDown="false">
      <left style="thin">
        <color rgb="FFE7E6E6"/>
      </left>
      <right style="thin"/>
      <top style="thin"/>
      <bottom style="thin">
        <color rgb="FFE7E6E6"/>
      </bottom>
      <diagonal/>
    </border>
    <border diagonalUp="false" diagonalDown="false">
      <left style="thin">
        <color rgb="FFE7E6E6"/>
      </left>
      <right style="thin"/>
      <top/>
      <bottom style="thin">
        <color rgb="FFE7E6E6"/>
      </bottom>
      <diagonal/>
    </border>
    <border diagonalUp="false" diagonalDown="false">
      <left style="thin">
        <color rgb="FFE7E6E6"/>
      </left>
      <right style="thin"/>
      <top/>
      <bottom style="thin"/>
      <diagonal/>
    </border>
    <border diagonalUp="false" diagonalDown="false">
      <left style="thin">
        <color rgb="FFFF0000"/>
      </left>
      <right/>
      <top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/>
      <top style="medium"/>
      <bottom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 style="thin"/>
      <right/>
      <top style="thin"/>
      <bottom style="thin"/>
      <diagonal/>
    </border>
  </borders>
  <cellStyleXfs count="24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55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40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7" fillId="3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2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2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7" fontId="9" fillId="4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0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8" fontId="5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right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3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13" fillId="4" borderId="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0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4" borderId="1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4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1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8" fontId="5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6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1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4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7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8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19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0" fillId="5" borderId="2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18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19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4" fillId="0" borderId="1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5" borderId="2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18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1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1" fontId="5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7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2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1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3" fillId="0" borderId="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4" fillId="0" borderId="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24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25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0" fillId="0" borderId="9" xfId="0" applyFont="fals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0" fillId="5" borderId="26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25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27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8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4" fillId="0" borderId="11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5" borderId="2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2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5" borderId="2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28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7" fontId="13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4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9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3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3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3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8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3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0" fillId="0" borderId="16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3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34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1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3" borderId="35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4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2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4" fillId="0" borderId="9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4" fillId="0" borderId="7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4" borderId="16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1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7" fillId="3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7" fillId="2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23" fillId="3" borderId="3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23" fillId="3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5" borderId="0" xfId="0" applyFont="fals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5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7" fillId="0" borderId="1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1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2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4" fontId="25" fillId="6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7" fillId="0" borderId="7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6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7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1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1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9" xfId="0" applyFont="fals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1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5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0" fillId="0" borderId="8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center" textRotation="0" wrapText="true" indent="0" shrinkToFit="false"/>
      <protection locked="true" hidden="false"/>
    </xf>
    <xf numFmtId="164" fontId="5" fillId="7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7" fontId="7" fillId="6" borderId="1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6" borderId="2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7" fillId="2" borderId="16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5" fontId="7" fillId="2" borderId="2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7" fontId="7" fillId="8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5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6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6" fillId="0" borderId="0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0" fillId="0" borderId="0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7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6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2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30" fillId="0" borderId="11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8" fontId="0" fillId="0" borderId="11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9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0" fillId="0" borderId="1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5" fontId="29" fillId="0" borderId="0" xfId="19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7" fillId="2" borderId="2" xfId="19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2" fillId="9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32" fillId="9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9" fontId="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7" fontId="5" fillId="0" borderId="1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1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1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1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5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0" fillId="4" borderId="6" xfId="0" applyFont="false" applyBorder="true" applyAlignment="true" applyProtection="false">
      <alignment horizontal="general" vertical="center" textRotation="0" wrapText="false" indent="0" shrinkToFit="false"/>
      <protection locked="true" hidden="false"/>
    </xf>
    <xf numFmtId="169" fontId="13" fillId="4" borderId="7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17" fillId="0" borderId="1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3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6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3" fillId="0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17" fillId="0" borderId="1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7" fontId="13" fillId="0" borderId="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13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5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38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6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7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8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9" fillId="0" borderId="0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7" fillId="0" borderId="7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27" fillId="0" borderId="10" xfId="0" applyFont="true" applyBorder="true" applyAlignment="true" applyProtection="false">
      <alignment horizontal="right" vertical="center" textRotation="0" wrapText="true" indent="0" shrinkToFit="false"/>
      <protection locked="true" hidden="false"/>
    </xf>
    <xf numFmtId="164" fontId="37" fillId="0" borderId="1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8" fillId="0" borderId="1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9" fillId="0" borderId="11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37" fillId="0" borderId="9" xfId="0" applyFont="true" applyBorder="true" applyAlignment="true" applyProtection="false">
      <alignment horizontal="general" vertical="center" textRotation="0" wrapText="true" indent="0" shrinkToFit="false"/>
      <protection locked="true" hidden="false"/>
    </xf>
    <xf numFmtId="164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0" fillId="2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4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8" fontId="4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7" fontId="41" fillId="10" borderId="3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7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38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9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9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39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40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4" fontId="0" fillId="0" borderId="4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1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42" fillId="8" borderId="0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8" fontId="43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31" fillId="8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8" borderId="0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43" fillId="8" borderId="0" xfId="0" applyFont="true" applyBorder="true" applyAlignment="true" applyProtection="false">
      <alignment horizontal="right" vertical="center" textRotation="0" wrapText="false" indent="0" shrinkToFit="false"/>
      <protection locked="true" hidden="false"/>
    </xf>
    <xf numFmtId="164" fontId="0" fillId="0" borderId="42" xfId="0" applyFont="false" applyBorder="true" applyAlignment="true" applyProtection="true">
      <alignment horizontal="left" vertical="center" textRotation="0" wrapText="false" indent="0" shrinkToFit="false"/>
      <protection locked="false" hidden="false"/>
    </xf>
    <xf numFmtId="168" fontId="7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7" fillId="8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42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2" xfId="0" applyFont="fals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1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1" fillId="2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left" vertical="top" textRotation="0" wrapText="true" indent="0" shrinkToFit="false"/>
      <protection locked="true" hidden="false"/>
    </xf>
    <xf numFmtId="167" fontId="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2" borderId="0" xfId="0" applyFont="fals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4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4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5" fillId="0" borderId="4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4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4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4" xfId="0" applyFont="fals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4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45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right" vertical="top" textRotation="0" wrapText="true" indent="0" shrinkToFit="false"/>
      <protection locked="true" hidden="false"/>
    </xf>
    <xf numFmtId="167" fontId="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4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4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7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7" fillId="2" borderId="3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64" fontId="2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4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3" fillId="8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7" fontId="8" fillId="0" borderId="1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8" fillId="0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false" applyProtection="true">
      <alignment horizontal="general" vertical="bottom" textRotation="0" wrapText="false" indent="0" shrinkToFit="false"/>
      <protection locked="true" hidden="false"/>
    </xf>
    <xf numFmtId="167" fontId="12" fillId="0" borderId="8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2" fillId="11" borderId="1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11" borderId="9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11" borderId="4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11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0" fillId="2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7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7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0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1" fillId="3" borderId="4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16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1" fillId="3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7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9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0" fillId="0" borderId="1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0" fillId="2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2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0" fillId="2" borderId="4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0" fillId="2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0" fillId="0" borderId="9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1" fillId="3" borderId="1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1" fillId="3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51" fillId="3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8" fontId="0" fillId="0" borderId="0" xfId="0" applyFont="fals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24" fillId="7" borderId="1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24" fillId="12" borderId="6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8" fontId="24" fillId="13" borderId="10" xfId="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1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14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0" fillId="0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15" borderId="4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14" borderId="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3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4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0" fillId="18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7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14" borderId="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0" fillId="2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0" fillId="16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fals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3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55" fillId="0" borderId="3" xfId="20" applyFont="true" applyBorder="true" applyAlignment="false" applyProtection="true">
      <alignment horizontal="general" vertical="bottom" textRotation="0" wrapText="false" indent="0" shrinkToFit="false"/>
      <protection locked="true" hidden="false"/>
    </xf>
    <xf numFmtId="164" fontId="55" fillId="0" borderId="3" xfId="2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8" fontId="5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9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5" fillId="1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4" fillId="1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5" fillId="1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11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5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right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4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5" fillId="4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5" fillId="16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5" fillId="2" borderId="3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5" fillId="0" borderId="3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5" fillId="16" borderId="46" xfId="0" applyFont="true" applyBorder="true" applyAlignment="true" applyProtection="false">
      <alignment horizontal="left" vertical="center" textRotation="0" wrapText="false" indent="0" shrinkToFit="false"/>
      <protection locked="true" hidden="false"/>
    </xf>
  </cellXfs>
  <cellStyles count="10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al 2" xfId="21"/>
    <cellStyle name="Porcentagem 2" xfId="22"/>
    <cellStyle name="Vírgula 2" xfId="23"/>
    <cellStyle name="*unknown*" xfId="20" builtinId="8"/>
  </cellStyles>
  <dxfs count="2078"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ill>
        <patternFill>
          <bgColor rgb="FFFBE5D6"/>
        </patternFill>
      </fill>
    </dxf>
    <dxf>
      <fill>
        <patternFill>
          <bgColor rgb="FFFBE5D6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b val="1"/>
        <i val="0"/>
        <color rgb="FFFFF2CC"/>
      </font>
      <fill>
        <patternFill>
          <bgColor rgb="FFFF0000"/>
        </patternFill>
      </fill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color rgb="FFFFFFFF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FFFFFF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0"/>
        <i val="1"/>
        <strike val="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</font>
      <fill>
        <patternFill>
          <bgColor rgb="FFE2F0D9"/>
        </patternFill>
      </fill>
    </dxf>
    <dxf>
      <fill>
        <patternFill>
          <bgColor rgb="FFC5E0B4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  <strike val="0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b val="1"/>
        <i val="1"/>
      </font>
      <fill>
        <patternFill>
          <bgColor rgb="FFE2F0D9"/>
        </patternFill>
      </fill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color rgb="FF385724"/>
      </font>
    </dxf>
    <dxf>
      <font>
        <b val="1"/>
        <i val="1"/>
        <color rgb="FFFF0000"/>
      </font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  <dxf>
      <font>
        <b val="1"/>
        <i val="1"/>
        <color rgb="FF1F4E79"/>
      </font>
      <numFmt numFmtId="164" formatCode="General"/>
      <fill>
        <patternFill>
          <bgColor rgb="FFE2F0D9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70C0"/>
      <rgbColor rgb="FFD0CECE"/>
      <rgbColor rgb="FF808080"/>
      <rgbColor rgb="FFE7E6E6"/>
      <rgbColor rgb="FF993366"/>
      <rgbColor rgb="FFFFFFCC"/>
      <rgbColor rgb="FFDAE3F3"/>
      <rgbColor rgb="FF660066"/>
      <rgbColor rgb="FFFF8080"/>
      <rgbColor rgb="FF0563C1"/>
      <rgbColor rgb="FFBDD7EE"/>
      <rgbColor rgb="FF000080"/>
      <rgbColor rgb="FFFF00FF"/>
      <rgbColor rgb="FFFFF2CC"/>
      <rgbColor rgb="FF00FFFF"/>
      <rgbColor rgb="FF800080"/>
      <rgbColor rgb="FF800000"/>
      <rgbColor rgb="FF1F4E79"/>
      <rgbColor rgb="FF0000FF"/>
      <rgbColor rgb="FF00CCFF"/>
      <rgbColor rgb="FFF2F2F2"/>
      <rgbColor rgb="FFE2F0D9"/>
      <rgbColor rgb="FFFFE699"/>
      <rgbColor rgb="FFC5E0B4"/>
      <rgbColor rgb="FFDBDBDB"/>
      <rgbColor rgb="FFD9D9D9"/>
      <rgbColor rgb="FFFBE5D6"/>
      <rgbColor rgb="FF2E75B6"/>
      <rgbColor rgb="FF33CCCC"/>
      <rgbColor rgb="FF99CC00"/>
      <rgbColor rgb="FFEDEDED"/>
      <rgbColor rgb="FFFF9900"/>
      <rgbColor rgb="FFC55A11"/>
      <rgbColor rgb="FF666699"/>
      <rgbColor rgb="FF969696"/>
      <rgbColor rgb="FF203864"/>
      <rgbColor rgb="FF00B050"/>
      <rgbColor rgb="FF385724"/>
      <rgbColor rgb="FF404040"/>
      <rgbColor rgb="FF993300"/>
      <rgbColor rgb="FF993366"/>
      <rgbColor rgb="FF1F497D"/>
      <rgbColor rgb="FF222A35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worksheet" Target="worksheets/sheet11.xml"/><Relationship Id="rId13" Type="http://schemas.openxmlformats.org/officeDocument/2006/relationships/worksheet" Target="worksheets/sheet12.xml"/><Relationship Id="rId14" Type="http://schemas.openxmlformats.org/officeDocument/2006/relationships/worksheet" Target="worksheets/sheet13.xml"/><Relationship Id="rId15" Type="http://schemas.openxmlformats.org/officeDocument/2006/relationships/worksheet" Target="worksheets/sheet14.xml"/><Relationship Id="rId16" Type="http://schemas.openxmlformats.org/officeDocument/2006/relationships/worksheet" Target="worksheets/sheet15.xml"/><Relationship Id="rId17" Type="http://schemas.openxmlformats.org/officeDocument/2006/relationships/worksheet" Target="worksheets/sheet16.xml"/><Relationship Id="rId18" Type="http://schemas.openxmlformats.org/officeDocument/2006/relationships/worksheet" Target="worksheets/sheet17.xml"/><Relationship Id="rId19" Type="http://schemas.openxmlformats.org/officeDocument/2006/relationships/worksheet" Target="worksheets/sheet18.xml"/><Relationship Id="rId20" Type="http://schemas.openxmlformats.org/officeDocument/2006/relationships/worksheet" Target="worksheets/sheet19.xml"/><Relationship Id="rId21" Type="http://schemas.openxmlformats.org/officeDocument/2006/relationships/worksheet" Target="worksheets/sheet20.xml"/><Relationship Id="rId22" Type="http://schemas.openxmlformats.org/officeDocument/2006/relationships/worksheet" Target="worksheets/sheet21.xml"/><Relationship Id="rId23" Type="http://schemas.openxmlformats.org/officeDocument/2006/relationships/worksheet" Target="worksheets/sheet22.xml"/><Relationship Id="rId24" Type="http://schemas.openxmlformats.org/officeDocument/2006/relationships/worksheet" Target="worksheets/sheet23.xml"/><Relationship Id="rId25" Type="http://schemas.openxmlformats.org/officeDocument/2006/relationships/worksheet" Target="worksheets/sheet24.xml"/><Relationship Id="rId26" Type="http://schemas.openxmlformats.org/officeDocument/2006/relationships/worksheet" Target="worksheets/sheet25.xml"/><Relationship Id="rId27" Type="http://schemas.openxmlformats.org/officeDocument/2006/relationships/worksheet" Target="worksheets/sheet26.xml"/><Relationship Id="rId28" Type="http://schemas.openxmlformats.org/officeDocument/2006/relationships/worksheet" Target="worksheets/sheet27.xml"/><Relationship Id="rId29" Type="http://schemas.openxmlformats.org/officeDocument/2006/relationships/worksheet" Target="worksheets/sheet28.xml"/><Relationship Id="rId30" Type="http://schemas.openxmlformats.org/officeDocument/2006/relationships/worksheet" Target="worksheets/sheet29.xml"/><Relationship Id="rId31" Type="http://schemas.openxmlformats.org/officeDocument/2006/relationships/worksheet" Target="worksheets/sheet30.xml"/><Relationship Id="rId32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png"/><Relationship Id="rId6" Type="http://schemas.openxmlformats.org/officeDocument/2006/relationships/image" Target="../media/image6.jpeg"/>
</Relationships>
</file>

<file path=xl/drawings/_rels/drawing10.xml.rels><?xml version="1.0" encoding="UTF-8"?>
<Relationships xmlns="http://schemas.openxmlformats.org/package/2006/relationships"><Relationship Id="rId1" Type="http://schemas.openxmlformats.org/officeDocument/2006/relationships/image" Target="../media/image51.jpeg"/><Relationship Id="rId2" Type="http://schemas.openxmlformats.org/officeDocument/2006/relationships/image" Target="../media/image52.jpeg"/><Relationship Id="rId3" Type="http://schemas.openxmlformats.org/officeDocument/2006/relationships/image" Target="../media/image53.jpeg"/><Relationship Id="rId4" Type="http://schemas.openxmlformats.org/officeDocument/2006/relationships/image" Target="../media/image54.jpeg"/><Relationship Id="rId5" Type="http://schemas.openxmlformats.org/officeDocument/2006/relationships/image" Target="../media/image55.jpeg"/><Relationship Id="rId6" Type="http://schemas.openxmlformats.org/officeDocument/2006/relationships/image" Target="../media/image56.jpeg"/>
</Relationships>
</file>

<file path=xl/drawings/_rels/drawing11.xml.rels><?xml version="1.0" encoding="UTF-8"?>
<Relationships xmlns="http://schemas.openxmlformats.org/package/2006/relationships"><Relationship Id="rId1" Type="http://schemas.openxmlformats.org/officeDocument/2006/relationships/image" Target="../media/image57.png"/><Relationship Id="rId2" Type="http://schemas.openxmlformats.org/officeDocument/2006/relationships/image" Target="../media/image58.jpeg"/><Relationship Id="rId3" Type="http://schemas.openxmlformats.org/officeDocument/2006/relationships/image" Target="../media/image59.jpeg"/><Relationship Id="rId4" Type="http://schemas.openxmlformats.org/officeDocument/2006/relationships/image" Target="../media/image60.jpeg"/><Relationship Id="rId5" Type="http://schemas.openxmlformats.org/officeDocument/2006/relationships/image" Target="../media/image61.jpeg"/><Relationship Id="rId6" Type="http://schemas.openxmlformats.org/officeDocument/2006/relationships/image" Target="../media/image62.jpeg"/>
</Relationships>
</file>

<file path=xl/drawings/_rels/drawing12.xml.rels><?xml version="1.0" encoding="UTF-8"?>
<Relationships xmlns="http://schemas.openxmlformats.org/package/2006/relationships"><Relationship Id="rId1" Type="http://schemas.openxmlformats.org/officeDocument/2006/relationships/image" Target="../media/image63.jpeg"/><Relationship Id="rId2" Type="http://schemas.openxmlformats.org/officeDocument/2006/relationships/image" Target="../media/image64.png"/><Relationship Id="rId3" Type="http://schemas.openxmlformats.org/officeDocument/2006/relationships/image" Target="../media/image65.png"/><Relationship Id="rId4" Type="http://schemas.openxmlformats.org/officeDocument/2006/relationships/image" Target="../media/image66.jpeg"/><Relationship Id="rId5" Type="http://schemas.openxmlformats.org/officeDocument/2006/relationships/image" Target="../media/image67.jpeg"/><Relationship Id="rId6" Type="http://schemas.openxmlformats.org/officeDocument/2006/relationships/image" Target="../media/image68.jpeg"/>
</Relationships>
</file>

<file path=xl/drawings/_rels/drawing13.xml.rels><?xml version="1.0" encoding="UTF-8"?>
<Relationships xmlns="http://schemas.openxmlformats.org/package/2006/relationships"><Relationship Id="rId1" Type="http://schemas.openxmlformats.org/officeDocument/2006/relationships/image" Target="../media/image69.jpeg"/><Relationship Id="rId2" Type="http://schemas.openxmlformats.org/officeDocument/2006/relationships/image" Target="../media/image70.jpeg"/><Relationship Id="rId3" Type="http://schemas.openxmlformats.org/officeDocument/2006/relationships/image" Target="../media/image71.jpeg"/><Relationship Id="rId4" Type="http://schemas.openxmlformats.org/officeDocument/2006/relationships/image" Target="../media/image72.jpeg"/><Relationship Id="rId5" Type="http://schemas.openxmlformats.org/officeDocument/2006/relationships/image" Target="../media/image73.jpeg"/><Relationship Id="rId6" Type="http://schemas.openxmlformats.org/officeDocument/2006/relationships/image" Target="../media/image74.jpeg"/>
</Relationships>
</file>

<file path=xl/drawings/_rels/drawing14.xml.rels><?xml version="1.0" encoding="UTF-8"?>
<Relationships xmlns="http://schemas.openxmlformats.org/package/2006/relationships"><Relationship Id="rId1" Type="http://schemas.openxmlformats.org/officeDocument/2006/relationships/image" Target="../media/image75.jpeg"/><Relationship Id="rId2" Type="http://schemas.openxmlformats.org/officeDocument/2006/relationships/image" Target="../media/image76.png"/><Relationship Id="rId3" Type="http://schemas.openxmlformats.org/officeDocument/2006/relationships/image" Target="../media/image77.jpeg"/><Relationship Id="rId4" Type="http://schemas.openxmlformats.org/officeDocument/2006/relationships/image" Target="../media/image78.jpeg"/><Relationship Id="rId5" Type="http://schemas.openxmlformats.org/officeDocument/2006/relationships/image" Target="../media/image79.png"/>
</Relationships>
</file>

<file path=xl/drawings/_rels/drawing15.xml.rels><?xml version="1.0" encoding="UTF-8"?>
<Relationships xmlns="http://schemas.openxmlformats.org/package/2006/relationships"><Relationship Id="rId1" Type="http://schemas.openxmlformats.org/officeDocument/2006/relationships/image" Target="../media/image80.jpeg"/><Relationship Id="rId2" Type="http://schemas.openxmlformats.org/officeDocument/2006/relationships/image" Target="../media/image81.jpeg"/><Relationship Id="rId3" Type="http://schemas.openxmlformats.org/officeDocument/2006/relationships/image" Target="../media/image82.jpeg"/><Relationship Id="rId4" Type="http://schemas.openxmlformats.org/officeDocument/2006/relationships/image" Target="../media/image83.jpeg"/><Relationship Id="rId5" Type="http://schemas.openxmlformats.org/officeDocument/2006/relationships/image" Target="../media/image84.png"/>
</Relationships>
</file>

<file path=xl/drawings/_rels/drawing16.xml.rels><?xml version="1.0" encoding="UTF-8"?>
<Relationships xmlns="http://schemas.openxmlformats.org/package/2006/relationships"><Relationship Id="rId1" Type="http://schemas.openxmlformats.org/officeDocument/2006/relationships/image" Target="../media/image85.jpeg"/><Relationship Id="rId2" Type="http://schemas.openxmlformats.org/officeDocument/2006/relationships/image" Target="../media/image86.jpeg"/><Relationship Id="rId3" Type="http://schemas.openxmlformats.org/officeDocument/2006/relationships/image" Target="../media/image87.png"/>
</Relationships>
</file>

<file path=xl/drawings/_rels/drawing17.xml.rels><?xml version="1.0" encoding="UTF-8"?>
<Relationships xmlns="http://schemas.openxmlformats.org/package/2006/relationships"><Relationship Id="rId1" Type="http://schemas.openxmlformats.org/officeDocument/2006/relationships/image" Target="../media/image88.png"/><Relationship Id="rId2" Type="http://schemas.openxmlformats.org/officeDocument/2006/relationships/image" Target="../media/image89.jpeg"/><Relationship Id="rId3" Type="http://schemas.openxmlformats.org/officeDocument/2006/relationships/image" Target="../media/image90.jpeg"/><Relationship Id="rId4" Type="http://schemas.openxmlformats.org/officeDocument/2006/relationships/image" Target="../media/image91.jpeg"/>
</Relationships>
</file>

<file path=xl/drawings/_rels/drawing18.xml.rels><?xml version="1.0" encoding="UTF-8"?>
<Relationships xmlns="http://schemas.openxmlformats.org/package/2006/relationships"><Relationship Id="rId1" Type="http://schemas.openxmlformats.org/officeDocument/2006/relationships/image" Target="../media/image92.jpeg"/><Relationship Id="rId2" Type="http://schemas.openxmlformats.org/officeDocument/2006/relationships/image" Target="../media/image93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7.jpeg"/><Relationship Id="rId2" Type="http://schemas.openxmlformats.org/officeDocument/2006/relationships/image" Target="../media/image8.png"/><Relationship Id="rId3" Type="http://schemas.openxmlformats.org/officeDocument/2006/relationships/image" Target="../media/image9.jpeg"/><Relationship Id="rId4" Type="http://schemas.openxmlformats.org/officeDocument/2006/relationships/image" Target="../media/image10.jpeg"/><Relationship Id="rId5" Type="http://schemas.openxmlformats.org/officeDocument/2006/relationships/image" Target="../media/image1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2.jpeg"/><Relationship Id="rId2" Type="http://schemas.openxmlformats.org/officeDocument/2006/relationships/image" Target="../media/image13.jpeg"/><Relationship Id="rId3" Type="http://schemas.openxmlformats.org/officeDocument/2006/relationships/image" Target="../media/image14.jpeg"/><Relationship Id="rId4" Type="http://schemas.openxmlformats.org/officeDocument/2006/relationships/image" Target="../media/image15.png"/><Relationship Id="rId5" Type="http://schemas.openxmlformats.org/officeDocument/2006/relationships/image" Target="../media/image16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7.jpeg"/><Relationship Id="rId2" Type="http://schemas.openxmlformats.org/officeDocument/2006/relationships/image" Target="../media/image18.jpeg"/><Relationship Id="rId3" Type="http://schemas.openxmlformats.org/officeDocument/2006/relationships/image" Target="../media/image19.jpeg"/><Relationship Id="rId4" Type="http://schemas.openxmlformats.org/officeDocument/2006/relationships/image" Target="../media/image20.jpeg"/><Relationship Id="rId5" Type="http://schemas.openxmlformats.org/officeDocument/2006/relationships/image" Target="../media/image21.jpeg"/><Relationship Id="rId6" Type="http://schemas.openxmlformats.org/officeDocument/2006/relationships/image" Target="../media/image22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image" Target="../media/image23.jpeg"/><Relationship Id="rId2" Type="http://schemas.openxmlformats.org/officeDocument/2006/relationships/image" Target="../media/image24.png"/><Relationship Id="rId3" Type="http://schemas.openxmlformats.org/officeDocument/2006/relationships/image" Target="../media/image25.jpeg"/><Relationship Id="rId4" Type="http://schemas.openxmlformats.org/officeDocument/2006/relationships/image" Target="../media/image26.jpeg"/><Relationship Id="rId5" Type="http://schemas.openxmlformats.org/officeDocument/2006/relationships/image" Target="../media/image27.jpeg"/><Relationship Id="rId6" Type="http://schemas.openxmlformats.org/officeDocument/2006/relationships/image" Target="../media/image28.jpe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image" Target="../media/image29.jpeg"/><Relationship Id="rId2" Type="http://schemas.openxmlformats.org/officeDocument/2006/relationships/image" Target="../media/image30.png"/><Relationship Id="rId3" Type="http://schemas.openxmlformats.org/officeDocument/2006/relationships/image" Target="../media/image31.jpeg"/><Relationship Id="rId4" Type="http://schemas.openxmlformats.org/officeDocument/2006/relationships/image" Target="../media/image32.png"/><Relationship Id="rId5" Type="http://schemas.openxmlformats.org/officeDocument/2006/relationships/image" Target="../media/image33.jpeg"/><Relationship Id="rId6" Type="http://schemas.openxmlformats.org/officeDocument/2006/relationships/image" Target="../media/image34.png"/>
</Relationships>
</file>

<file path=xl/drawings/_rels/drawing7.xml.rels><?xml version="1.0" encoding="UTF-8"?>
<Relationships xmlns="http://schemas.openxmlformats.org/package/2006/relationships"><Relationship Id="rId1" Type="http://schemas.openxmlformats.org/officeDocument/2006/relationships/image" Target="../media/image35.jpeg"/><Relationship Id="rId2" Type="http://schemas.openxmlformats.org/officeDocument/2006/relationships/image" Target="../media/image36.png"/><Relationship Id="rId3" Type="http://schemas.openxmlformats.org/officeDocument/2006/relationships/image" Target="../media/image37.jpeg"/><Relationship Id="rId4" Type="http://schemas.openxmlformats.org/officeDocument/2006/relationships/image" Target="../media/image38.jpeg"/><Relationship Id="rId5" Type="http://schemas.openxmlformats.org/officeDocument/2006/relationships/image" Target="../media/image39.png"/>
</Relationships>
</file>

<file path=xl/drawings/_rels/drawing8.xml.rels><?xml version="1.0" encoding="UTF-8"?>
<Relationships xmlns="http://schemas.openxmlformats.org/package/2006/relationships"><Relationship Id="rId1" Type="http://schemas.openxmlformats.org/officeDocument/2006/relationships/image" Target="../media/image40.jpeg"/><Relationship Id="rId2" Type="http://schemas.openxmlformats.org/officeDocument/2006/relationships/image" Target="../media/image41.png"/><Relationship Id="rId3" Type="http://schemas.openxmlformats.org/officeDocument/2006/relationships/image" Target="../media/image42.jpeg"/><Relationship Id="rId4" Type="http://schemas.openxmlformats.org/officeDocument/2006/relationships/image" Target="../media/image43.jpeg"/><Relationship Id="rId5" Type="http://schemas.openxmlformats.org/officeDocument/2006/relationships/image" Target="../media/image44.jpeg"/><Relationship Id="rId6" Type="http://schemas.openxmlformats.org/officeDocument/2006/relationships/image" Target="../media/image45.jpeg"/>
</Relationships>
</file>

<file path=xl/drawings/_rels/drawing9.xml.rels><?xml version="1.0" encoding="UTF-8"?>
<Relationships xmlns="http://schemas.openxmlformats.org/package/2006/relationships"><Relationship Id="rId1" Type="http://schemas.openxmlformats.org/officeDocument/2006/relationships/image" Target="../media/image46.jpeg"/><Relationship Id="rId2" Type="http://schemas.openxmlformats.org/officeDocument/2006/relationships/image" Target="../media/image47.jpeg"/><Relationship Id="rId3" Type="http://schemas.openxmlformats.org/officeDocument/2006/relationships/image" Target="../media/image48.jpeg"/><Relationship Id="rId4" Type="http://schemas.openxmlformats.org/officeDocument/2006/relationships/image" Target="../media/image49.jpeg"/><Relationship Id="rId5" Type="http://schemas.openxmlformats.org/officeDocument/2006/relationships/image" Target="../media/image50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32040</xdr:colOff>
      <xdr:row>30</xdr:row>
      <xdr:rowOff>182520</xdr:rowOff>
    </xdr:from>
    <xdr:to>
      <xdr:col>3</xdr:col>
      <xdr:colOff>954000</xdr:colOff>
      <xdr:row>39</xdr:row>
      <xdr:rowOff>81720</xdr:rowOff>
    </xdr:to>
    <xdr:pic>
      <xdr:nvPicPr>
        <xdr:cNvPr id="0" name="Imagem 7" descr=""/>
        <xdr:cNvPicPr/>
      </xdr:nvPicPr>
      <xdr:blipFill>
        <a:blip r:embed="rId1"/>
        <a:srcRect l="13638" t="8513" r="9547" b="6894"/>
        <a:stretch/>
      </xdr:blipFill>
      <xdr:spPr>
        <a:xfrm>
          <a:off x="405720" y="6740640"/>
          <a:ext cx="1265040" cy="171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9360</xdr:colOff>
      <xdr:row>49</xdr:row>
      <xdr:rowOff>22680</xdr:rowOff>
    </xdr:from>
    <xdr:to>
      <xdr:col>3</xdr:col>
      <xdr:colOff>733680</xdr:colOff>
      <xdr:row>57</xdr:row>
      <xdr:rowOff>95760</xdr:rowOff>
    </xdr:to>
    <xdr:pic>
      <xdr:nvPicPr>
        <xdr:cNvPr id="1" name="Imagem 8" descr=""/>
        <xdr:cNvPicPr/>
      </xdr:nvPicPr>
      <xdr:blipFill>
        <a:blip r:embed="rId2"/>
        <a:srcRect l="0" t="7960" r="0" b="7990"/>
        <a:stretch/>
      </xdr:blipFill>
      <xdr:spPr>
        <a:xfrm>
          <a:off x="383040" y="10409760"/>
          <a:ext cx="1067400" cy="1644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13</xdr:row>
      <xdr:rowOff>13680</xdr:rowOff>
    </xdr:from>
    <xdr:to>
      <xdr:col>3</xdr:col>
      <xdr:colOff>871920</xdr:colOff>
      <xdr:row>21</xdr:row>
      <xdr:rowOff>76680</xdr:rowOff>
    </xdr:to>
    <xdr:pic>
      <xdr:nvPicPr>
        <xdr:cNvPr id="2" name="Imagem 9" descr=""/>
        <xdr:cNvPicPr/>
      </xdr:nvPicPr>
      <xdr:blipFill>
        <a:blip r:embed="rId3"/>
        <a:stretch/>
      </xdr:blipFill>
      <xdr:spPr>
        <a:xfrm>
          <a:off x="414360" y="3161880"/>
          <a:ext cx="1174320" cy="1653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186480</xdr:colOff>
      <xdr:row>67</xdr:row>
      <xdr:rowOff>11160</xdr:rowOff>
    </xdr:from>
    <xdr:to>
      <xdr:col>3</xdr:col>
      <xdr:colOff>1040760</xdr:colOff>
      <xdr:row>74</xdr:row>
      <xdr:rowOff>59400</xdr:rowOff>
    </xdr:to>
    <xdr:pic>
      <xdr:nvPicPr>
        <xdr:cNvPr id="3" name="Imagem 10" descr=""/>
        <xdr:cNvPicPr/>
      </xdr:nvPicPr>
      <xdr:blipFill>
        <a:blip r:embed="rId4"/>
        <a:stretch/>
      </xdr:blipFill>
      <xdr:spPr>
        <a:xfrm>
          <a:off x="560160" y="13979880"/>
          <a:ext cx="1197360" cy="142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85</xdr:row>
      <xdr:rowOff>55440</xdr:rowOff>
    </xdr:from>
    <xdr:to>
      <xdr:col>3</xdr:col>
      <xdr:colOff>800280</xdr:colOff>
      <xdr:row>93</xdr:row>
      <xdr:rowOff>63360</xdr:rowOff>
    </xdr:to>
    <xdr:pic>
      <xdr:nvPicPr>
        <xdr:cNvPr id="4" name="Imagem 11" descr=""/>
        <xdr:cNvPicPr/>
      </xdr:nvPicPr>
      <xdr:blipFill>
        <a:blip r:embed="rId5"/>
        <a:stretch/>
      </xdr:blipFill>
      <xdr:spPr>
        <a:xfrm>
          <a:off x="397440" y="17614800"/>
          <a:ext cx="1119600" cy="1627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40680</xdr:colOff>
      <xdr:row>103</xdr:row>
      <xdr:rowOff>7920</xdr:rowOff>
    </xdr:from>
    <xdr:to>
      <xdr:col>3</xdr:col>
      <xdr:colOff>951840</xdr:colOff>
      <xdr:row>111</xdr:row>
      <xdr:rowOff>66600</xdr:rowOff>
    </xdr:to>
    <xdr:pic>
      <xdr:nvPicPr>
        <xdr:cNvPr id="5" name="Imagem 12" descr=""/>
        <xdr:cNvPicPr/>
      </xdr:nvPicPr>
      <xdr:blipFill>
        <a:blip r:embed="rId6"/>
        <a:stretch/>
      </xdr:blipFill>
      <xdr:spPr>
        <a:xfrm>
          <a:off x="414360" y="21196440"/>
          <a:ext cx="1254240" cy="16491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40680</xdr:colOff>
      <xdr:row>66</xdr:row>
      <xdr:rowOff>181800</xdr:rowOff>
    </xdr:from>
    <xdr:to>
      <xdr:col>3</xdr:col>
      <xdr:colOff>856440</xdr:colOff>
      <xdr:row>75</xdr:row>
      <xdr:rowOff>78480</xdr:rowOff>
    </xdr:to>
    <xdr:pic>
      <xdr:nvPicPr>
        <xdr:cNvPr id="50" name="Imagem 16" descr=""/>
        <xdr:cNvPicPr/>
      </xdr:nvPicPr>
      <xdr:blipFill>
        <a:blip r:embed="rId1"/>
        <a:srcRect l="0" t="4741" r="15781" b="15197"/>
        <a:stretch/>
      </xdr:blipFill>
      <xdr:spPr>
        <a:xfrm>
          <a:off x="414360" y="13959720"/>
          <a:ext cx="1158840" cy="1668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119160</xdr:colOff>
      <xdr:row>48</xdr:row>
      <xdr:rowOff>174600</xdr:rowOff>
    </xdr:from>
    <xdr:to>
      <xdr:col>3</xdr:col>
      <xdr:colOff>923400</xdr:colOff>
      <xdr:row>57</xdr:row>
      <xdr:rowOff>17640</xdr:rowOff>
    </xdr:to>
    <xdr:pic>
      <xdr:nvPicPr>
        <xdr:cNvPr id="51" name="Imagem 7" descr=""/>
        <xdr:cNvPicPr/>
      </xdr:nvPicPr>
      <xdr:blipFill>
        <a:blip r:embed="rId2"/>
        <a:stretch/>
      </xdr:blipFill>
      <xdr:spPr>
        <a:xfrm>
          <a:off x="492840" y="10371240"/>
          <a:ext cx="1147320" cy="160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30</xdr:row>
      <xdr:rowOff>158760</xdr:rowOff>
    </xdr:from>
    <xdr:to>
      <xdr:col>3</xdr:col>
      <xdr:colOff>885240</xdr:colOff>
      <xdr:row>38</xdr:row>
      <xdr:rowOff>198720</xdr:rowOff>
    </xdr:to>
    <xdr:pic>
      <xdr:nvPicPr>
        <xdr:cNvPr id="52" name="Imagem 11" descr=""/>
        <xdr:cNvPicPr/>
      </xdr:nvPicPr>
      <xdr:blipFill>
        <a:blip r:embed="rId3"/>
        <a:stretch/>
      </xdr:blipFill>
      <xdr:spPr>
        <a:xfrm>
          <a:off x="469080" y="6716880"/>
          <a:ext cx="1132920" cy="1659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119160</xdr:colOff>
      <xdr:row>12</xdr:row>
      <xdr:rowOff>95400</xdr:rowOff>
    </xdr:from>
    <xdr:to>
      <xdr:col>3</xdr:col>
      <xdr:colOff>963360</xdr:colOff>
      <xdr:row>20</xdr:row>
      <xdr:rowOff>64800</xdr:rowOff>
    </xdr:to>
    <xdr:pic>
      <xdr:nvPicPr>
        <xdr:cNvPr id="53" name="Imagem 4" descr=""/>
        <xdr:cNvPicPr/>
      </xdr:nvPicPr>
      <xdr:blipFill>
        <a:blip r:embed="rId4"/>
        <a:stretch/>
      </xdr:blipFill>
      <xdr:spPr>
        <a:xfrm>
          <a:off x="492840" y="3053160"/>
          <a:ext cx="1187280" cy="1550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85</xdr:row>
      <xdr:rowOff>23760</xdr:rowOff>
    </xdr:from>
    <xdr:to>
      <xdr:col>3</xdr:col>
      <xdr:colOff>1071360</xdr:colOff>
      <xdr:row>93</xdr:row>
      <xdr:rowOff>35640</xdr:rowOff>
    </xdr:to>
    <xdr:pic>
      <xdr:nvPicPr>
        <xdr:cNvPr id="54" name="Imagem 2" descr=""/>
        <xdr:cNvPicPr/>
      </xdr:nvPicPr>
      <xdr:blipFill>
        <a:blip r:embed="rId5"/>
        <a:stretch/>
      </xdr:blipFill>
      <xdr:spPr>
        <a:xfrm>
          <a:off x="532440" y="17583120"/>
          <a:ext cx="1255680" cy="1631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222120</xdr:colOff>
      <xdr:row>102</xdr:row>
      <xdr:rowOff>169560</xdr:rowOff>
    </xdr:from>
    <xdr:to>
      <xdr:col>3</xdr:col>
      <xdr:colOff>991080</xdr:colOff>
      <xdr:row>111</xdr:row>
      <xdr:rowOff>40320</xdr:rowOff>
    </xdr:to>
    <xdr:pic>
      <xdr:nvPicPr>
        <xdr:cNvPr id="55" name="Imagem 5" descr=""/>
        <xdr:cNvPicPr/>
      </xdr:nvPicPr>
      <xdr:blipFill>
        <a:blip r:embed="rId6"/>
        <a:stretch/>
      </xdr:blipFill>
      <xdr:spPr>
        <a:xfrm>
          <a:off x="595800" y="21167640"/>
          <a:ext cx="1112040" cy="1651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55440</xdr:colOff>
      <xdr:row>12</xdr:row>
      <xdr:rowOff>142920</xdr:rowOff>
    </xdr:from>
    <xdr:to>
      <xdr:col>3</xdr:col>
      <xdr:colOff>873720</xdr:colOff>
      <xdr:row>21</xdr:row>
      <xdr:rowOff>49680</xdr:rowOff>
    </xdr:to>
    <xdr:pic>
      <xdr:nvPicPr>
        <xdr:cNvPr id="56" name="Imagem 7" descr=""/>
        <xdr:cNvPicPr/>
      </xdr:nvPicPr>
      <xdr:blipFill>
        <a:blip r:embed="rId1"/>
        <a:stretch/>
      </xdr:blipFill>
      <xdr:spPr>
        <a:xfrm>
          <a:off x="429120" y="3100680"/>
          <a:ext cx="1161360" cy="168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31</xdr:row>
      <xdr:rowOff>63360</xdr:rowOff>
    </xdr:from>
    <xdr:to>
      <xdr:col>3</xdr:col>
      <xdr:colOff>870840</xdr:colOff>
      <xdr:row>39</xdr:row>
      <xdr:rowOff>53280</xdr:rowOff>
    </xdr:to>
    <xdr:pic>
      <xdr:nvPicPr>
        <xdr:cNvPr id="57" name="Imagem 8" descr=""/>
        <xdr:cNvPicPr/>
      </xdr:nvPicPr>
      <xdr:blipFill>
        <a:blip r:embed="rId2"/>
        <a:stretch/>
      </xdr:blipFill>
      <xdr:spPr>
        <a:xfrm>
          <a:off x="373680" y="6811920"/>
          <a:ext cx="1213920" cy="1618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48</xdr:row>
      <xdr:rowOff>182520</xdr:rowOff>
    </xdr:from>
    <xdr:to>
      <xdr:col>3</xdr:col>
      <xdr:colOff>928080</xdr:colOff>
      <xdr:row>57</xdr:row>
      <xdr:rowOff>61560</xdr:rowOff>
    </xdr:to>
    <xdr:pic>
      <xdr:nvPicPr>
        <xdr:cNvPr id="58" name="Imagem 11" descr=""/>
        <xdr:cNvPicPr/>
      </xdr:nvPicPr>
      <xdr:blipFill>
        <a:blip r:embed="rId3"/>
        <a:stretch/>
      </xdr:blipFill>
      <xdr:spPr>
        <a:xfrm>
          <a:off x="381600" y="10379160"/>
          <a:ext cx="1263240" cy="1641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0</xdr:colOff>
      <xdr:row>102</xdr:row>
      <xdr:rowOff>182520</xdr:rowOff>
    </xdr:from>
    <xdr:to>
      <xdr:col>3</xdr:col>
      <xdr:colOff>578160</xdr:colOff>
      <xdr:row>111</xdr:row>
      <xdr:rowOff>88200</xdr:rowOff>
    </xdr:to>
    <xdr:pic>
      <xdr:nvPicPr>
        <xdr:cNvPr id="59" name="Imagem 12" descr=""/>
        <xdr:cNvPicPr/>
      </xdr:nvPicPr>
      <xdr:blipFill>
        <a:blip r:embed="rId4"/>
        <a:stretch/>
      </xdr:blipFill>
      <xdr:spPr>
        <a:xfrm>
          <a:off x="373680" y="21180600"/>
          <a:ext cx="921240" cy="1686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67</xdr:row>
      <xdr:rowOff>15840</xdr:rowOff>
    </xdr:from>
    <xdr:to>
      <xdr:col>3</xdr:col>
      <xdr:colOff>1020960</xdr:colOff>
      <xdr:row>75</xdr:row>
      <xdr:rowOff>66240</xdr:rowOff>
    </xdr:to>
    <xdr:pic>
      <xdr:nvPicPr>
        <xdr:cNvPr id="60" name="Imagem 17" descr=""/>
        <xdr:cNvPicPr/>
      </xdr:nvPicPr>
      <xdr:blipFill>
        <a:blip r:embed="rId5"/>
        <a:stretch/>
      </xdr:blipFill>
      <xdr:spPr>
        <a:xfrm>
          <a:off x="421200" y="13984560"/>
          <a:ext cx="1316520" cy="163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84</xdr:row>
      <xdr:rowOff>166680</xdr:rowOff>
    </xdr:from>
    <xdr:to>
      <xdr:col>3</xdr:col>
      <xdr:colOff>809640</xdr:colOff>
      <xdr:row>93</xdr:row>
      <xdr:rowOff>50040</xdr:rowOff>
    </xdr:to>
    <xdr:pic>
      <xdr:nvPicPr>
        <xdr:cNvPr id="61" name="Imagem 18" descr=""/>
        <xdr:cNvPicPr/>
      </xdr:nvPicPr>
      <xdr:blipFill>
        <a:blip r:embed="rId6"/>
        <a:srcRect l="0" t="0" r="7359" b="6929"/>
        <a:stretch/>
      </xdr:blipFill>
      <xdr:spPr>
        <a:xfrm>
          <a:off x="389520" y="17535600"/>
          <a:ext cx="1136880" cy="16930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39600</xdr:colOff>
      <xdr:row>66</xdr:row>
      <xdr:rowOff>103320</xdr:rowOff>
    </xdr:from>
    <xdr:to>
      <xdr:col>3</xdr:col>
      <xdr:colOff>761760</xdr:colOff>
      <xdr:row>75</xdr:row>
      <xdr:rowOff>38160</xdr:rowOff>
    </xdr:to>
    <xdr:pic>
      <xdr:nvPicPr>
        <xdr:cNvPr id="62" name="Imagem 8" descr=""/>
        <xdr:cNvPicPr/>
      </xdr:nvPicPr>
      <xdr:blipFill>
        <a:blip r:embed="rId1"/>
        <a:stretch/>
      </xdr:blipFill>
      <xdr:spPr>
        <a:xfrm>
          <a:off x="413280" y="13881240"/>
          <a:ext cx="1065240" cy="170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21600</xdr:colOff>
      <xdr:row>31</xdr:row>
      <xdr:rowOff>0</xdr:rowOff>
    </xdr:from>
    <xdr:to>
      <xdr:col>3</xdr:col>
      <xdr:colOff>888840</xdr:colOff>
      <xdr:row>39</xdr:row>
      <xdr:rowOff>46080</xdr:rowOff>
    </xdr:to>
    <xdr:pic>
      <xdr:nvPicPr>
        <xdr:cNvPr id="63" name="Imagem 9" descr=""/>
        <xdr:cNvPicPr/>
      </xdr:nvPicPr>
      <xdr:blipFill>
        <a:blip r:embed="rId2"/>
        <a:srcRect l="29834" t="14203" r="28976" b="11176"/>
        <a:stretch/>
      </xdr:blipFill>
      <xdr:spPr>
        <a:xfrm>
          <a:off x="395280" y="6748560"/>
          <a:ext cx="1210320" cy="1674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13</xdr:row>
      <xdr:rowOff>32760</xdr:rowOff>
    </xdr:from>
    <xdr:to>
      <xdr:col>3</xdr:col>
      <xdr:colOff>931680</xdr:colOff>
      <xdr:row>21</xdr:row>
      <xdr:rowOff>56160</xdr:rowOff>
    </xdr:to>
    <xdr:pic>
      <xdr:nvPicPr>
        <xdr:cNvPr id="64" name="Imagem 12" descr=""/>
        <xdr:cNvPicPr/>
      </xdr:nvPicPr>
      <xdr:blipFill>
        <a:blip r:embed="rId3"/>
        <a:stretch/>
      </xdr:blipFill>
      <xdr:spPr>
        <a:xfrm>
          <a:off x="405360" y="3180960"/>
          <a:ext cx="1243080" cy="1613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49</xdr:row>
      <xdr:rowOff>15840</xdr:rowOff>
    </xdr:from>
    <xdr:to>
      <xdr:col>3</xdr:col>
      <xdr:colOff>848160</xdr:colOff>
      <xdr:row>57</xdr:row>
      <xdr:rowOff>87480</xdr:rowOff>
    </xdr:to>
    <xdr:pic>
      <xdr:nvPicPr>
        <xdr:cNvPr id="65" name="Imagem 16" descr=""/>
        <xdr:cNvPicPr/>
      </xdr:nvPicPr>
      <xdr:blipFill>
        <a:blip r:embed="rId4"/>
        <a:stretch/>
      </xdr:blipFill>
      <xdr:spPr>
        <a:xfrm>
          <a:off x="421200" y="10402920"/>
          <a:ext cx="1143720" cy="1643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84</xdr:row>
      <xdr:rowOff>119160</xdr:rowOff>
    </xdr:from>
    <xdr:to>
      <xdr:col>3</xdr:col>
      <xdr:colOff>891360</xdr:colOff>
      <xdr:row>93</xdr:row>
      <xdr:rowOff>25560</xdr:rowOff>
    </xdr:to>
    <xdr:pic>
      <xdr:nvPicPr>
        <xdr:cNvPr id="66" name="Imagem 17" descr=""/>
        <xdr:cNvPicPr/>
      </xdr:nvPicPr>
      <xdr:blipFill>
        <a:blip r:embed="rId5"/>
        <a:stretch/>
      </xdr:blipFill>
      <xdr:spPr>
        <a:xfrm>
          <a:off x="405360" y="17488080"/>
          <a:ext cx="1202760" cy="17161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102</xdr:row>
      <xdr:rowOff>158760</xdr:rowOff>
    </xdr:from>
    <xdr:to>
      <xdr:col>3</xdr:col>
      <xdr:colOff>923760</xdr:colOff>
      <xdr:row>111</xdr:row>
      <xdr:rowOff>53640</xdr:rowOff>
    </xdr:to>
    <xdr:pic>
      <xdr:nvPicPr>
        <xdr:cNvPr id="67" name="Imagem 18" descr=""/>
        <xdr:cNvPicPr/>
      </xdr:nvPicPr>
      <xdr:blipFill>
        <a:blip r:embed="rId6"/>
        <a:stretch/>
      </xdr:blipFill>
      <xdr:spPr>
        <a:xfrm>
          <a:off x="405360" y="21156840"/>
          <a:ext cx="1235160" cy="16758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27360</xdr:colOff>
      <xdr:row>31</xdr:row>
      <xdr:rowOff>10080</xdr:rowOff>
    </xdr:from>
    <xdr:to>
      <xdr:col>3</xdr:col>
      <xdr:colOff>870480</xdr:colOff>
      <xdr:row>39</xdr:row>
      <xdr:rowOff>70920</xdr:rowOff>
    </xdr:to>
    <xdr:pic>
      <xdr:nvPicPr>
        <xdr:cNvPr id="68" name="Imagem 14" descr=""/>
        <xdr:cNvPicPr/>
      </xdr:nvPicPr>
      <xdr:blipFill>
        <a:blip r:embed="rId1"/>
        <a:stretch/>
      </xdr:blipFill>
      <xdr:spPr>
        <a:xfrm>
          <a:off x="401040" y="6758640"/>
          <a:ext cx="1186200" cy="1689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13</xdr:row>
      <xdr:rowOff>7920</xdr:rowOff>
    </xdr:from>
    <xdr:to>
      <xdr:col>3</xdr:col>
      <xdr:colOff>809640</xdr:colOff>
      <xdr:row>21</xdr:row>
      <xdr:rowOff>84240</xdr:rowOff>
    </xdr:to>
    <xdr:pic>
      <xdr:nvPicPr>
        <xdr:cNvPr id="69" name="Imagem 8" descr=""/>
        <xdr:cNvPicPr/>
      </xdr:nvPicPr>
      <xdr:blipFill>
        <a:blip r:embed="rId2"/>
        <a:srcRect l="13501" t="0" r="12403" b="12960"/>
        <a:stretch/>
      </xdr:blipFill>
      <xdr:spPr>
        <a:xfrm>
          <a:off x="405360" y="3156120"/>
          <a:ext cx="1121040" cy="1666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49</xdr:row>
      <xdr:rowOff>87480</xdr:rowOff>
    </xdr:from>
    <xdr:to>
      <xdr:col>3</xdr:col>
      <xdr:colOff>840240</xdr:colOff>
      <xdr:row>57</xdr:row>
      <xdr:rowOff>25560</xdr:rowOff>
    </xdr:to>
    <xdr:pic>
      <xdr:nvPicPr>
        <xdr:cNvPr id="70" name="Imagem 11" descr=""/>
        <xdr:cNvPicPr/>
      </xdr:nvPicPr>
      <xdr:blipFill>
        <a:blip r:embed="rId3"/>
        <a:stretch/>
      </xdr:blipFill>
      <xdr:spPr>
        <a:xfrm>
          <a:off x="389520" y="10474560"/>
          <a:ext cx="1167480" cy="1509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190440</xdr:colOff>
      <xdr:row>67</xdr:row>
      <xdr:rowOff>15840</xdr:rowOff>
    </xdr:from>
    <xdr:to>
      <xdr:col>3</xdr:col>
      <xdr:colOff>837000</xdr:colOff>
      <xdr:row>75</xdr:row>
      <xdr:rowOff>70920</xdr:rowOff>
    </xdr:to>
    <xdr:pic>
      <xdr:nvPicPr>
        <xdr:cNvPr id="71" name="Imagem 12" descr=""/>
        <xdr:cNvPicPr/>
      </xdr:nvPicPr>
      <xdr:blipFill>
        <a:blip r:embed="rId4"/>
        <a:stretch/>
      </xdr:blipFill>
      <xdr:spPr>
        <a:xfrm>
          <a:off x="353520" y="13984560"/>
          <a:ext cx="1200240" cy="1636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85</xdr:row>
      <xdr:rowOff>7920</xdr:rowOff>
    </xdr:from>
    <xdr:to>
      <xdr:col>3</xdr:col>
      <xdr:colOff>833760</xdr:colOff>
      <xdr:row>93</xdr:row>
      <xdr:rowOff>42480</xdr:rowOff>
    </xdr:to>
    <xdr:pic>
      <xdr:nvPicPr>
        <xdr:cNvPr id="72" name="Imagem 16" descr=""/>
        <xdr:cNvPicPr/>
      </xdr:nvPicPr>
      <xdr:blipFill>
        <a:blip r:embed="rId5"/>
        <a:srcRect l="6228" t="0" r="10644" b="12509"/>
        <a:stretch/>
      </xdr:blipFill>
      <xdr:spPr>
        <a:xfrm>
          <a:off x="405360" y="17567280"/>
          <a:ext cx="1145160" cy="165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95400</xdr:colOff>
      <xdr:row>103</xdr:row>
      <xdr:rowOff>13320</xdr:rowOff>
    </xdr:from>
    <xdr:to>
      <xdr:col>3</xdr:col>
      <xdr:colOff>1013760</xdr:colOff>
      <xdr:row>110</xdr:row>
      <xdr:rowOff>189360</xdr:rowOff>
    </xdr:to>
    <xdr:pic>
      <xdr:nvPicPr>
        <xdr:cNvPr id="73" name="Imagem 2" descr=""/>
        <xdr:cNvPicPr/>
      </xdr:nvPicPr>
      <xdr:blipFill>
        <a:blip r:embed="rId6"/>
        <a:stretch/>
      </xdr:blipFill>
      <xdr:spPr>
        <a:xfrm>
          <a:off x="469080" y="21201840"/>
          <a:ext cx="1261440" cy="156672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103320</xdr:colOff>
      <xdr:row>66</xdr:row>
      <xdr:rowOff>119160</xdr:rowOff>
    </xdr:from>
    <xdr:to>
      <xdr:col>3</xdr:col>
      <xdr:colOff>939600</xdr:colOff>
      <xdr:row>75</xdr:row>
      <xdr:rowOff>34920</xdr:rowOff>
    </xdr:to>
    <xdr:pic>
      <xdr:nvPicPr>
        <xdr:cNvPr id="74" name="Imagem 11" descr=""/>
        <xdr:cNvPicPr/>
      </xdr:nvPicPr>
      <xdr:blipFill>
        <a:blip r:embed="rId1"/>
        <a:srcRect l="7764" t="0" r="5839" b="16209"/>
        <a:stretch/>
      </xdr:blipFill>
      <xdr:spPr>
        <a:xfrm>
          <a:off x="477000" y="13897080"/>
          <a:ext cx="1179360" cy="168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150840</xdr:colOff>
      <xdr:row>48</xdr:row>
      <xdr:rowOff>135000</xdr:rowOff>
    </xdr:from>
    <xdr:to>
      <xdr:col>3</xdr:col>
      <xdr:colOff>815760</xdr:colOff>
      <xdr:row>57</xdr:row>
      <xdr:rowOff>23400</xdr:rowOff>
    </xdr:to>
    <xdr:pic>
      <xdr:nvPicPr>
        <xdr:cNvPr id="75" name="Imagem 12" descr=""/>
        <xdr:cNvPicPr/>
      </xdr:nvPicPr>
      <xdr:blipFill>
        <a:blip r:embed="rId2"/>
        <a:stretch/>
      </xdr:blipFill>
      <xdr:spPr>
        <a:xfrm>
          <a:off x="524520" y="10331640"/>
          <a:ext cx="1008000" cy="165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30</xdr:row>
      <xdr:rowOff>142920</xdr:rowOff>
    </xdr:from>
    <xdr:to>
      <xdr:col>3</xdr:col>
      <xdr:colOff>846360</xdr:colOff>
      <xdr:row>38</xdr:row>
      <xdr:rowOff>143280</xdr:rowOff>
    </xdr:to>
    <xdr:pic>
      <xdr:nvPicPr>
        <xdr:cNvPr id="76" name="Imagem 4" descr=""/>
        <xdr:cNvPicPr/>
      </xdr:nvPicPr>
      <xdr:blipFill>
        <a:blip r:embed="rId3"/>
        <a:srcRect l="0" t="0" r="0" b="8780"/>
        <a:stretch/>
      </xdr:blipFill>
      <xdr:spPr>
        <a:xfrm>
          <a:off x="540360" y="6701040"/>
          <a:ext cx="1022760" cy="1619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111240</xdr:colOff>
      <xdr:row>84</xdr:row>
      <xdr:rowOff>150840</xdr:rowOff>
    </xdr:from>
    <xdr:to>
      <xdr:col>3</xdr:col>
      <xdr:colOff>1096920</xdr:colOff>
      <xdr:row>93</xdr:row>
      <xdr:rowOff>14040</xdr:rowOff>
    </xdr:to>
    <xdr:pic>
      <xdr:nvPicPr>
        <xdr:cNvPr id="77" name="Imagem 5" descr=""/>
        <xdr:cNvPicPr/>
      </xdr:nvPicPr>
      <xdr:blipFill>
        <a:blip r:embed="rId4"/>
        <a:stretch/>
      </xdr:blipFill>
      <xdr:spPr>
        <a:xfrm>
          <a:off x="484920" y="17519760"/>
          <a:ext cx="1328760" cy="1672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198360</xdr:colOff>
      <xdr:row>102</xdr:row>
      <xdr:rowOff>135000</xdr:rowOff>
    </xdr:from>
    <xdr:to>
      <xdr:col>3</xdr:col>
      <xdr:colOff>1014120</xdr:colOff>
      <xdr:row>110</xdr:row>
      <xdr:rowOff>170280</xdr:rowOff>
    </xdr:to>
    <xdr:pic>
      <xdr:nvPicPr>
        <xdr:cNvPr id="78" name="Imagem 6" descr=""/>
        <xdr:cNvPicPr/>
      </xdr:nvPicPr>
      <xdr:blipFill>
        <a:blip r:embed="rId5"/>
        <a:srcRect l="8773" t="14016" r="13293" b="14645"/>
        <a:stretch/>
      </xdr:blipFill>
      <xdr:spPr>
        <a:xfrm>
          <a:off x="572040" y="21133080"/>
          <a:ext cx="1158840" cy="1616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36720</xdr:colOff>
      <xdr:row>67</xdr:row>
      <xdr:rowOff>19440</xdr:rowOff>
    </xdr:from>
    <xdr:to>
      <xdr:col>3</xdr:col>
      <xdr:colOff>988200</xdr:colOff>
      <xdr:row>75</xdr:row>
      <xdr:rowOff>61560</xdr:rowOff>
    </xdr:to>
    <xdr:pic>
      <xdr:nvPicPr>
        <xdr:cNvPr id="79" name="Imagem 13" descr=""/>
        <xdr:cNvPicPr/>
      </xdr:nvPicPr>
      <xdr:blipFill>
        <a:blip r:embed="rId1"/>
        <a:stretch/>
      </xdr:blipFill>
      <xdr:spPr>
        <a:xfrm>
          <a:off x="410400" y="13988160"/>
          <a:ext cx="1294560" cy="1623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13</xdr:row>
      <xdr:rowOff>7920</xdr:rowOff>
    </xdr:from>
    <xdr:to>
      <xdr:col>3</xdr:col>
      <xdr:colOff>1035360</xdr:colOff>
      <xdr:row>21</xdr:row>
      <xdr:rowOff>34200</xdr:rowOff>
    </xdr:to>
    <xdr:pic>
      <xdr:nvPicPr>
        <xdr:cNvPr id="80" name="Imagem 7" descr=""/>
        <xdr:cNvPicPr/>
      </xdr:nvPicPr>
      <xdr:blipFill>
        <a:blip r:embed="rId2"/>
        <a:stretch/>
      </xdr:blipFill>
      <xdr:spPr>
        <a:xfrm>
          <a:off x="397440" y="3156120"/>
          <a:ext cx="1354680" cy="161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31</xdr:row>
      <xdr:rowOff>0</xdr:rowOff>
    </xdr:from>
    <xdr:to>
      <xdr:col>3</xdr:col>
      <xdr:colOff>947160</xdr:colOff>
      <xdr:row>39</xdr:row>
      <xdr:rowOff>49320</xdr:rowOff>
    </xdr:to>
    <xdr:pic>
      <xdr:nvPicPr>
        <xdr:cNvPr id="81" name="Imagem 8" descr=""/>
        <xdr:cNvPicPr/>
      </xdr:nvPicPr>
      <xdr:blipFill>
        <a:blip r:embed="rId3"/>
        <a:stretch/>
      </xdr:blipFill>
      <xdr:spPr>
        <a:xfrm>
          <a:off x="397440" y="6748560"/>
          <a:ext cx="1266480" cy="167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49</xdr:row>
      <xdr:rowOff>0</xdr:rowOff>
    </xdr:from>
    <xdr:to>
      <xdr:col>3</xdr:col>
      <xdr:colOff>814680</xdr:colOff>
      <xdr:row>57</xdr:row>
      <xdr:rowOff>56160</xdr:rowOff>
    </xdr:to>
    <xdr:pic>
      <xdr:nvPicPr>
        <xdr:cNvPr id="82" name="Imagem 12" descr=""/>
        <xdr:cNvPicPr/>
      </xdr:nvPicPr>
      <xdr:blipFill>
        <a:blip r:embed="rId4"/>
        <a:stretch/>
      </xdr:blipFill>
      <xdr:spPr>
        <a:xfrm>
          <a:off x="413280" y="10387080"/>
          <a:ext cx="1118160" cy="1627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174960</xdr:colOff>
      <xdr:row>103</xdr:row>
      <xdr:rowOff>87480</xdr:rowOff>
    </xdr:from>
    <xdr:to>
      <xdr:col>3</xdr:col>
      <xdr:colOff>1028160</xdr:colOff>
      <xdr:row>110</xdr:row>
      <xdr:rowOff>164160</xdr:rowOff>
    </xdr:to>
    <xdr:pic>
      <xdr:nvPicPr>
        <xdr:cNvPr id="83" name="Imagem 2" descr=""/>
        <xdr:cNvPicPr/>
      </xdr:nvPicPr>
      <xdr:blipFill>
        <a:blip r:embed="rId5"/>
        <a:stretch/>
      </xdr:blipFill>
      <xdr:spPr>
        <a:xfrm>
          <a:off x="548640" y="21276000"/>
          <a:ext cx="1196280" cy="14673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190440</xdr:colOff>
      <xdr:row>12</xdr:row>
      <xdr:rowOff>142920</xdr:rowOff>
    </xdr:from>
    <xdr:to>
      <xdr:col>3</xdr:col>
      <xdr:colOff>1033920</xdr:colOff>
      <xdr:row>21</xdr:row>
      <xdr:rowOff>35640</xdr:rowOff>
    </xdr:to>
    <xdr:pic>
      <xdr:nvPicPr>
        <xdr:cNvPr id="84" name="Imagem 2" descr=""/>
        <xdr:cNvPicPr/>
      </xdr:nvPicPr>
      <xdr:blipFill>
        <a:blip r:embed="rId1"/>
        <a:stretch/>
      </xdr:blipFill>
      <xdr:spPr>
        <a:xfrm>
          <a:off x="564120" y="3100680"/>
          <a:ext cx="1186560" cy="1673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206280</xdr:colOff>
      <xdr:row>103</xdr:row>
      <xdr:rowOff>10080</xdr:rowOff>
    </xdr:from>
    <xdr:to>
      <xdr:col>3</xdr:col>
      <xdr:colOff>1008720</xdr:colOff>
      <xdr:row>110</xdr:row>
      <xdr:rowOff>170280</xdr:rowOff>
    </xdr:to>
    <xdr:pic>
      <xdr:nvPicPr>
        <xdr:cNvPr id="85" name="Imagem 6" descr=""/>
        <xdr:cNvPicPr/>
      </xdr:nvPicPr>
      <xdr:blipFill>
        <a:blip r:embed="rId2"/>
        <a:stretch/>
      </xdr:blipFill>
      <xdr:spPr>
        <a:xfrm>
          <a:off x="579960" y="21198600"/>
          <a:ext cx="1145520" cy="15508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85</xdr:row>
      <xdr:rowOff>24480</xdr:rowOff>
    </xdr:from>
    <xdr:to>
      <xdr:col>3</xdr:col>
      <xdr:colOff>916560</xdr:colOff>
      <xdr:row>92</xdr:row>
      <xdr:rowOff>157680</xdr:rowOff>
    </xdr:to>
    <xdr:pic>
      <xdr:nvPicPr>
        <xdr:cNvPr id="86" name="Imagem 9" descr=""/>
        <xdr:cNvPicPr/>
      </xdr:nvPicPr>
      <xdr:blipFill>
        <a:blip r:embed="rId3"/>
        <a:stretch/>
      </xdr:blipFill>
      <xdr:spPr>
        <a:xfrm>
          <a:off x="564120" y="17583840"/>
          <a:ext cx="1069200" cy="15526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63360</xdr:colOff>
      <xdr:row>12</xdr:row>
      <xdr:rowOff>95400</xdr:rowOff>
    </xdr:from>
    <xdr:to>
      <xdr:col>3</xdr:col>
      <xdr:colOff>906120</xdr:colOff>
      <xdr:row>21</xdr:row>
      <xdr:rowOff>60120</xdr:rowOff>
    </xdr:to>
    <xdr:pic>
      <xdr:nvPicPr>
        <xdr:cNvPr id="87" name="Imagem 1" descr=""/>
        <xdr:cNvPicPr/>
      </xdr:nvPicPr>
      <xdr:blipFill>
        <a:blip r:embed="rId1"/>
        <a:stretch/>
      </xdr:blipFill>
      <xdr:spPr>
        <a:xfrm>
          <a:off x="437040" y="3053160"/>
          <a:ext cx="1185840" cy="1745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48</xdr:row>
      <xdr:rowOff>95400</xdr:rowOff>
    </xdr:from>
    <xdr:to>
      <xdr:col>3</xdr:col>
      <xdr:colOff>851400</xdr:colOff>
      <xdr:row>57</xdr:row>
      <xdr:rowOff>39960</xdr:rowOff>
    </xdr:to>
    <xdr:pic>
      <xdr:nvPicPr>
        <xdr:cNvPr id="88" name="Imagem 2" descr=""/>
        <xdr:cNvPicPr/>
      </xdr:nvPicPr>
      <xdr:blipFill>
        <a:blip r:embed="rId2"/>
        <a:stretch/>
      </xdr:blipFill>
      <xdr:spPr>
        <a:xfrm>
          <a:off x="405360" y="10292040"/>
          <a:ext cx="1162800" cy="17067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158760</xdr:colOff>
      <xdr:row>30</xdr:row>
      <xdr:rowOff>95400</xdr:rowOff>
    </xdr:from>
    <xdr:to>
      <xdr:col>3</xdr:col>
      <xdr:colOff>1000080</xdr:colOff>
      <xdr:row>38</xdr:row>
      <xdr:rowOff>124560</xdr:rowOff>
    </xdr:to>
    <xdr:pic>
      <xdr:nvPicPr>
        <xdr:cNvPr id="89" name="Imagem 3" descr=""/>
        <xdr:cNvPicPr/>
      </xdr:nvPicPr>
      <xdr:blipFill>
        <a:blip r:embed="rId3"/>
        <a:srcRect l="8781" t="0" r="6108" b="0"/>
        <a:stretch/>
      </xdr:blipFill>
      <xdr:spPr>
        <a:xfrm>
          <a:off x="532440" y="6653520"/>
          <a:ext cx="1184400" cy="16484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142920</xdr:colOff>
      <xdr:row>85</xdr:row>
      <xdr:rowOff>47520</xdr:rowOff>
    </xdr:from>
    <xdr:to>
      <xdr:col>3</xdr:col>
      <xdr:colOff>996120</xdr:colOff>
      <xdr:row>92</xdr:row>
      <xdr:rowOff>191880</xdr:rowOff>
    </xdr:to>
    <xdr:pic>
      <xdr:nvPicPr>
        <xdr:cNvPr id="90" name="Imagem 6" descr=""/>
        <xdr:cNvPicPr/>
      </xdr:nvPicPr>
      <xdr:blipFill>
        <a:blip r:embed="rId4"/>
        <a:stretch/>
      </xdr:blipFill>
      <xdr:spPr>
        <a:xfrm>
          <a:off x="516600" y="17606880"/>
          <a:ext cx="1196280" cy="15638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230040</xdr:colOff>
      <xdr:row>31</xdr:row>
      <xdr:rowOff>127080</xdr:rowOff>
    </xdr:from>
    <xdr:to>
      <xdr:col>3</xdr:col>
      <xdr:colOff>1026720</xdr:colOff>
      <xdr:row>38</xdr:row>
      <xdr:rowOff>194400</xdr:rowOff>
    </xdr:to>
    <xdr:pic>
      <xdr:nvPicPr>
        <xdr:cNvPr id="91" name="Imagem 2" descr=""/>
        <xdr:cNvPicPr/>
      </xdr:nvPicPr>
      <xdr:blipFill>
        <a:blip r:embed="rId1"/>
        <a:stretch/>
      </xdr:blipFill>
      <xdr:spPr>
        <a:xfrm>
          <a:off x="603720" y="6875640"/>
          <a:ext cx="1139760" cy="149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174600</xdr:colOff>
      <xdr:row>49</xdr:row>
      <xdr:rowOff>7920</xdr:rowOff>
    </xdr:from>
    <xdr:to>
      <xdr:col>3</xdr:col>
      <xdr:colOff>956160</xdr:colOff>
      <xdr:row>57</xdr:row>
      <xdr:rowOff>35640</xdr:rowOff>
    </xdr:to>
    <xdr:pic>
      <xdr:nvPicPr>
        <xdr:cNvPr id="92" name="Imagem 5" descr=""/>
        <xdr:cNvPicPr/>
      </xdr:nvPicPr>
      <xdr:blipFill>
        <a:blip r:embed="rId2"/>
        <a:stretch/>
      </xdr:blipFill>
      <xdr:spPr>
        <a:xfrm>
          <a:off x="548280" y="10395000"/>
          <a:ext cx="1124640" cy="1599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1651320</xdr:colOff>
      <xdr:row>9</xdr:row>
      <xdr:rowOff>118440</xdr:rowOff>
    </xdr:from>
    <xdr:to>
      <xdr:col>7</xdr:col>
      <xdr:colOff>651960</xdr:colOff>
      <xdr:row>11</xdr:row>
      <xdr:rowOff>12600</xdr:rowOff>
    </xdr:to>
    <xdr:sp>
      <xdr:nvSpPr>
        <xdr:cNvPr id="93" name="CustomShape 1"/>
        <xdr:cNvSpPr/>
      </xdr:nvSpPr>
      <xdr:spPr>
        <a:xfrm>
          <a:off x="6116400" y="2328840"/>
          <a:ext cx="785160" cy="275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8</xdr:row>
      <xdr:rowOff>110160</xdr:rowOff>
    </xdr:from>
    <xdr:to>
      <xdr:col>7</xdr:col>
      <xdr:colOff>643320</xdr:colOff>
      <xdr:row>9</xdr:row>
      <xdr:rowOff>177840</xdr:rowOff>
    </xdr:to>
    <xdr:sp>
      <xdr:nvSpPr>
        <xdr:cNvPr id="94" name="CustomShape 1"/>
        <xdr:cNvSpPr/>
      </xdr:nvSpPr>
      <xdr:spPr>
        <a:xfrm>
          <a:off x="6133320" y="2129760"/>
          <a:ext cx="759600" cy="2584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34920</xdr:colOff>
      <xdr:row>8</xdr:row>
      <xdr:rowOff>81360</xdr:rowOff>
    </xdr:from>
    <xdr:to>
      <xdr:col>7</xdr:col>
      <xdr:colOff>699120</xdr:colOff>
      <xdr:row>9</xdr:row>
      <xdr:rowOff>132480</xdr:rowOff>
    </xdr:to>
    <xdr:sp>
      <xdr:nvSpPr>
        <xdr:cNvPr id="95" name="CustomShape 1"/>
        <xdr:cNvSpPr/>
      </xdr:nvSpPr>
      <xdr:spPr>
        <a:xfrm flipV="1">
          <a:off x="6284160" y="2100600"/>
          <a:ext cx="66420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34560</xdr:colOff>
      <xdr:row>9</xdr:row>
      <xdr:rowOff>81360</xdr:rowOff>
    </xdr:from>
    <xdr:to>
      <xdr:col>7</xdr:col>
      <xdr:colOff>690480</xdr:colOff>
      <xdr:row>10</xdr:row>
      <xdr:rowOff>132840</xdr:rowOff>
    </xdr:to>
    <xdr:sp>
      <xdr:nvSpPr>
        <xdr:cNvPr id="96" name="CustomShape 1"/>
        <xdr:cNvSpPr/>
      </xdr:nvSpPr>
      <xdr:spPr>
        <a:xfrm flipV="1">
          <a:off x="6284160" y="2291400"/>
          <a:ext cx="65592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1642680</xdr:colOff>
      <xdr:row>15</xdr:row>
      <xdr:rowOff>109800</xdr:rowOff>
    </xdr:from>
    <xdr:to>
      <xdr:col>7</xdr:col>
      <xdr:colOff>643320</xdr:colOff>
      <xdr:row>17</xdr:row>
      <xdr:rowOff>3960</xdr:rowOff>
    </xdr:to>
    <xdr:sp>
      <xdr:nvSpPr>
        <xdr:cNvPr id="97" name="CustomShape 1"/>
        <xdr:cNvSpPr/>
      </xdr:nvSpPr>
      <xdr:spPr>
        <a:xfrm>
          <a:off x="6107760" y="3463200"/>
          <a:ext cx="785160" cy="275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1659600</xdr:colOff>
      <xdr:row>14</xdr:row>
      <xdr:rowOff>101520</xdr:rowOff>
    </xdr:from>
    <xdr:to>
      <xdr:col>7</xdr:col>
      <xdr:colOff>634680</xdr:colOff>
      <xdr:row>15</xdr:row>
      <xdr:rowOff>169200</xdr:rowOff>
    </xdr:to>
    <xdr:sp>
      <xdr:nvSpPr>
        <xdr:cNvPr id="98" name="CustomShape 1"/>
        <xdr:cNvSpPr/>
      </xdr:nvSpPr>
      <xdr:spPr>
        <a:xfrm>
          <a:off x="6124680" y="3264120"/>
          <a:ext cx="759600" cy="2584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26640</xdr:colOff>
      <xdr:row>14</xdr:row>
      <xdr:rowOff>72720</xdr:rowOff>
    </xdr:from>
    <xdr:to>
      <xdr:col>7</xdr:col>
      <xdr:colOff>690840</xdr:colOff>
      <xdr:row>15</xdr:row>
      <xdr:rowOff>123840</xdr:rowOff>
    </xdr:to>
    <xdr:sp>
      <xdr:nvSpPr>
        <xdr:cNvPr id="99" name="CustomShape 1"/>
        <xdr:cNvSpPr/>
      </xdr:nvSpPr>
      <xdr:spPr>
        <a:xfrm flipV="1">
          <a:off x="6275880" y="3235320"/>
          <a:ext cx="66420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26280</xdr:colOff>
      <xdr:row>15</xdr:row>
      <xdr:rowOff>72720</xdr:rowOff>
    </xdr:from>
    <xdr:to>
      <xdr:col>7</xdr:col>
      <xdr:colOff>682200</xdr:colOff>
      <xdr:row>16</xdr:row>
      <xdr:rowOff>124200</xdr:rowOff>
    </xdr:to>
    <xdr:sp>
      <xdr:nvSpPr>
        <xdr:cNvPr id="100" name="CustomShape 1"/>
        <xdr:cNvSpPr/>
      </xdr:nvSpPr>
      <xdr:spPr>
        <a:xfrm flipV="1">
          <a:off x="6275880" y="3426120"/>
          <a:ext cx="65592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1659600</xdr:colOff>
      <xdr:row>21</xdr:row>
      <xdr:rowOff>92880</xdr:rowOff>
    </xdr:from>
    <xdr:to>
      <xdr:col>7</xdr:col>
      <xdr:colOff>660240</xdr:colOff>
      <xdr:row>22</xdr:row>
      <xdr:rowOff>177480</xdr:rowOff>
    </xdr:to>
    <xdr:sp>
      <xdr:nvSpPr>
        <xdr:cNvPr id="101" name="CustomShape 1"/>
        <xdr:cNvSpPr/>
      </xdr:nvSpPr>
      <xdr:spPr>
        <a:xfrm>
          <a:off x="6124680" y="4589280"/>
          <a:ext cx="785160" cy="275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20</xdr:row>
      <xdr:rowOff>84600</xdr:rowOff>
    </xdr:from>
    <xdr:to>
      <xdr:col>7</xdr:col>
      <xdr:colOff>651600</xdr:colOff>
      <xdr:row>21</xdr:row>
      <xdr:rowOff>152280</xdr:rowOff>
    </xdr:to>
    <xdr:sp>
      <xdr:nvSpPr>
        <xdr:cNvPr id="102" name="CustomShape 1"/>
        <xdr:cNvSpPr/>
      </xdr:nvSpPr>
      <xdr:spPr>
        <a:xfrm>
          <a:off x="6141600" y="4390200"/>
          <a:ext cx="759600" cy="2584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43560</xdr:colOff>
      <xdr:row>20</xdr:row>
      <xdr:rowOff>55800</xdr:rowOff>
    </xdr:from>
    <xdr:to>
      <xdr:col>7</xdr:col>
      <xdr:colOff>707760</xdr:colOff>
      <xdr:row>21</xdr:row>
      <xdr:rowOff>106920</xdr:rowOff>
    </xdr:to>
    <xdr:sp>
      <xdr:nvSpPr>
        <xdr:cNvPr id="103" name="CustomShape 1"/>
        <xdr:cNvSpPr/>
      </xdr:nvSpPr>
      <xdr:spPr>
        <a:xfrm flipV="1">
          <a:off x="6292800" y="4361400"/>
          <a:ext cx="66420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21</xdr:row>
      <xdr:rowOff>55800</xdr:rowOff>
    </xdr:from>
    <xdr:to>
      <xdr:col>7</xdr:col>
      <xdr:colOff>699120</xdr:colOff>
      <xdr:row>22</xdr:row>
      <xdr:rowOff>107280</xdr:rowOff>
    </xdr:to>
    <xdr:sp>
      <xdr:nvSpPr>
        <xdr:cNvPr id="104" name="CustomShape 1"/>
        <xdr:cNvSpPr/>
      </xdr:nvSpPr>
      <xdr:spPr>
        <a:xfrm flipV="1">
          <a:off x="6292800" y="4552200"/>
          <a:ext cx="65592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1651320</xdr:colOff>
      <xdr:row>27</xdr:row>
      <xdr:rowOff>98640</xdr:rowOff>
    </xdr:from>
    <xdr:to>
      <xdr:col>7</xdr:col>
      <xdr:colOff>651960</xdr:colOff>
      <xdr:row>28</xdr:row>
      <xdr:rowOff>178200</xdr:rowOff>
    </xdr:to>
    <xdr:sp>
      <xdr:nvSpPr>
        <xdr:cNvPr id="105" name="CustomShape 1"/>
        <xdr:cNvSpPr/>
      </xdr:nvSpPr>
      <xdr:spPr>
        <a:xfrm>
          <a:off x="6116400" y="573804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26</xdr:row>
      <xdr:rowOff>93240</xdr:rowOff>
    </xdr:from>
    <xdr:to>
      <xdr:col>7</xdr:col>
      <xdr:colOff>643320</xdr:colOff>
      <xdr:row>27</xdr:row>
      <xdr:rowOff>155880</xdr:rowOff>
    </xdr:to>
    <xdr:sp>
      <xdr:nvSpPr>
        <xdr:cNvPr id="106" name="CustomShape 1"/>
        <xdr:cNvSpPr/>
      </xdr:nvSpPr>
      <xdr:spPr>
        <a:xfrm>
          <a:off x="6133320" y="554184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34920</xdr:colOff>
      <xdr:row>26</xdr:row>
      <xdr:rowOff>65160</xdr:rowOff>
    </xdr:from>
    <xdr:to>
      <xdr:col>7</xdr:col>
      <xdr:colOff>699120</xdr:colOff>
      <xdr:row>27</xdr:row>
      <xdr:rowOff>111600</xdr:rowOff>
    </xdr:to>
    <xdr:sp>
      <xdr:nvSpPr>
        <xdr:cNvPr id="107" name="CustomShape 1"/>
        <xdr:cNvSpPr/>
      </xdr:nvSpPr>
      <xdr:spPr>
        <a:xfrm flipV="1">
          <a:off x="6284160" y="551304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34560</xdr:colOff>
      <xdr:row>27</xdr:row>
      <xdr:rowOff>62640</xdr:rowOff>
    </xdr:from>
    <xdr:to>
      <xdr:col>7</xdr:col>
      <xdr:colOff>690480</xdr:colOff>
      <xdr:row>28</xdr:row>
      <xdr:rowOff>109440</xdr:rowOff>
    </xdr:to>
    <xdr:sp>
      <xdr:nvSpPr>
        <xdr:cNvPr id="108" name="CustomShape 1"/>
        <xdr:cNvSpPr/>
      </xdr:nvSpPr>
      <xdr:spPr>
        <a:xfrm flipV="1">
          <a:off x="6284160" y="570132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1651320</xdr:colOff>
      <xdr:row>33</xdr:row>
      <xdr:rowOff>90360</xdr:rowOff>
    </xdr:from>
    <xdr:to>
      <xdr:col>7</xdr:col>
      <xdr:colOff>651960</xdr:colOff>
      <xdr:row>34</xdr:row>
      <xdr:rowOff>169920</xdr:rowOff>
    </xdr:to>
    <xdr:sp>
      <xdr:nvSpPr>
        <xdr:cNvPr id="109" name="CustomShape 1"/>
        <xdr:cNvSpPr/>
      </xdr:nvSpPr>
      <xdr:spPr>
        <a:xfrm>
          <a:off x="6116400" y="687276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32</xdr:row>
      <xdr:rowOff>84600</xdr:rowOff>
    </xdr:from>
    <xdr:to>
      <xdr:col>7</xdr:col>
      <xdr:colOff>643320</xdr:colOff>
      <xdr:row>33</xdr:row>
      <xdr:rowOff>147240</xdr:rowOff>
    </xdr:to>
    <xdr:sp>
      <xdr:nvSpPr>
        <xdr:cNvPr id="110" name="CustomShape 1"/>
        <xdr:cNvSpPr/>
      </xdr:nvSpPr>
      <xdr:spPr>
        <a:xfrm>
          <a:off x="6133320" y="667620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34920</xdr:colOff>
      <xdr:row>32</xdr:row>
      <xdr:rowOff>56520</xdr:rowOff>
    </xdr:from>
    <xdr:to>
      <xdr:col>7</xdr:col>
      <xdr:colOff>699120</xdr:colOff>
      <xdr:row>33</xdr:row>
      <xdr:rowOff>102960</xdr:rowOff>
    </xdr:to>
    <xdr:sp>
      <xdr:nvSpPr>
        <xdr:cNvPr id="111" name="CustomShape 1"/>
        <xdr:cNvSpPr/>
      </xdr:nvSpPr>
      <xdr:spPr>
        <a:xfrm flipV="1">
          <a:off x="6284160" y="664740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34560</xdr:colOff>
      <xdr:row>33</xdr:row>
      <xdr:rowOff>54000</xdr:rowOff>
    </xdr:from>
    <xdr:to>
      <xdr:col>7</xdr:col>
      <xdr:colOff>690480</xdr:colOff>
      <xdr:row>34</xdr:row>
      <xdr:rowOff>100800</xdr:rowOff>
    </xdr:to>
    <xdr:sp>
      <xdr:nvSpPr>
        <xdr:cNvPr id="112" name="CustomShape 1"/>
        <xdr:cNvSpPr/>
      </xdr:nvSpPr>
      <xdr:spPr>
        <a:xfrm flipV="1">
          <a:off x="6284160" y="683568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1659600</xdr:colOff>
      <xdr:row>39</xdr:row>
      <xdr:rowOff>98640</xdr:rowOff>
    </xdr:from>
    <xdr:to>
      <xdr:col>7</xdr:col>
      <xdr:colOff>660240</xdr:colOff>
      <xdr:row>40</xdr:row>
      <xdr:rowOff>178200</xdr:rowOff>
    </xdr:to>
    <xdr:sp>
      <xdr:nvSpPr>
        <xdr:cNvPr id="113" name="CustomShape 1"/>
        <xdr:cNvSpPr/>
      </xdr:nvSpPr>
      <xdr:spPr>
        <a:xfrm>
          <a:off x="6124680" y="802404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38</xdr:row>
      <xdr:rowOff>93240</xdr:rowOff>
    </xdr:from>
    <xdr:to>
      <xdr:col>7</xdr:col>
      <xdr:colOff>651600</xdr:colOff>
      <xdr:row>39</xdr:row>
      <xdr:rowOff>155880</xdr:rowOff>
    </xdr:to>
    <xdr:sp>
      <xdr:nvSpPr>
        <xdr:cNvPr id="114" name="CustomShape 1"/>
        <xdr:cNvSpPr/>
      </xdr:nvSpPr>
      <xdr:spPr>
        <a:xfrm>
          <a:off x="6141600" y="782784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43560</xdr:colOff>
      <xdr:row>38</xdr:row>
      <xdr:rowOff>65160</xdr:rowOff>
    </xdr:from>
    <xdr:to>
      <xdr:col>7</xdr:col>
      <xdr:colOff>707760</xdr:colOff>
      <xdr:row>39</xdr:row>
      <xdr:rowOff>111600</xdr:rowOff>
    </xdr:to>
    <xdr:sp>
      <xdr:nvSpPr>
        <xdr:cNvPr id="115" name="CustomShape 1"/>
        <xdr:cNvSpPr/>
      </xdr:nvSpPr>
      <xdr:spPr>
        <a:xfrm flipV="1">
          <a:off x="6292800" y="779904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39</xdr:row>
      <xdr:rowOff>62640</xdr:rowOff>
    </xdr:from>
    <xdr:to>
      <xdr:col>7</xdr:col>
      <xdr:colOff>699120</xdr:colOff>
      <xdr:row>40</xdr:row>
      <xdr:rowOff>109440</xdr:rowOff>
    </xdr:to>
    <xdr:sp>
      <xdr:nvSpPr>
        <xdr:cNvPr id="116" name="CustomShape 1"/>
        <xdr:cNvSpPr/>
      </xdr:nvSpPr>
      <xdr:spPr>
        <a:xfrm flipV="1">
          <a:off x="6292800" y="798732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1651320</xdr:colOff>
      <xdr:row>45</xdr:row>
      <xdr:rowOff>90360</xdr:rowOff>
    </xdr:from>
    <xdr:to>
      <xdr:col>7</xdr:col>
      <xdr:colOff>651960</xdr:colOff>
      <xdr:row>46</xdr:row>
      <xdr:rowOff>169920</xdr:rowOff>
    </xdr:to>
    <xdr:sp>
      <xdr:nvSpPr>
        <xdr:cNvPr id="117" name="CustomShape 1"/>
        <xdr:cNvSpPr/>
      </xdr:nvSpPr>
      <xdr:spPr>
        <a:xfrm>
          <a:off x="6116400" y="915876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44</xdr:row>
      <xdr:rowOff>84600</xdr:rowOff>
    </xdr:from>
    <xdr:to>
      <xdr:col>7</xdr:col>
      <xdr:colOff>643320</xdr:colOff>
      <xdr:row>45</xdr:row>
      <xdr:rowOff>147240</xdr:rowOff>
    </xdr:to>
    <xdr:sp>
      <xdr:nvSpPr>
        <xdr:cNvPr id="118" name="CustomShape 1"/>
        <xdr:cNvSpPr/>
      </xdr:nvSpPr>
      <xdr:spPr>
        <a:xfrm>
          <a:off x="6133320" y="896220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34920</xdr:colOff>
      <xdr:row>44</xdr:row>
      <xdr:rowOff>56520</xdr:rowOff>
    </xdr:from>
    <xdr:to>
      <xdr:col>7</xdr:col>
      <xdr:colOff>699120</xdr:colOff>
      <xdr:row>45</xdr:row>
      <xdr:rowOff>102960</xdr:rowOff>
    </xdr:to>
    <xdr:sp>
      <xdr:nvSpPr>
        <xdr:cNvPr id="119" name="CustomShape 1"/>
        <xdr:cNvSpPr/>
      </xdr:nvSpPr>
      <xdr:spPr>
        <a:xfrm flipV="1">
          <a:off x="6284160" y="893340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34560</xdr:colOff>
      <xdr:row>45</xdr:row>
      <xdr:rowOff>54000</xdr:rowOff>
    </xdr:from>
    <xdr:to>
      <xdr:col>7</xdr:col>
      <xdr:colOff>690480</xdr:colOff>
      <xdr:row>46</xdr:row>
      <xdr:rowOff>100800</xdr:rowOff>
    </xdr:to>
    <xdr:sp>
      <xdr:nvSpPr>
        <xdr:cNvPr id="120" name="CustomShape 1"/>
        <xdr:cNvSpPr/>
      </xdr:nvSpPr>
      <xdr:spPr>
        <a:xfrm flipV="1">
          <a:off x="6284160" y="912168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1659600</xdr:colOff>
      <xdr:row>51</xdr:row>
      <xdr:rowOff>73440</xdr:rowOff>
    </xdr:from>
    <xdr:to>
      <xdr:col>7</xdr:col>
      <xdr:colOff>660240</xdr:colOff>
      <xdr:row>52</xdr:row>
      <xdr:rowOff>153000</xdr:rowOff>
    </xdr:to>
    <xdr:sp>
      <xdr:nvSpPr>
        <xdr:cNvPr id="121" name="CustomShape 1"/>
        <xdr:cNvSpPr/>
      </xdr:nvSpPr>
      <xdr:spPr>
        <a:xfrm>
          <a:off x="6124680" y="1028484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50</xdr:row>
      <xdr:rowOff>67680</xdr:rowOff>
    </xdr:from>
    <xdr:to>
      <xdr:col>7</xdr:col>
      <xdr:colOff>651600</xdr:colOff>
      <xdr:row>51</xdr:row>
      <xdr:rowOff>130320</xdr:rowOff>
    </xdr:to>
    <xdr:sp>
      <xdr:nvSpPr>
        <xdr:cNvPr id="122" name="CustomShape 1"/>
        <xdr:cNvSpPr/>
      </xdr:nvSpPr>
      <xdr:spPr>
        <a:xfrm>
          <a:off x="6141600" y="1008828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43560</xdr:colOff>
      <xdr:row>50</xdr:row>
      <xdr:rowOff>39600</xdr:rowOff>
    </xdr:from>
    <xdr:to>
      <xdr:col>7</xdr:col>
      <xdr:colOff>707760</xdr:colOff>
      <xdr:row>51</xdr:row>
      <xdr:rowOff>86040</xdr:rowOff>
    </xdr:to>
    <xdr:sp>
      <xdr:nvSpPr>
        <xdr:cNvPr id="123" name="CustomShape 1"/>
        <xdr:cNvSpPr/>
      </xdr:nvSpPr>
      <xdr:spPr>
        <a:xfrm flipV="1">
          <a:off x="6292800" y="1005948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51</xdr:row>
      <xdr:rowOff>37080</xdr:rowOff>
    </xdr:from>
    <xdr:to>
      <xdr:col>7</xdr:col>
      <xdr:colOff>699120</xdr:colOff>
      <xdr:row>52</xdr:row>
      <xdr:rowOff>83880</xdr:rowOff>
    </xdr:to>
    <xdr:sp>
      <xdr:nvSpPr>
        <xdr:cNvPr id="124" name="CustomShape 1"/>
        <xdr:cNvSpPr/>
      </xdr:nvSpPr>
      <xdr:spPr>
        <a:xfrm flipV="1">
          <a:off x="6292800" y="1024776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1651320</xdr:colOff>
      <xdr:row>57</xdr:row>
      <xdr:rowOff>115920</xdr:rowOff>
    </xdr:from>
    <xdr:to>
      <xdr:col>7</xdr:col>
      <xdr:colOff>651960</xdr:colOff>
      <xdr:row>59</xdr:row>
      <xdr:rowOff>5040</xdr:rowOff>
    </xdr:to>
    <xdr:sp>
      <xdr:nvSpPr>
        <xdr:cNvPr id="125" name="CustomShape 1"/>
        <xdr:cNvSpPr/>
      </xdr:nvSpPr>
      <xdr:spPr>
        <a:xfrm>
          <a:off x="6116400" y="1147032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56</xdr:row>
      <xdr:rowOff>110160</xdr:rowOff>
    </xdr:from>
    <xdr:to>
      <xdr:col>7</xdr:col>
      <xdr:colOff>643320</xdr:colOff>
      <xdr:row>57</xdr:row>
      <xdr:rowOff>172800</xdr:rowOff>
    </xdr:to>
    <xdr:sp>
      <xdr:nvSpPr>
        <xdr:cNvPr id="126" name="CustomShape 1"/>
        <xdr:cNvSpPr/>
      </xdr:nvSpPr>
      <xdr:spPr>
        <a:xfrm>
          <a:off x="6133320" y="1127376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34920</xdr:colOff>
      <xdr:row>56</xdr:row>
      <xdr:rowOff>82080</xdr:rowOff>
    </xdr:from>
    <xdr:to>
      <xdr:col>7</xdr:col>
      <xdr:colOff>699120</xdr:colOff>
      <xdr:row>57</xdr:row>
      <xdr:rowOff>128520</xdr:rowOff>
    </xdr:to>
    <xdr:sp>
      <xdr:nvSpPr>
        <xdr:cNvPr id="127" name="CustomShape 1"/>
        <xdr:cNvSpPr/>
      </xdr:nvSpPr>
      <xdr:spPr>
        <a:xfrm flipV="1">
          <a:off x="6284160" y="1124496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34560</xdr:colOff>
      <xdr:row>57</xdr:row>
      <xdr:rowOff>79560</xdr:rowOff>
    </xdr:from>
    <xdr:to>
      <xdr:col>7</xdr:col>
      <xdr:colOff>690480</xdr:colOff>
      <xdr:row>58</xdr:row>
      <xdr:rowOff>126360</xdr:rowOff>
    </xdr:to>
    <xdr:sp>
      <xdr:nvSpPr>
        <xdr:cNvPr id="128" name="CustomShape 1"/>
        <xdr:cNvSpPr/>
      </xdr:nvSpPr>
      <xdr:spPr>
        <a:xfrm flipV="1">
          <a:off x="6284160" y="1143324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63</xdr:row>
      <xdr:rowOff>84600</xdr:rowOff>
    </xdr:from>
    <xdr:to>
      <xdr:col>7</xdr:col>
      <xdr:colOff>677160</xdr:colOff>
      <xdr:row>64</xdr:row>
      <xdr:rowOff>169200</xdr:rowOff>
    </xdr:to>
    <xdr:sp>
      <xdr:nvSpPr>
        <xdr:cNvPr id="129" name="CustomShape 1"/>
        <xdr:cNvSpPr/>
      </xdr:nvSpPr>
      <xdr:spPr>
        <a:xfrm>
          <a:off x="6141600" y="12582000"/>
          <a:ext cx="785160" cy="275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</xdr:colOff>
      <xdr:row>62</xdr:row>
      <xdr:rowOff>76320</xdr:rowOff>
    </xdr:from>
    <xdr:to>
      <xdr:col>7</xdr:col>
      <xdr:colOff>668520</xdr:colOff>
      <xdr:row>63</xdr:row>
      <xdr:rowOff>144000</xdr:rowOff>
    </xdr:to>
    <xdr:sp>
      <xdr:nvSpPr>
        <xdr:cNvPr id="130" name="CustomShape 1"/>
        <xdr:cNvSpPr/>
      </xdr:nvSpPr>
      <xdr:spPr>
        <a:xfrm>
          <a:off x="6253920" y="12382920"/>
          <a:ext cx="664200" cy="2584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60480</xdr:colOff>
      <xdr:row>62</xdr:row>
      <xdr:rowOff>47520</xdr:rowOff>
    </xdr:from>
    <xdr:to>
      <xdr:col>7</xdr:col>
      <xdr:colOff>724680</xdr:colOff>
      <xdr:row>63</xdr:row>
      <xdr:rowOff>98640</xdr:rowOff>
    </xdr:to>
    <xdr:sp>
      <xdr:nvSpPr>
        <xdr:cNvPr id="131" name="CustomShape 1"/>
        <xdr:cNvSpPr/>
      </xdr:nvSpPr>
      <xdr:spPr>
        <a:xfrm flipV="1">
          <a:off x="6309720" y="12354120"/>
          <a:ext cx="66420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60120</xdr:colOff>
      <xdr:row>63</xdr:row>
      <xdr:rowOff>47160</xdr:rowOff>
    </xdr:from>
    <xdr:to>
      <xdr:col>7</xdr:col>
      <xdr:colOff>716040</xdr:colOff>
      <xdr:row>64</xdr:row>
      <xdr:rowOff>98640</xdr:rowOff>
    </xdr:to>
    <xdr:sp>
      <xdr:nvSpPr>
        <xdr:cNvPr id="132" name="CustomShape 1"/>
        <xdr:cNvSpPr/>
      </xdr:nvSpPr>
      <xdr:spPr>
        <a:xfrm flipV="1">
          <a:off x="6309720" y="12544560"/>
          <a:ext cx="65592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1659600</xdr:colOff>
      <xdr:row>69</xdr:row>
      <xdr:rowOff>90360</xdr:rowOff>
    </xdr:from>
    <xdr:to>
      <xdr:col>7</xdr:col>
      <xdr:colOff>660240</xdr:colOff>
      <xdr:row>70</xdr:row>
      <xdr:rowOff>169920</xdr:rowOff>
    </xdr:to>
    <xdr:sp>
      <xdr:nvSpPr>
        <xdr:cNvPr id="133" name="CustomShape 1"/>
        <xdr:cNvSpPr/>
      </xdr:nvSpPr>
      <xdr:spPr>
        <a:xfrm>
          <a:off x="6124680" y="1373076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68</xdr:row>
      <xdr:rowOff>84600</xdr:rowOff>
    </xdr:from>
    <xdr:to>
      <xdr:col>7</xdr:col>
      <xdr:colOff>651600</xdr:colOff>
      <xdr:row>69</xdr:row>
      <xdr:rowOff>147240</xdr:rowOff>
    </xdr:to>
    <xdr:sp>
      <xdr:nvSpPr>
        <xdr:cNvPr id="134" name="CustomShape 1"/>
        <xdr:cNvSpPr/>
      </xdr:nvSpPr>
      <xdr:spPr>
        <a:xfrm>
          <a:off x="6141600" y="1353420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43560</xdr:colOff>
      <xdr:row>68</xdr:row>
      <xdr:rowOff>56520</xdr:rowOff>
    </xdr:from>
    <xdr:to>
      <xdr:col>7</xdr:col>
      <xdr:colOff>707760</xdr:colOff>
      <xdr:row>69</xdr:row>
      <xdr:rowOff>102960</xdr:rowOff>
    </xdr:to>
    <xdr:sp>
      <xdr:nvSpPr>
        <xdr:cNvPr id="135" name="CustomShape 1"/>
        <xdr:cNvSpPr/>
      </xdr:nvSpPr>
      <xdr:spPr>
        <a:xfrm flipV="1">
          <a:off x="6292800" y="1350540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69</xdr:row>
      <xdr:rowOff>54000</xdr:rowOff>
    </xdr:from>
    <xdr:to>
      <xdr:col>7</xdr:col>
      <xdr:colOff>699120</xdr:colOff>
      <xdr:row>70</xdr:row>
      <xdr:rowOff>100800</xdr:rowOff>
    </xdr:to>
    <xdr:sp>
      <xdr:nvSpPr>
        <xdr:cNvPr id="136" name="CustomShape 1"/>
        <xdr:cNvSpPr/>
      </xdr:nvSpPr>
      <xdr:spPr>
        <a:xfrm flipV="1">
          <a:off x="6292800" y="1369368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1651320</xdr:colOff>
      <xdr:row>75</xdr:row>
      <xdr:rowOff>118440</xdr:rowOff>
    </xdr:from>
    <xdr:to>
      <xdr:col>7</xdr:col>
      <xdr:colOff>651960</xdr:colOff>
      <xdr:row>77</xdr:row>
      <xdr:rowOff>12600</xdr:rowOff>
    </xdr:to>
    <xdr:sp>
      <xdr:nvSpPr>
        <xdr:cNvPr id="137" name="CustomShape 1"/>
        <xdr:cNvSpPr/>
      </xdr:nvSpPr>
      <xdr:spPr>
        <a:xfrm>
          <a:off x="6116400" y="14901840"/>
          <a:ext cx="785160" cy="2750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74</xdr:row>
      <xdr:rowOff>110160</xdr:rowOff>
    </xdr:from>
    <xdr:to>
      <xdr:col>7</xdr:col>
      <xdr:colOff>643320</xdr:colOff>
      <xdr:row>75</xdr:row>
      <xdr:rowOff>177840</xdr:rowOff>
    </xdr:to>
    <xdr:sp>
      <xdr:nvSpPr>
        <xdr:cNvPr id="138" name="CustomShape 1"/>
        <xdr:cNvSpPr/>
      </xdr:nvSpPr>
      <xdr:spPr>
        <a:xfrm>
          <a:off x="6133320" y="14702760"/>
          <a:ext cx="759600" cy="25848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34920</xdr:colOff>
      <xdr:row>74</xdr:row>
      <xdr:rowOff>81360</xdr:rowOff>
    </xdr:from>
    <xdr:to>
      <xdr:col>7</xdr:col>
      <xdr:colOff>699120</xdr:colOff>
      <xdr:row>75</xdr:row>
      <xdr:rowOff>132480</xdr:rowOff>
    </xdr:to>
    <xdr:sp>
      <xdr:nvSpPr>
        <xdr:cNvPr id="139" name="CustomShape 1"/>
        <xdr:cNvSpPr/>
      </xdr:nvSpPr>
      <xdr:spPr>
        <a:xfrm flipV="1">
          <a:off x="6284160" y="14673960"/>
          <a:ext cx="66420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34560</xdr:colOff>
      <xdr:row>75</xdr:row>
      <xdr:rowOff>81360</xdr:rowOff>
    </xdr:from>
    <xdr:to>
      <xdr:col>7</xdr:col>
      <xdr:colOff>690480</xdr:colOff>
      <xdr:row>76</xdr:row>
      <xdr:rowOff>132840</xdr:rowOff>
    </xdr:to>
    <xdr:sp>
      <xdr:nvSpPr>
        <xdr:cNvPr id="140" name="CustomShape 1"/>
        <xdr:cNvSpPr/>
      </xdr:nvSpPr>
      <xdr:spPr>
        <a:xfrm flipV="1">
          <a:off x="6284160" y="14864760"/>
          <a:ext cx="655920" cy="24192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1668240</xdr:colOff>
      <xdr:row>81</xdr:row>
      <xdr:rowOff>115920</xdr:rowOff>
    </xdr:from>
    <xdr:to>
      <xdr:col>7</xdr:col>
      <xdr:colOff>668880</xdr:colOff>
      <xdr:row>83</xdr:row>
      <xdr:rowOff>5040</xdr:rowOff>
    </xdr:to>
    <xdr:sp>
      <xdr:nvSpPr>
        <xdr:cNvPr id="141" name="CustomShape 1"/>
        <xdr:cNvSpPr/>
      </xdr:nvSpPr>
      <xdr:spPr>
        <a:xfrm>
          <a:off x="6133320" y="16042320"/>
          <a:ext cx="78516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1685160</xdr:colOff>
      <xdr:row>80</xdr:row>
      <xdr:rowOff>110160</xdr:rowOff>
    </xdr:from>
    <xdr:to>
      <xdr:col>7</xdr:col>
      <xdr:colOff>660240</xdr:colOff>
      <xdr:row>81</xdr:row>
      <xdr:rowOff>172800</xdr:rowOff>
    </xdr:to>
    <xdr:sp>
      <xdr:nvSpPr>
        <xdr:cNvPr id="142" name="CustomShape 1"/>
        <xdr:cNvSpPr/>
      </xdr:nvSpPr>
      <xdr:spPr>
        <a:xfrm>
          <a:off x="6150240" y="15845760"/>
          <a:ext cx="759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51840</xdr:colOff>
      <xdr:row>80</xdr:row>
      <xdr:rowOff>82080</xdr:rowOff>
    </xdr:from>
    <xdr:to>
      <xdr:col>7</xdr:col>
      <xdr:colOff>716040</xdr:colOff>
      <xdr:row>81</xdr:row>
      <xdr:rowOff>128520</xdr:rowOff>
    </xdr:to>
    <xdr:sp>
      <xdr:nvSpPr>
        <xdr:cNvPr id="143" name="CustomShape 1"/>
        <xdr:cNvSpPr/>
      </xdr:nvSpPr>
      <xdr:spPr>
        <a:xfrm flipV="1">
          <a:off x="6301080" y="15816960"/>
          <a:ext cx="664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51480</xdr:colOff>
      <xdr:row>81</xdr:row>
      <xdr:rowOff>79560</xdr:rowOff>
    </xdr:from>
    <xdr:to>
      <xdr:col>7</xdr:col>
      <xdr:colOff>707400</xdr:colOff>
      <xdr:row>82</xdr:row>
      <xdr:rowOff>126360</xdr:rowOff>
    </xdr:to>
    <xdr:sp>
      <xdr:nvSpPr>
        <xdr:cNvPr id="144" name="CustomShape 1"/>
        <xdr:cNvSpPr/>
      </xdr:nvSpPr>
      <xdr:spPr>
        <a:xfrm flipV="1">
          <a:off x="6301080" y="16005240"/>
          <a:ext cx="65592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1643760</xdr:colOff>
      <xdr:row>87</xdr:row>
      <xdr:rowOff>77760</xdr:rowOff>
    </xdr:from>
    <xdr:to>
      <xdr:col>7</xdr:col>
      <xdr:colOff>634680</xdr:colOff>
      <xdr:row>88</xdr:row>
      <xdr:rowOff>157320</xdr:rowOff>
    </xdr:to>
    <xdr:sp>
      <xdr:nvSpPr>
        <xdr:cNvPr id="145" name="CustomShape 1"/>
        <xdr:cNvSpPr/>
      </xdr:nvSpPr>
      <xdr:spPr>
        <a:xfrm>
          <a:off x="6108840" y="17147160"/>
          <a:ext cx="77544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1660320</xdr:colOff>
      <xdr:row>86</xdr:row>
      <xdr:rowOff>72000</xdr:rowOff>
    </xdr:from>
    <xdr:to>
      <xdr:col>7</xdr:col>
      <xdr:colOff>626400</xdr:colOff>
      <xdr:row>87</xdr:row>
      <xdr:rowOff>134640</xdr:rowOff>
    </xdr:to>
    <xdr:sp>
      <xdr:nvSpPr>
        <xdr:cNvPr id="146" name="CustomShape 1"/>
        <xdr:cNvSpPr/>
      </xdr:nvSpPr>
      <xdr:spPr>
        <a:xfrm>
          <a:off x="6125400" y="16950600"/>
          <a:ext cx="750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26640</xdr:colOff>
      <xdr:row>86</xdr:row>
      <xdr:rowOff>43920</xdr:rowOff>
    </xdr:from>
    <xdr:to>
      <xdr:col>7</xdr:col>
      <xdr:colOff>681840</xdr:colOff>
      <xdr:row>87</xdr:row>
      <xdr:rowOff>90360</xdr:rowOff>
    </xdr:to>
    <xdr:sp>
      <xdr:nvSpPr>
        <xdr:cNvPr id="147" name="CustomShape 1"/>
        <xdr:cNvSpPr/>
      </xdr:nvSpPr>
      <xdr:spPr>
        <a:xfrm flipV="1">
          <a:off x="6276240" y="16921800"/>
          <a:ext cx="655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26640</xdr:colOff>
      <xdr:row>87</xdr:row>
      <xdr:rowOff>41400</xdr:rowOff>
    </xdr:from>
    <xdr:to>
      <xdr:col>7</xdr:col>
      <xdr:colOff>673200</xdr:colOff>
      <xdr:row>88</xdr:row>
      <xdr:rowOff>88200</xdr:rowOff>
    </xdr:to>
    <xdr:sp>
      <xdr:nvSpPr>
        <xdr:cNvPr id="148" name="CustomShape 1"/>
        <xdr:cNvSpPr/>
      </xdr:nvSpPr>
      <xdr:spPr>
        <a:xfrm flipV="1">
          <a:off x="6276240" y="17110080"/>
          <a:ext cx="64656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1659960</xdr:colOff>
      <xdr:row>93</xdr:row>
      <xdr:rowOff>121320</xdr:rowOff>
    </xdr:from>
    <xdr:to>
      <xdr:col>7</xdr:col>
      <xdr:colOff>650880</xdr:colOff>
      <xdr:row>95</xdr:row>
      <xdr:rowOff>10440</xdr:rowOff>
    </xdr:to>
    <xdr:sp>
      <xdr:nvSpPr>
        <xdr:cNvPr id="149" name="CustomShape 1"/>
        <xdr:cNvSpPr/>
      </xdr:nvSpPr>
      <xdr:spPr>
        <a:xfrm>
          <a:off x="6125040" y="18333720"/>
          <a:ext cx="77544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92</xdr:row>
      <xdr:rowOff>115560</xdr:rowOff>
    </xdr:from>
    <xdr:to>
      <xdr:col>7</xdr:col>
      <xdr:colOff>642600</xdr:colOff>
      <xdr:row>93</xdr:row>
      <xdr:rowOff>178200</xdr:rowOff>
    </xdr:to>
    <xdr:sp>
      <xdr:nvSpPr>
        <xdr:cNvPr id="150" name="CustomShape 1"/>
        <xdr:cNvSpPr/>
      </xdr:nvSpPr>
      <xdr:spPr>
        <a:xfrm>
          <a:off x="6141600" y="18137160"/>
          <a:ext cx="750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92</xdr:row>
      <xdr:rowOff>87480</xdr:rowOff>
    </xdr:from>
    <xdr:to>
      <xdr:col>7</xdr:col>
      <xdr:colOff>698400</xdr:colOff>
      <xdr:row>93</xdr:row>
      <xdr:rowOff>133920</xdr:rowOff>
    </xdr:to>
    <xdr:sp>
      <xdr:nvSpPr>
        <xdr:cNvPr id="151" name="CustomShape 1"/>
        <xdr:cNvSpPr/>
      </xdr:nvSpPr>
      <xdr:spPr>
        <a:xfrm flipV="1">
          <a:off x="6292800" y="18108360"/>
          <a:ext cx="655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93</xdr:row>
      <xdr:rowOff>84960</xdr:rowOff>
    </xdr:from>
    <xdr:to>
      <xdr:col>7</xdr:col>
      <xdr:colOff>689760</xdr:colOff>
      <xdr:row>94</xdr:row>
      <xdr:rowOff>131760</xdr:rowOff>
    </xdr:to>
    <xdr:sp>
      <xdr:nvSpPr>
        <xdr:cNvPr id="152" name="CustomShape 1"/>
        <xdr:cNvSpPr/>
      </xdr:nvSpPr>
      <xdr:spPr>
        <a:xfrm flipV="1">
          <a:off x="6292800" y="18296640"/>
          <a:ext cx="64656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1659960</xdr:colOff>
      <xdr:row>105</xdr:row>
      <xdr:rowOff>121320</xdr:rowOff>
    </xdr:from>
    <xdr:to>
      <xdr:col>7</xdr:col>
      <xdr:colOff>650880</xdr:colOff>
      <xdr:row>107</xdr:row>
      <xdr:rowOff>10440</xdr:rowOff>
    </xdr:to>
    <xdr:sp>
      <xdr:nvSpPr>
        <xdr:cNvPr id="153" name="CustomShape 1"/>
        <xdr:cNvSpPr/>
      </xdr:nvSpPr>
      <xdr:spPr>
        <a:xfrm>
          <a:off x="6125040" y="20619720"/>
          <a:ext cx="77544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104</xdr:row>
      <xdr:rowOff>115560</xdr:rowOff>
    </xdr:from>
    <xdr:to>
      <xdr:col>7</xdr:col>
      <xdr:colOff>642600</xdr:colOff>
      <xdr:row>105</xdr:row>
      <xdr:rowOff>178200</xdr:rowOff>
    </xdr:to>
    <xdr:sp>
      <xdr:nvSpPr>
        <xdr:cNvPr id="154" name="CustomShape 1"/>
        <xdr:cNvSpPr/>
      </xdr:nvSpPr>
      <xdr:spPr>
        <a:xfrm>
          <a:off x="6141600" y="20423160"/>
          <a:ext cx="750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104</xdr:row>
      <xdr:rowOff>87480</xdr:rowOff>
    </xdr:from>
    <xdr:to>
      <xdr:col>7</xdr:col>
      <xdr:colOff>698400</xdr:colOff>
      <xdr:row>105</xdr:row>
      <xdr:rowOff>133920</xdr:rowOff>
    </xdr:to>
    <xdr:sp>
      <xdr:nvSpPr>
        <xdr:cNvPr id="155" name="CustomShape 1"/>
        <xdr:cNvSpPr/>
      </xdr:nvSpPr>
      <xdr:spPr>
        <a:xfrm flipV="1">
          <a:off x="6292800" y="20394360"/>
          <a:ext cx="6552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7</xdr:col>
      <xdr:colOff>43200</xdr:colOff>
      <xdr:row>105</xdr:row>
      <xdr:rowOff>84960</xdr:rowOff>
    </xdr:from>
    <xdr:to>
      <xdr:col>7</xdr:col>
      <xdr:colOff>689760</xdr:colOff>
      <xdr:row>106</xdr:row>
      <xdr:rowOff>131760</xdr:rowOff>
    </xdr:to>
    <xdr:sp>
      <xdr:nvSpPr>
        <xdr:cNvPr id="156" name="CustomShape 1"/>
        <xdr:cNvSpPr/>
      </xdr:nvSpPr>
      <xdr:spPr>
        <a:xfrm flipV="1">
          <a:off x="6292800" y="20582640"/>
          <a:ext cx="64656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1655280</xdr:colOff>
      <xdr:row>98</xdr:row>
      <xdr:rowOff>0</xdr:rowOff>
    </xdr:from>
    <xdr:to>
      <xdr:col>7</xdr:col>
      <xdr:colOff>621360</xdr:colOff>
      <xdr:row>99</xdr:row>
      <xdr:rowOff>46440</xdr:rowOff>
    </xdr:to>
    <xdr:sp>
      <xdr:nvSpPr>
        <xdr:cNvPr id="157" name="CustomShape 1"/>
        <xdr:cNvSpPr/>
      </xdr:nvSpPr>
      <xdr:spPr>
        <a:xfrm flipV="1">
          <a:off x="6120000" y="19163880"/>
          <a:ext cx="750600" cy="2372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noFill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1625760</xdr:colOff>
      <xdr:row>99</xdr:row>
      <xdr:rowOff>183600</xdr:rowOff>
    </xdr:from>
    <xdr:to>
      <xdr:col>7</xdr:col>
      <xdr:colOff>616680</xdr:colOff>
      <xdr:row>101</xdr:row>
      <xdr:rowOff>72720</xdr:rowOff>
    </xdr:to>
    <xdr:sp>
      <xdr:nvSpPr>
        <xdr:cNvPr id="158" name="CustomShape 1"/>
        <xdr:cNvSpPr/>
      </xdr:nvSpPr>
      <xdr:spPr>
        <a:xfrm>
          <a:off x="6090840" y="19539000"/>
          <a:ext cx="77544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1616760</xdr:colOff>
      <xdr:row>98</xdr:row>
      <xdr:rowOff>139680</xdr:rowOff>
    </xdr:from>
    <xdr:to>
      <xdr:col>7</xdr:col>
      <xdr:colOff>582840</xdr:colOff>
      <xdr:row>100</xdr:row>
      <xdr:rowOff>11880</xdr:rowOff>
    </xdr:to>
    <xdr:sp>
      <xdr:nvSpPr>
        <xdr:cNvPr id="159" name="CustomShape 1"/>
        <xdr:cNvSpPr/>
      </xdr:nvSpPr>
      <xdr:spPr>
        <a:xfrm>
          <a:off x="6081840" y="19304280"/>
          <a:ext cx="750600" cy="25344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110</xdr:row>
      <xdr:rowOff>114480</xdr:rowOff>
    </xdr:from>
    <xdr:to>
      <xdr:col>7</xdr:col>
      <xdr:colOff>667440</xdr:colOff>
      <xdr:row>112</xdr:row>
      <xdr:rowOff>3600</xdr:rowOff>
    </xdr:to>
    <xdr:sp>
      <xdr:nvSpPr>
        <xdr:cNvPr id="160" name="CustomShape 1"/>
        <xdr:cNvSpPr/>
      </xdr:nvSpPr>
      <xdr:spPr>
        <a:xfrm>
          <a:off x="6141600" y="21565080"/>
          <a:ext cx="775440" cy="27036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absolute">
    <xdr:from>
      <xdr:col>6</xdr:col>
      <xdr:colOff>1676520</xdr:colOff>
      <xdr:row>111</xdr:row>
      <xdr:rowOff>152280</xdr:rowOff>
    </xdr:from>
    <xdr:to>
      <xdr:col>7</xdr:col>
      <xdr:colOff>667440</xdr:colOff>
      <xdr:row>113</xdr:row>
      <xdr:rowOff>41400</xdr:rowOff>
    </xdr:to>
    <xdr:sp>
      <xdr:nvSpPr>
        <xdr:cNvPr id="161" name="CustomShape 1"/>
        <xdr:cNvSpPr/>
      </xdr:nvSpPr>
      <xdr:spPr>
        <a:xfrm>
          <a:off x="6141600" y="21793680"/>
          <a:ext cx="775440" cy="270000"/>
        </a:xfrm>
        <a:custGeom>
          <a:avLst/>
          <a:gdLst/>
          <a:ah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 w="0">
          <a:solidFill>
            <a:srgbClr val="ff0000"/>
          </a:solidFill>
          <a:prstDash val="dash"/>
          <a:tailEnd len="med" type="triangle" w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/>
      </xdr:style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32760</xdr:colOff>
      <xdr:row>67</xdr:row>
      <xdr:rowOff>24840</xdr:rowOff>
    </xdr:from>
    <xdr:to>
      <xdr:col>3</xdr:col>
      <xdr:colOff>984240</xdr:colOff>
      <xdr:row>74</xdr:row>
      <xdr:rowOff>159120</xdr:rowOff>
    </xdr:to>
    <xdr:pic>
      <xdr:nvPicPr>
        <xdr:cNvPr id="6" name="Imagem 16" descr=""/>
        <xdr:cNvPicPr/>
      </xdr:nvPicPr>
      <xdr:blipFill>
        <a:blip r:embed="rId1"/>
        <a:stretch/>
      </xdr:blipFill>
      <xdr:spPr>
        <a:xfrm>
          <a:off x="406440" y="13993560"/>
          <a:ext cx="1294560" cy="151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48</xdr:row>
      <xdr:rowOff>138240</xdr:rowOff>
    </xdr:from>
    <xdr:to>
      <xdr:col>3</xdr:col>
      <xdr:colOff>924840</xdr:colOff>
      <xdr:row>57</xdr:row>
      <xdr:rowOff>46440</xdr:rowOff>
    </xdr:to>
    <xdr:pic>
      <xdr:nvPicPr>
        <xdr:cNvPr id="7" name="Imagem 7" descr=""/>
        <xdr:cNvPicPr/>
      </xdr:nvPicPr>
      <xdr:blipFill>
        <a:blip r:embed="rId2"/>
        <a:srcRect l="0" t="4513" r="0" b="7434"/>
        <a:stretch/>
      </xdr:blipFill>
      <xdr:spPr>
        <a:xfrm>
          <a:off x="397440" y="10334880"/>
          <a:ext cx="1244160" cy="1670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55440</xdr:colOff>
      <xdr:row>85</xdr:row>
      <xdr:rowOff>7920</xdr:rowOff>
    </xdr:from>
    <xdr:to>
      <xdr:col>3</xdr:col>
      <xdr:colOff>779400</xdr:colOff>
      <xdr:row>93</xdr:row>
      <xdr:rowOff>59040</xdr:rowOff>
    </xdr:to>
    <xdr:pic>
      <xdr:nvPicPr>
        <xdr:cNvPr id="8" name="Imagem 11" descr=""/>
        <xdr:cNvPicPr/>
      </xdr:nvPicPr>
      <xdr:blipFill>
        <a:blip r:embed="rId3"/>
        <a:stretch/>
      </xdr:blipFill>
      <xdr:spPr>
        <a:xfrm>
          <a:off x="429120" y="17567280"/>
          <a:ext cx="1067040" cy="1670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198360</xdr:colOff>
      <xdr:row>103</xdr:row>
      <xdr:rowOff>39600</xdr:rowOff>
    </xdr:from>
    <xdr:to>
      <xdr:col>3</xdr:col>
      <xdr:colOff>877320</xdr:colOff>
      <xdr:row>111</xdr:row>
      <xdr:rowOff>58320</xdr:rowOff>
    </xdr:to>
    <xdr:pic>
      <xdr:nvPicPr>
        <xdr:cNvPr id="9" name="Imagem 17" descr=""/>
        <xdr:cNvPicPr/>
      </xdr:nvPicPr>
      <xdr:blipFill>
        <a:blip r:embed="rId4"/>
        <a:stretch/>
      </xdr:blipFill>
      <xdr:spPr>
        <a:xfrm>
          <a:off x="361440" y="21228120"/>
          <a:ext cx="1232640" cy="1609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31</xdr:row>
      <xdr:rowOff>87480</xdr:rowOff>
    </xdr:from>
    <xdr:to>
      <xdr:col>3</xdr:col>
      <xdr:colOff>873720</xdr:colOff>
      <xdr:row>39</xdr:row>
      <xdr:rowOff>87480</xdr:rowOff>
    </xdr:to>
    <xdr:pic>
      <xdr:nvPicPr>
        <xdr:cNvPr id="10" name="Imagem 18" descr=""/>
        <xdr:cNvPicPr/>
      </xdr:nvPicPr>
      <xdr:blipFill>
        <a:blip r:embed="rId5"/>
        <a:srcRect l="0" t="6052" r="0" b="9892"/>
        <a:stretch/>
      </xdr:blipFill>
      <xdr:spPr>
        <a:xfrm>
          <a:off x="405360" y="6836040"/>
          <a:ext cx="1185120" cy="16286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39600</xdr:colOff>
      <xdr:row>49</xdr:row>
      <xdr:rowOff>47520</xdr:rowOff>
    </xdr:from>
    <xdr:to>
      <xdr:col>3</xdr:col>
      <xdr:colOff>988920</xdr:colOff>
      <xdr:row>57</xdr:row>
      <xdr:rowOff>54000</xdr:rowOff>
    </xdr:to>
    <xdr:pic>
      <xdr:nvPicPr>
        <xdr:cNvPr id="11" name="Imagem 8" descr=""/>
        <xdr:cNvPicPr/>
      </xdr:nvPicPr>
      <xdr:blipFill>
        <a:blip r:embed="rId1"/>
        <a:srcRect l="0" t="0" r="0" b="9260"/>
        <a:stretch/>
      </xdr:blipFill>
      <xdr:spPr>
        <a:xfrm>
          <a:off x="413280" y="10434600"/>
          <a:ext cx="1292400" cy="1578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205560</xdr:colOff>
      <xdr:row>31</xdr:row>
      <xdr:rowOff>59760</xdr:rowOff>
    </xdr:from>
    <xdr:to>
      <xdr:col>3</xdr:col>
      <xdr:colOff>954000</xdr:colOff>
      <xdr:row>39</xdr:row>
      <xdr:rowOff>84960</xdr:rowOff>
    </xdr:to>
    <xdr:pic>
      <xdr:nvPicPr>
        <xdr:cNvPr id="12" name="Imagem 9" descr=""/>
        <xdr:cNvPicPr/>
      </xdr:nvPicPr>
      <xdr:blipFill>
        <a:blip r:embed="rId2"/>
        <a:srcRect l="0" t="4576" r="0" b="5928"/>
        <a:stretch/>
      </xdr:blipFill>
      <xdr:spPr>
        <a:xfrm>
          <a:off x="368640" y="6808320"/>
          <a:ext cx="1302120" cy="16538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27000</xdr:colOff>
      <xdr:row>13</xdr:row>
      <xdr:rowOff>7920</xdr:rowOff>
    </xdr:from>
    <xdr:to>
      <xdr:col>3</xdr:col>
      <xdr:colOff>903240</xdr:colOff>
      <xdr:row>21</xdr:row>
      <xdr:rowOff>93600</xdr:rowOff>
    </xdr:to>
    <xdr:pic>
      <xdr:nvPicPr>
        <xdr:cNvPr id="13" name="Imagem 11" descr=""/>
        <xdr:cNvPicPr/>
      </xdr:nvPicPr>
      <xdr:blipFill>
        <a:blip r:embed="rId3"/>
        <a:stretch/>
      </xdr:blipFill>
      <xdr:spPr>
        <a:xfrm>
          <a:off x="400680" y="3156120"/>
          <a:ext cx="1219320" cy="16761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23400</xdr:colOff>
      <xdr:row>84</xdr:row>
      <xdr:rowOff>137520</xdr:rowOff>
    </xdr:from>
    <xdr:to>
      <xdr:col>3</xdr:col>
      <xdr:colOff>722880</xdr:colOff>
      <xdr:row>93</xdr:row>
      <xdr:rowOff>65520</xdr:rowOff>
    </xdr:to>
    <xdr:pic>
      <xdr:nvPicPr>
        <xdr:cNvPr id="14" name="Imagem 16" descr=""/>
        <xdr:cNvPicPr/>
      </xdr:nvPicPr>
      <xdr:blipFill>
        <a:blip r:embed="rId4"/>
        <a:stretch/>
      </xdr:blipFill>
      <xdr:spPr>
        <a:xfrm>
          <a:off x="397080" y="17506440"/>
          <a:ext cx="1042560" cy="17377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205920</xdr:colOff>
      <xdr:row>66</xdr:row>
      <xdr:rowOff>54000</xdr:rowOff>
    </xdr:from>
    <xdr:to>
      <xdr:col>3</xdr:col>
      <xdr:colOff>796680</xdr:colOff>
      <xdr:row>75</xdr:row>
      <xdr:rowOff>87480</xdr:rowOff>
    </xdr:to>
    <xdr:pic>
      <xdr:nvPicPr>
        <xdr:cNvPr id="15" name="Imagem 17" descr=""/>
        <xdr:cNvPicPr/>
      </xdr:nvPicPr>
      <xdr:blipFill>
        <a:blip r:embed="rId5"/>
        <a:srcRect l="22953" t="4367" r="29593" b="3504"/>
        <a:stretch/>
      </xdr:blipFill>
      <xdr:spPr>
        <a:xfrm>
          <a:off x="369000" y="13831920"/>
          <a:ext cx="1144440" cy="1805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47520</xdr:colOff>
      <xdr:row>48</xdr:row>
      <xdr:rowOff>95400</xdr:rowOff>
    </xdr:from>
    <xdr:to>
      <xdr:col>3</xdr:col>
      <xdr:colOff>893160</xdr:colOff>
      <xdr:row>57</xdr:row>
      <xdr:rowOff>92520</xdr:rowOff>
    </xdr:to>
    <xdr:pic>
      <xdr:nvPicPr>
        <xdr:cNvPr id="16" name="Imagem 8" descr=""/>
        <xdr:cNvPicPr/>
      </xdr:nvPicPr>
      <xdr:blipFill>
        <a:blip r:embed="rId1"/>
        <a:stretch/>
      </xdr:blipFill>
      <xdr:spPr>
        <a:xfrm>
          <a:off x="421200" y="10292040"/>
          <a:ext cx="1188720" cy="175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31</xdr:row>
      <xdr:rowOff>47520</xdr:rowOff>
    </xdr:from>
    <xdr:to>
      <xdr:col>3</xdr:col>
      <xdr:colOff>836640</xdr:colOff>
      <xdr:row>39</xdr:row>
      <xdr:rowOff>67680</xdr:rowOff>
    </xdr:to>
    <xdr:pic>
      <xdr:nvPicPr>
        <xdr:cNvPr id="17" name="Imagem 10" descr=""/>
        <xdr:cNvPicPr/>
      </xdr:nvPicPr>
      <xdr:blipFill>
        <a:blip r:embed="rId2"/>
        <a:stretch/>
      </xdr:blipFill>
      <xdr:spPr>
        <a:xfrm>
          <a:off x="413280" y="6796080"/>
          <a:ext cx="1140120" cy="164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12</xdr:row>
      <xdr:rowOff>166680</xdr:rowOff>
    </xdr:from>
    <xdr:to>
      <xdr:col>3</xdr:col>
      <xdr:colOff>698040</xdr:colOff>
      <xdr:row>21</xdr:row>
      <xdr:rowOff>50400</xdr:rowOff>
    </xdr:to>
    <xdr:pic>
      <xdr:nvPicPr>
        <xdr:cNvPr id="18" name="Imagem 11" descr=""/>
        <xdr:cNvPicPr/>
      </xdr:nvPicPr>
      <xdr:blipFill>
        <a:blip r:embed="rId3"/>
        <a:stretch/>
      </xdr:blipFill>
      <xdr:spPr>
        <a:xfrm>
          <a:off x="421200" y="3124440"/>
          <a:ext cx="993600" cy="1664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85</xdr:row>
      <xdr:rowOff>7920</xdr:rowOff>
    </xdr:from>
    <xdr:to>
      <xdr:col>3</xdr:col>
      <xdr:colOff>801000</xdr:colOff>
      <xdr:row>93</xdr:row>
      <xdr:rowOff>65880</xdr:rowOff>
    </xdr:to>
    <xdr:pic>
      <xdr:nvPicPr>
        <xdr:cNvPr id="19" name="Imagem 12" descr=""/>
        <xdr:cNvPicPr/>
      </xdr:nvPicPr>
      <xdr:blipFill>
        <a:blip r:embed="rId4"/>
        <a:srcRect l="7677" t="0" r="12441" b="8413"/>
        <a:stretch/>
      </xdr:blipFill>
      <xdr:spPr>
        <a:xfrm>
          <a:off x="413280" y="17567280"/>
          <a:ext cx="1104480" cy="167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147240</xdr:colOff>
      <xdr:row>66</xdr:row>
      <xdr:rowOff>63360</xdr:rowOff>
    </xdr:from>
    <xdr:to>
      <xdr:col>3</xdr:col>
      <xdr:colOff>916920</xdr:colOff>
      <xdr:row>75</xdr:row>
      <xdr:rowOff>69120</xdr:rowOff>
    </xdr:to>
    <xdr:pic>
      <xdr:nvPicPr>
        <xdr:cNvPr id="20" name="Imagem 17" descr=""/>
        <xdr:cNvPicPr/>
      </xdr:nvPicPr>
      <xdr:blipFill>
        <a:blip r:embed="rId5"/>
        <a:srcRect l="11506" t="0" r="12128" b="13091"/>
        <a:stretch/>
      </xdr:blipFill>
      <xdr:spPr>
        <a:xfrm flipH="1">
          <a:off x="520920" y="13841280"/>
          <a:ext cx="1112760" cy="1777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135000</xdr:colOff>
      <xdr:row>103</xdr:row>
      <xdr:rowOff>111240</xdr:rowOff>
    </xdr:from>
    <xdr:to>
      <xdr:col>3</xdr:col>
      <xdr:colOff>979920</xdr:colOff>
      <xdr:row>110</xdr:row>
      <xdr:rowOff>146520</xdr:rowOff>
    </xdr:to>
    <xdr:pic>
      <xdr:nvPicPr>
        <xdr:cNvPr id="21" name="Imagem 9" descr=""/>
        <xdr:cNvPicPr/>
      </xdr:nvPicPr>
      <xdr:blipFill>
        <a:blip r:embed="rId6"/>
        <a:stretch/>
      </xdr:blipFill>
      <xdr:spPr>
        <a:xfrm>
          <a:off x="508680" y="21299760"/>
          <a:ext cx="1188000" cy="142596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87480</xdr:colOff>
      <xdr:row>13</xdr:row>
      <xdr:rowOff>47520</xdr:rowOff>
    </xdr:from>
    <xdr:to>
      <xdr:col>3</xdr:col>
      <xdr:colOff>984960</xdr:colOff>
      <xdr:row>22</xdr:row>
      <xdr:rowOff>74520</xdr:rowOff>
    </xdr:to>
    <xdr:pic>
      <xdr:nvPicPr>
        <xdr:cNvPr id="22" name="Imagem 8" descr=""/>
        <xdr:cNvPicPr/>
      </xdr:nvPicPr>
      <xdr:blipFill>
        <a:blip r:embed="rId1"/>
        <a:stretch/>
      </xdr:blipFill>
      <xdr:spPr>
        <a:xfrm>
          <a:off x="461160" y="3195720"/>
          <a:ext cx="1240560" cy="181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33</xdr:row>
      <xdr:rowOff>7920</xdr:rowOff>
    </xdr:from>
    <xdr:to>
      <xdr:col>3</xdr:col>
      <xdr:colOff>875520</xdr:colOff>
      <xdr:row>41</xdr:row>
      <xdr:rowOff>67320</xdr:rowOff>
    </xdr:to>
    <xdr:pic>
      <xdr:nvPicPr>
        <xdr:cNvPr id="23" name="Imagem 9" descr=""/>
        <xdr:cNvPicPr/>
      </xdr:nvPicPr>
      <xdr:blipFill>
        <a:blip r:embed="rId2"/>
        <a:srcRect l="8705" t="0" r="9440" b="10268"/>
        <a:stretch/>
      </xdr:blipFill>
      <xdr:spPr>
        <a:xfrm>
          <a:off x="405360" y="7156440"/>
          <a:ext cx="1186920" cy="1688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53</xdr:row>
      <xdr:rowOff>47520</xdr:rowOff>
    </xdr:from>
    <xdr:to>
      <xdr:col>3</xdr:col>
      <xdr:colOff>869400</xdr:colOff>
      <xdr:row>62</xdr:row>
      <xdr:rowOff>3600</xdr:rowOff>
    </xdr:to>
    <xdr:pic>
      <xdr:nvPicPr>
        <xdr:cNvPr id="24" name="Imagem 11" descr=""/>
        <xdr:cNvPicPr/>
      </xdr:nvPicPr>
      <xdr:blipFill>
        <a:blip r:embed="rId3"/>
        <a:stretch/>
      </xdr:blipFill>
      <xdr:spPr>
        <a:xfrm>
          <a:off x="397440" y="11234880"/>
          <a:ext cx="1188720" cy="1727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73</xdr:row>
      <xdr:rowOff>39600</xdr:rowOff>
    </xdr:from>
    <xdr:to>
      <xdr:col>3</xdr:col>
      <xdr:colOff>950040</xdr:colOff>
      <xdr:row>81</xdr:row>
      <xdr:rowOff>114840</xdr:rowOff>
    </xdr:to>
    <xdr:pic>
      <xdr:nvPicPr>
        <xdr:cNvPr id="25" name="Imagem 12" descr=""/>
        <xdr:cNvPicPr/>
      </xdr:nvPicPr>
      <xdr:blipFill>
        <a:blip r:embed="rId4"/>
        <a:stretch/>
      </xdr:blipFill>
      <xdr:spPr>
        <a:xfrm>
          <a:off x="421200" y="15208200"/>
          <a:ext cx="1245600" cy="1656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15840</xdr:colOff>
      <xdr:row>93</xdr:row>
      <xdr:rowOff>23760</xdr:rowOff>
    </xdr:from>
    <xdr:to>
      <xdr:col>3</xdr:col>
      <xdr:colOff>872280</xdr:colOff>
      <xdr:row>101</xdr:row>
      <xdr:rowOff>56160</xdr:rowOff>
    </xdr:to>
    <xdr:pic>
      <xdr:nvPicPr>
        <xdr:cNvPr id="26" name="Imagem 17" descr=""/>
        <xdr:cNvPicPr/>
      </xdr:nvPicPr>
      <xdr:blipFill>
        <a:blip r:embed="rId5"/>
        <a:stretch/>
      </xdr:blipFill>
      <xdr:spPr>
        <a:xfrm>
          <a:off x="389520" y="19183320"/>
          <a:ext cx="1199520" cy="1651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79200</xdr:colOff>
      <xdr:row>113</xdr:row>
      <xdr:rowOff>31680</xdr:rowOff>
    </xdr:from>
    <xdr:to>
      <xdr:col>3</xdr:col>
      <xdr:colOff>939960</xdr:colOff>
      <xdr:row>121</xdr:row>
      <xdr:rowOff>109080</xdr:rowOff>
    </xdr:to>
    <xdr:pic>
      <xdr:nvPicPr>
        <xdr:cNvPr id="27" name="Imagem 18" descr=""/>
        <xdr:cNvPicPr/>
      </xdr:nvPicPr>
      <xdr:blipFill>
        <a:blip r:embed="rId6"/>
        <a:stretch/>
      </xdr:blipFill>
      <xdr:spPr>
        <a:xfrm>
          <a:off x="452880" y="23220360"/>
          <a:ext cx="1203840" cy="1668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47520</xdr:colOff>
      <xdr:row>12</xdr:row>
      <xdr:rowOff>79200</xdr:rowOff>
    </xdr:from>
    <xdr:to>
      <xdr:col>3</xdr:col>
      <xdr:colOff>929160</xdr:colOff>
      <xdr:row>21</xdr:row>
      <xdr:rowOff>50760</xdr:rowOff>
    </xdr:to>
    <xdr:pic>
      <xdr:nvPicPr>
        <xdr:cNvPr id="28" name="Imagem 8" descr=""/>
        <xdr:cNvPicPr/>
      </xdr:nvPicPr>
      <xdr:blipFill>
        <a:blip r:embed="rId1"/>
        <a:srcRect l="0" t="9767" r="0" b="0"/>
        <a:stretch/>
      </xdr:blipFill>
      <xdr:spPr>
        <a:xfrm>
          <a:off x="421200" y="3036960"/>
          <a:ext cx="1224720" cy="17524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51120</xdr:colOff>
      <xdr:row>31</xdr:row>
      <xdr:rowOff>111240</xdr:rowOff>
    </xdr:from>
    <xdr:to>
      <xdr:col>3</xdr:col>
      <xdr:colOff>839520</xdr:colOff>
      <xdr:row>39</xdr:row>
      <xdr:rowOff>73800</xdr:rowOff>
    </xdr:to>
    <xdr:pic>
      <xdr:nvPicPr>
        <xdr:cNvPr id="29" name="Imagem 9" descr=""/>
        <xdr:cNvPicPr/>
      </xdr:nvPicPr>
      <xdr:blipFill>
        <a:blip r:embed="rId2"/>
        <a:stretch/>
      </xdr:blipFill>
      <xdr:spPr>
        <a:xfrm>
          <a:off x="424800" y="6859800"/>
          <a:ext cx="1131480" cy="1591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48</xdr:row>
      <xdr:rowOff>166680</xdr:rowOff>
    </xdr:from>
    <xdr:to>
      <xdr:col>3</xdr:col>
      <xdr:colOff>726840</xdr:colOff>
      <xdr:row>57</xdr:row>
      <xdr:rowOff>53280</xdr:rowOff>
    </xdr:to>
    <xdr:pic>
      <xdr:nvPicPr>
        <xdr:cNvPr id="30" name="Imagem 11" descr=""/>
        <xdr:cNvPicPr/>
      </xdr:nvPicPr>
      <xdr:blipFill>
        <a:blip r:embed="rId3"/>
        <a:stretch/>
      </xdr:blipFill>
      <xdr:spPr>
        <a:xfrm>
          <a:off x="405360" y="10363320"/>
          <a:ext cx="1038240" cy="1648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174600</xdr:colOff>
      <xdr:row>84</xdr:row>
      <xdr:rowOff>174600</xdr:rowOff>
    </xdr:from>
    <xdr:to>
      <xdr:col>3</xdr:col>
      <xdr:colOff>933120</xdr:colOff>
      <xdr:row>93</xdr:row>
      <xdr:rowOff>38520</xdr:rowOff>
    </xdr:to>
    <xdr:pic>
      <xdr:nvPicPr>
        <xdr:cNvPr id="31" name="Imagem 12" descr=""/>
        <xdr:cNvPicPr/>
      </xdr:nvPicPr>
      <xdr:blipFill>
        <a:blip r:embed="rId4"/>
        <a:stretch/>
      </xdr:blipFill>
      <xdr:spPr>
        <a:xfrm>
          <a:off x="337680" y="17543520"/>
          <a:ext cx="1312200" cy="1673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103</xdr:row>
      <xdr:rowOff>55440</xdr:rowOff>
    </xdr:from>
    <xdr:to>
      <xdr:col>3</xdr:col>
      <xdr:colOff>757800</xdr:colOff>
      <xdr:row>111</xdr:row>
      <xdr:rowOff>52920</xdr:rowOff>
    </xdr:to>
    <xdr:pic>
      <xdr:nvPicPr>
        <xdr:cNvPr id="32" name="Imagem 13" descr=""/>
        <xdr:cNvPicPr/>
      </xdr:nvPicPr>
      <xdr:blipFill>
        <a:blip r:embed="rId5"/>
        <a:stretch/>
      </xdr:blipFill>
      <xdr:spPr>
        <a:xfrm>
          <a:off x="397440" y="21243960"/>
          <a:ext cx="1077120" cy="1587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142920</xdr:colOff>
      <xdr:row>66</xdr:row>
      <xdr:rowOff>157320</xdr:rowOff>
    </xdr:from>
    <xdr:to>
      <xdr:col>3</xdr:col>
      <xdr:colOff>900720</xdr:colOff>
      <xdr:row>75</xdr:row>
      <xdr:rowOff>11880</xdr:rowOff>
    </xdr:to>
    <xdr:pic>
      <xdr:nvPicPr>
        <xdr:cNvPr id="33" name="Imagem 2" descr=""/>
        <xdr:cNvPicPr/>
      </xdr:nvPicPr>
      <xdr:blipFill>
        <a:blip r:embed="rId6"/>
        <a:stretch/>
      </xdr:blipFill>
      <xdr:spPr>
        <a:xfrm>
          <a:off x="516600" y="13935240"/>
          <a:ext cx="1100880" cy="1626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23760</xdr:colOff>
      <xdr:row>12</xdr:row>
      <xdr:rowOff>158760</xdr:rowOff>
    </xdr:from>
    <xdr:to>
      <xdr:col>3</xdr:col>
      <xdr:colOff>921600</xdr:colOff>
      <xdr:row>21</xdr:row>
      <xdr:rowOff>47160</xdr:rowOff>
    </xdr:to>
    <xdr:pic>
      <xdr:nvPicPr>
        <xdr:cNvPr id="34" name="Imagem 8" descr=""/>
        <xdr:cNvPicPr/>
      </xdr:nvPicPr>
      <xdr:blipFill>
        <a:blip r:embed="rId1"/>
        <a:stretch/>
      </xdr:blipFill>
      <xdr:spPr>
        <a:xfrm>
          <a:off x="397440" y="3116520"/>
          <a:ext cx="1240920" cy="16693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47520</xdr:colOff>
      <xdr:row>31</xdr:row>
      <xdr:rowOff>39600</xdr:rowOff>
    </xdr:from>
    <xdr:to>
      <xdr:col>3</xdr:col>
      <xdr:colOff>876960</xdr:colOff>
      <xdr:row>39</xdr:row>
      <xdr:rowOff>65520</xdr:rowOff>
    </xdr:to>
    <xdr:pic>
      <xdr:nvPicPr>
        <xdr:cNvPr id="35" name="Imagem 9" descr=""/>
        <xdr:cNvPicPr/>
      </xdr:nvPicPr>
      <xdr:blipFill>
        <a:blip r:embed="rId2"/>
        <a:stretch/>
      </xdr:blipFill>
      <xdr:spPr>
        <a:xfrm>
          <a:off x="421200" y="6788160"/>
          <a:ext cx="1172520" cy="16545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7920</xdr:colOff>
      <xdr:row>49</xdr:row>
      <xdr:rowOff>15840</xdr:rowOff>
    </xdr:from>
    <xdr:to>
      <xdr:col>3</xdr:col>
      <xdr:colOff>927360</xdr:colOff>
      <xdr:row>57</xdr:row>
      <xdr:rowOff>90720</xdr:rowOff>
    </xdr:to>
    <xdr:pic>
      <xdr:nvPicPr>
        <xdr:cNvPr id="36" name="Imagem 10" descr=""/>
        <xdr:cNvPicPr/>
      </xdr:nvPicPr>
      <xdr:blipFill>
        <a:blip r:embed="rId3"/>
        <a:stretch/>
      </xdr:blipFill>
      <xdr:spPr>
        <a:xfrm>
          <a:off x="381600" y="10402920"/>
          <a:ext cx="1262520" cy="1646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84</xdr:row>
      <xdr:rowOff>119160</xdr:rowOff>
    </xdr:from>
    <xdr:to>
      <xdr:col>3</xdr:col>
      <xdr:colOff>956880</xdr:colOff>
      <xdr:row>93</xdr:row>
      <xdr:rowOff>57960</xdr:rowOff>
    </xdr:to>
    <xdr:pic>
      <xdr:nvPicPr>
        <xdr:cNvPr id="37" name="Imagem 12" descr=""/>
        <xdr:cNvPicPr/>
      </xdr:nvPicPr>
      <xdr:blipFill>
        <a:blip r:embed="rId4"/>
        <a:stretch/>
      </xdr:blipFill>
      <xdr:spPr>
        <a:xfrm>
          <a:off x="397440" y="17488080"/>
          <a:ext cx="1276200" cy="1748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66</xdr:row>
      <xdr:rowOff>114840</xdr:rowOff>
    </xdr:from>
    <xdr:to>
      <xdr:col>3</xdr:col>
      <xdr:colOff>954720</xdr:colOff>
      <xdr:row>74</xdr:row>
      <xdr:rowOff>172080</xdr:rowOff>
    </xdr:to>
    <xdr:pic>
      <xdr:nvPicPr>
        <xdr:cNvPr id="38" name="Imagem 2" descr=""/>
        <xdr:cNvPicPr/>
      </xdr:nvPicPr>
      <xdr:blipFill>
        <a:blip r:embed="rId5"/>
        <a:stretch/>
      </xdr:blipFill>
      <xdr:spPr>
        <a:xfrm>
          <a:off x="540360" y="13892760"/>
          <a:ext cx="1131120" cy="16290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32760</xdr:colOff>
      <xdr:row>49</xdr:row>
      <xdr:rowOff>14760</xdr:rowOff>
    </xdr:from>
    <xdr:to>
      <xdr:col>3</xdr:col>
      <xdr:colOff>928440</xdr:colOff>
      <xdr:row>57</xdr:row>
      <xdr:rowOff>48240</xdr:rowOff>
    </xdr:to>
    <xdr:pic>
      <xdr:nvPicPr>
        <xdr:cNvPr id="39" name="Imagem 7" descr=""/>
        <xdr:cNvPicPr/>
      </xdr:nvPicPr>
      <xdr:blipFill>
        <a:blip r:embed="rId1"/>
        <a:stretch/>
      </xdr:blipFill>
      <xdr:spPr>
        <a:xfrm>
          <a:off x="406440" y="10401840"/>
          <a:ext cx="1238760" cy="1605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23760</xdr:colOff>
      <xdr:row>12</xdr:row>
      <xdr:rowOff>127080</xdr:rowOff>
    </xdr:from>
    <xdr:to>
      <xdr:col>3</xdr:col>
      <xdr:colOff>905040</xdr:colOff>
      <xdr:row>21</xdr:row>
      <xdr:rowOff>69840</xdr:rowOff>
    </xdr:to>
    <xdr:pic>
      <xdr:nvPicPr>
        <xdr:cNvPr id="40" name="Imagem 12" descr=""/>
        <xdr:cNvPicPr/>
      </xdr:nvPicPr>
      <xdr:blipFill>
        <a:blip r:embed="rId2"/>
        <a:srcRect l="0" t="8514" r="0" b="0"/>
        <a:stretch/>
      </xdr:blipFill>
      <xdr:spPr>
        <a:xfrm>
          <a:off x="397440" y="3084840"/>
          <a:ext cx="1224360" cy="17236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30</xdr:row>
      <xdr:rowOff>174600</xdr:rowOff>
    </xdr:from>
    <xdr:to>
      <xdr:col>3</xdr:col>
      <xdr:colOff>926280</xdr:colOff>
      <xdr:row>39</xdr:row>
      <xdr:rowOff>15120</xdr:rowOff>
    </xdr:to>
    <xdr:pic>
      <xdr:nvPicPr>
        <xdr:cNvPr id="41" name="Imagem 13" descr=""/>
        <xdr:cNvPicPr/>
      </xdr:nvPicPr>
      <xdr:blipFill>
        <a:blip r:embed="rId3"/>
        <a:stretch/>
      </xdr:blipFill>
      <xdr:spPr>
        <a:xfrm>
          <a:off x="405360" y="6732720"/>
          <a:ext cx="1237680" cy="1659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67</xdr:row>
      <xdr:rowOff>7920</xdr:rowOff>
    </xdr:from>
    <xdr:to>
      <xdr:col>3</xdr:col>
      <xdr:colOff>892800</xdr:colOff>
      <xdr:row>75</xdr:row>
      <xdr:rowOff>55080</xdr:rowOff>
    </xdr:to>
    <xdr:pic>
      <xdr:nvPicPr>
        <xdr:cNvPr id="42" name="Imagem 15" descr=""/>
        <xdr:cNvPicPr/>
      </xdr:nvPicPr>
      <xdr:blipFill>
        <a:blip r:embed="rId4"/>
        <a:stretch/>
      </xdr:blipFill>
      <xdr:spPr>
        <a:xfrm>
          <a:off x="413280" y="13976640"/>
          <a:ext cx="1196280" cy="16282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214200</xdr:colOff>
      <xdr:row>84</xdr:row>
      <xdr:rowOff>166680</xdr:rowOff>
    </xdr:from>
    <xdr:to>
      <xdr:col>3</xdr:col>
      <xdr:colOff>975600</xdr:colOff>
      <xdr:row>93</xdr:row>
      <xdr:rowOff>51480</xdr:rowOff>
    </xdr:to>
    <xdr:pic>
      <xdr:nvPicPr>
        <xdr:cNvPr id="43" name="Imagem 4" descr=""/>
        <xdr:cNvPicPr/>
      </xdr:nvPicPr>
      <xdr:blipFill>
        <a:blip r:embed="rId5"/>
        <a:stretch/>
      </xdr:blipFill>
      <xdr:spPr>
        <a:xfrm>
          <a:off x="587880" y="17535600"/>
          <a:ext cx="1104480" cy="1694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222120</xdr:colOff>
      <xdr:row>103</xdr:row>
      <xdr:rowOff>15840</xdr:rowOff>
    </xdr:from>
    <xdr:to>
      <xdr:col>3</xdr:col>
      <xdr:colOff>1067760</xdr:colOff>
      <xdr:row>110</xdr:row>
      <xdr:rowOff>43560</xdr:rowOff>
    </xdr:to>
    <xdr:pic>
      <xdr:nvPicPr>
        <xdr:cNvPr id="44" name="Imagem 6" descr=""/>
        <xdr:cNvPicPr/>
      </xdr:nvPicPr>
      <xdr:blipFill>
        <a:blip r:embed="rId6"/>
        <a:stretch/>
      </xdr:blipFill>
      <xdr:spPr>
        <a:xfrm>
          <a:off x="595800" y="21204360"/>
          <a:ext cx="1188720" cy="14184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28800</xdr:colOff>
      <xdr:row>67</xdr:row>
      <xdr:rowOff>13680</xdr:rowOff>
    </xdr:from>
    <xdr:to>
      <xdr:col>3</xdr:col>
      <xdr:colOff>954360</xdr:colOff>
      <xdr:row>75</xdr:row>
      <xdr:rowOff>71640</xdr:rowOff>
    </xdr:to>
    <xdr:pic>
      <xdr:nvPicPr>
        <xdr:cNvPr id="45" name="Imagem 12" descr=""/>
        <xdr:cNvPicPr/>
      </xdr:nvPicPr>
      <xdr:blipFill>
        <a:blip r:embed="rId1"/>
        <a:stretch/>
      </xdr:blipFill>
      <xdr:spPr>
        <a:xfrm>
          <a:off x="402480" y="13982400"/>
          <a:ext cx="1268640" cy="163908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39600</xdr:colOff>
      <xdr:row>12</xdr:row>
      <xdr:rowOff>182520</xdr:rowOff>
    </xdr:from>
    <xdr:to>
      <xdr:col>3</xdr:col>
      <xdr:colOff>858960</xdr:colOff>
      <xdr:row>21</xdr:row>
      <xdr:rowOff>48960</xdr:rowOff>
    </xdr:to>
    <xdr:pic>
      <xdr:nvPicPr>
        <xdr:cNvPr id="46" name="Imagem 7" descr=""/>
        <xdr:cNvPicPr/>
      </xdr:nvPicPr>
      <xdr:blipFill>
        <a:blip r:embed="rId2"/>
        <a:stretch/>
      </xdr:blipFill>
      <xdr:spPr>
        <a:xfrm>
          <a:off x="413280" y="3140280"/>
          <a:ext cx="1162440" cy="1647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31680</xdr:colOff>
      <xdr:row>85</xdr:row>
      <xdr:rowOff>0</xdr:rowOff>
    </xdr:from>
    <xdr:to>
      <xdr:col>3</xdr:col>
      <xdr:colOff>867960</xdr:colOff>
      <xdr:row>93</xdr:row>
      <xdr:rowOff>40680</xdr:rowOff>
    </xdr:to>
    <xdr:pic>
      <xdr:nvPicPr>
        <xdr:cNvPr id="47" name="Imagem 8" descr=""/>
        <xdr:cNvPicPr/>
      </xdr:nvPicPr>
      <xdr:blipFill>
        <a:blip r:embed="rId3"/>
        <a:stretch/>
      </xdr:blipFill>
      <xdr:spPr>
        <a:xfrm>
          <a:off x="405360" y="17559360"/>
          <a:ext cx="1179360" cy="16599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166680</xdr:colOff>
      <xdr:row>30</xdr:row>
      <xdr:rowOff>135000</xdr:rowOff>
    </xdr:from>
    <xdr:to>
      <xdr:col>3</xdr:col>
      <xdr:colOff>941760</xdr:colOff>
      <xdr:row>39</xdr:row>
      <xdr:rowOff>22320</xdr:rowOff>
    </xdr:to>
    <xdr:pic>
      <xdr:nvPicPr>
        <xdr:cNvPr id="48" name="Imagem 4" descr=""/>
        <xdr:cNvPicPr/>
      </xdr:nvPicPr>
      <xdr:blipFill>
        <a:blip r:embed="rId4"/>
        <a:stretch/>
      </xdr:blipFill>
      <xdr:spPr>
        <a:xfrm>
          <a:off x="540360" y="6693120"/>
          <a:ext cx="1118160" cy="17064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87480</xdr:colOff>
      <xdr:row>48</xdr:row>
      <xdr:rowOff>127080</xdr:rowOff>
    </xdr:from>
    <xdr:to>
      <xdr:col>3</xdr:col>
      <xdr:colOff>981360</xdr:colOff>
      <xdr:row>57</xdr:row>
      <xdr:rowOff>28800</xdr:rowOff>
    </xdr:to>
    <xdr:pic>
      <xdr:nvPicPr>
        <xdr:cNvPr id="49" name="Imagem 5" descr=""/>
        <xdr:cNvPicPr/>
      </xdr:nvPicPr>
      <xdr:blipFill>
        <a:blip r:embed="rId5"/>
        <a:srcRect l="10337" t="9727" r="12916" b="6940"/>
        <a:stretch/>
      </xdr:blipFill>
      <xdr:spPr>
        <a:xfrm>
          <a:off x="461160" y="10323720"/>
          <a:ext cx="1236960" cy="1663920"/>
        </a:xfrm>
        <a:prstGeom prst="rect">
          <a:avLst/>
        </a:prstGeom>
        <a:ln w="0">
          <a:noFill/>
        </a:ln>
      </xdr:spPr>
    </xdr:pic>
    <xdr:clientData/>
  </xdr:twoCellAnchor>
</xdr:wsDr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drawing" Target="../drawings/drawing7.x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drawing" Target="../drawings/drawing8.x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drawing" Target="../drawings/drawing9.x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drawing" Target="../drawings/drawing10.x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drawing" Target="../drawings/drawing11.x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drawing" Target="../drawings/drawing12.x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drawing" Target="../drawings/drawing13.x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drawing" Target="../drawings/drawing14.xml"/>
</Relationships>
</file>

<file path=xl/worksheets/_rels/sheet21.xml.rels><?xml version="1.0" encoding="UTF-8"?>
<Relationships xmlns="http://schemas.openxmlformats.org/package/2006/relationships"><Relationship Id="rId1" Type="http://schemas.openxmlformats.org/officeDocument/2006/relationships/drawing" Target="../drawings/drawing15.xml"/>
</Relationships>
</file>

<file path=xl/worksheets/_rels/sheet22.xml.rels><?xml version="1.0" encoding="UTF-8"?>
<Relationships xmlns="http://schemas.openxmlformats.org/package/2006/relationships"><Relationship Id="rId1" Type="http://schemas.openxmlformats.org/officeDocument/2006/relationships/drawing" Target="../drawings/drawing16.xml"/>
</Relationships>
</file>

<file path=xl/worksheets/_rels/sheet23.xml.rels><?xml version="1.0" encoding="UTF-8"?>
<Relationships xmlns="http://schemas.openxmlformats.org/package/2006/relationships"><Relationship Id="rId1" Type="http://schemas.openxmlformats.org/officeDocument/2006/relationships/drawing" Target="../drawings/drawing17.xml"/>
</Relationships>
</file>

<file path=xl/worksheets/_rels/sheet24.xml.rels><?xml version="1.0" encoding="UTF-8"?>
<Relationships xmlns="http://schemas.openxmlformats.org/package/2006/relationships"><Relationship Id="rId1" Type="http://schemas.openxmlformats.org/officeDocument/2006/relationships/drawing" Target="../drawings/drawing18.xml"/>
</Relationships>
</file>

<file path=xl/worksheets/_rels/sheet25.xml.rels><?xml version="1.0" encoding="UTF-8"?>
<Relationships xmlns="http://schemas.openxmlformats.org/package/2006/relationships"><Relationship Id="rId1" Type="http://schemas.openxmlformats.org/officeDocument/2006/relationships/drawing" Target="../drawings/drawing19.xml"/>
</Relationships>
</file>

<file path=xl/worksheets/_rels/sheet27.xml.rels><?xml version="1.0" encoding="UTF-8"?>
<Relationships xmlns="http://schemas.openxmlformats.org/package/2006/relationships"><Relationship Id="rId1" Type="http://schemas.openxmlformats.org/officeDocument/2006/relationships/hyperlink" Target="mailto:bartz.tiro@gmail.com" TargetMode="External"/><Relationship Id="rId2" Type="http://schemas.openxmlformats.org/officeDocument/2006/relationships/hyperlink" Target="mailto:clovispcorrea@hotmail.com" TargetMode="External"/><Relationship Id="rId3" Type="http://schemas.openxmlformats.org/officeDocument/2006/relationships/hyperlink" Target="mailto:jackfisio1@gmail.com" TargetMode="External"/><Relationship Id="rId4" Type="http://schemas.openxmlformats.org/officeDocument/2006/relationships/hyperlink" Target="mailto:marlostp@gmail.com" TargetMode="External"/><Relationship Id="rId5" Type="http://schemas.openxmlformats.org/officeDocument/2006/relationships/hyperlink" Target="mailto:psoeiro@gmail.com" TargetMode="External"/><Relationship Id="rId6" Type="http://schemas.openxmlformats.org/officeDocument/2006/relationships/hyperlink" Target="mailto:rafaelabreub@gmail.com" TargetMode="External"/><Relationship Id="rId7" Type="http://schemas.openxmlformats.org/officeDocument/2006/relationships/hyperlink" Target="mailto:ricardoahu12@gmail.com" TargetMode="External"/><Relationship Id="rId8" Type="http://schemas.openxmlformats.org/officeDocument/2006/relationships/hyperlink" Target="mailto:sandson.azevedo@gmail.com" TargetMode="Externa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7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GE187"/>
  <sheetViews>
    <sheetView showFormulas="false" showGridLines="true" showRowColHeaders="true" showZeros="true" rightToLeft="false" tabSelected="true" showOutlineSymbols="true" defaultGridColor="true" view="normal" topLeftCell="U67" colorId="64" zoomScale="85" zoomScaleNormal="85" zoomScalePageLayoutView="100" workbookViewId="0">
      <selection pane="topLeft" activeCell="CB90" activeCellId="0" sqref="CB90"/>
    </sheetView>
  </sheetViews>
  <sheetFormatPr defaultColWidth="9.13671875" defaultRowHeight="15" zeroHeight="false" outlineLevelRow="0" outlineLevelCol="0"/>
  <cols>
    <col collapsed="false" customWidth="true" hidden="true" outlineLevel="0" max="1" min="1" style="1" width="3.42"/>
    <col collapsed="false" customWidth="true" hidden="false" outlineLevel="0" max="2" min="2" style="1" width="2.57"/>
    <col collapsed="false" customWidth="true" hidden="false" outlineLevel="0" max="3" min="3" style="2" width="6.42"/>
    <col collapsed="false" customWidth="true" hidden="false" outlineLevel="0" max="4" min="4" style="3" width="25.14"/>
    <col collapsed="false" customWidth="true" hidden="false" outlineLevel="0" max="5" min="5" style="4" width="2.71"/>
    <col collapsed="false" customWidth="true" hidden="false" outlineLevel="0" max="6" min="6" style="4" width="6.01"/>
    <col collapsed="false" customWidth="true" hidden="false" outlineLevel="0" max="7" min="7" style="3" width="24.87"/>
    <col collapsed="false" customWidth="true" hidden="false" outlineLevel="0" max="8" min="8" style="3" width="6.71"/>
    <col collapsed="false" customWidth="true" hidden="false" outlineLevel="0" max="9" min="9" style="3" width="8.57"/>
    <col collapsed="false" customWidth="true" hidden="false" outlineLevel="0" max="10" min="10" style="3" width="5.86"/>
    <col collapsed="false" customWidth="true" hidden="false" outlineLevel="0" max="11" min="11" style="3" width="5.57"/>
    <col collapsed="false" customWidth="true" hidden="false" outlineLevel="0" max="12" min="12" style="3" width="6.71"/>
    <col collapsed="false" customWidth="true" hidden="false" outlineLevel="0" max="13" min="13" style="3" width="5.86"/>
    <col collapsed="false" customWidth="true" hidden="false" outlineLevel="0" max="14" min="14" style="3" width="6.88"/>
    <col collapsed="false" customWidth="true" hidden="false" outlineLevel="0" max="15" min="15" style="3" width="6.71"/>
    <col collapsed="false" customWidth="true" hidden="true" outlineLevel="0" max="16" min="16" style="3" width="10.12"/>
    <col collapsed="false" customWidth="true" hidden="true" outlineLevel="0" max="19" min="17" style="3" width="44.85"/>
    <col collapsed="false" customWidth="true" hidden="false" outlineLevel="0" max="20" min="20" style="3" width="2.14"/>
    <col collapsed="false" customWidth="true" hidden="false" outlineLevel="0" max="21" min="21" style="3" width="3.86"/>
    <col collapsed="false" customWidth="true" hidden="false" outlineLevel="0" max="22" min="22" style="3" width="22.43"/>
    <col collapsed="false" customWidth="true" hidden="true" outlineLevel="0" max="23" min="23" style="4" width="2.42"/>
    <col collapsed="false" customWidth="true" hidden="false" outlineLevel="0" max="24" min="24" style="3" width="7.15"/>
    <col collapsed="false" customWidth="true" hidden="false" outlineLevel="0" max="25" min="25" style="3" width="6.71"/>
    <col collapsed="false" customWidth="true" hidden="false" outlineLevel="0" max="26" min="26" style="3" width="6.88"/>
    <col collapsed="false" customWidth="true" hidden="false" outlineLevel="0" max="27" min="27" style="3" width="5.7"/>
    <col collapsed="false" customWidth="true" hidden="true" outlineLevel="0" max="28" min="28" style="3" width="1.71"/>
    <col collapsed="false" customWidth="true" hidden="true" outlineLevel="0" max="29" min="29" style="5" width="2.31"/>
    <col collapsed="false" customWidth="true" hidden="true" outlineLevel="0" max="30" min="30" style="4" width="1.71"/>
    <col collapsed="false" customWidth="true" hidden="true" outlineLevel="0" max="31" min="31" style="3" width="7"/>
    <col collapsed="false" customWidth="true" hidden="true" outlineLevel="0" max="32" min="32" style="3" width="6.71"/>
    <col collapsed="false" customWidth="true" hidden="true" outlineLevel="0" max="33" min="33" style="3" width="6.15"/>
    <col collapsed="false" customWidth="true" hidden="false" outlineLevel="0" max="34" min="34" style="3" width="1.85"/>
    <col collapsed="false" customWidth="true" hidden="false" outlineLevel="0" max="35" min="35" style="3" width="3.86"/>
    <col collapsed="false" customWidth="true" hidden="false" outlineLevel="0" max="36" min="36" style="3" width="22.43"/>
    <col collapsed="false" customWidth="true" hidden="true" outlineLevel="0" max="37" min="37" style="4" width="2.31"/>
    <col collapsed="false" customWidth="true" hidden="false" outlineLevel="0" max="38" min="38" style="3" width="7.15"/>
    <col collapsed="false" customWidth="true" hidden="false" outlineLevel="0" max="39" min="39" style="3" width="6.71"/>
    <col collapsed="false" customWidth="true" hidden="false" outlineLevel="0" max="40" min="40" style="3" width="6.88"/>
    <col collapsed="false" customWidth="true" hidden="false" outlineLevel="0" max="41" min="41" style="3" width="5.7"/>
    <col collapsed="false" customWidth="true" hidden="true" outlineLevel="0" max="42" min="42" style="4" width="1.71"/>
    <col collapsed="false" customWidth="true" hidden="true" outlineLevel="0" max="43" min="43" style="5" width="2.42"/>
    <col collapsed="false" customWidth="true" hidden="true" outlineLevel="0" max="44" min="44" style="4" width="1.71"/>
    <col collapsed="false" customWidth="true" hidden="true" outlineLevel="0" max="45" min="45" style="3" width="7"/>
    <col collapsed="false" customWidth="true" hidden="true" outlineLevel="0" max="46" min="46" style="3" width="6.71"/>
    <col collapsed="false" customWidth="true" hidden="true" outlineLevel="0" max="47" min="47" style="3" width="6.15"/>
    <col collapsed="false" customWidth="true" hidden="false" outlineLevel="0" max="48" min="48" style="3" width="2"/>
    <col collapsed="false" customWidth="true" hidden="false" outlineLevel="0" max="49" min="49" style="3" width="3.86"/>
    <col collapsed="false" customWidth="true" hidden="false" outlineLevel="0" max="50" min="50" style="3" width="22.43"/>
    <col collapsed="false" customWidth="true" hidden="true" outlineLevel="0" max="51" min="51" style="4" width="1.71"/>
    <col collapsed="false" customWidth="true" hidden="false" outlineLevel="0" max="52" min="52" style="3" width="7.15"/>
    <col collapsed="false" customWidth="true" hidden="false" outlineLevel="0" max="53" min="53" style="3" width="6.71"/>
    <col collapsed="false" customWidth="true" hidden="false" outlineLevel="0" max="54" min="54" style="3" width="6.88"/>
    <col collapsed="false" customWidth="true" hidden="false" outlineLevel="0" max="55" min="55" style="3" width="5.7"/>
    <col collapsed="false" customWidth="true" hidden="true" outlineLevel="0" max="56" min="56" style="4" width="1.71"/>
    <col collapsed="false" customWidth="true" hidden="true" outlineLevel="0" max="57" min="57" style="5" width="2.71"/>
    <col collapsed="false" customWidth="true" hidden="true" outlineLevel="0" max="58" min="58" style="4" width="1.71"/>
    <col collapsed="false" customWidth="true" hidden="true" outlineLevel="0" max="59" min="59" style="3" width="7"/>
    <col collapsed="false" customWidth="true" hidden="true" outlineLevel="0" max="60" min="60" style="3" width="6.71"/>
    <col collapsed="false" customWidth="true" hidden="true" outlineLevel="0" max="61" min="61" style="3" width="6.15"/>
    <col collapsed="false" customWidth="true" hidden="false" outlineLevel="0" max="62" min="62" style="3" width="2"/>
    <col collapsed="false" customWidth="true" hidden="false" outlineLevel="0" max="63" min="63" style="3" width="3.86"/>
    <col collapsed="false" customWidth="true" hidden="false" outlineLevel="0" max="64" min="64" style="3" width="22.43"/>
    <col collapsed="false" customWidth="true" hidden="true" outlineLevel="0" max="65" min="65" style="4" width="1.85"/>
    <col collapsed="false" customWidth="true" hidden="false" outlineLevel="0" max="66" min="66" style="3" width="7.15"/>
    <col collapsed="false" customWidth="true" hidden="false" outlineLevel="0" max="67" min="67" style="3" width="6.71"/>
    <col collapsed="false" customWidth="true" hidden="false" outlineLevel="0" max="68" min="68" style="3" width="6.88"/>
    <col collapsed="false" customWidth="true" hidden="false" outlineLevel="0" max="69" min="69" style="3" width="5.7"/>
    <col collapsed="false" customWidth="true" hidden="true" outlineLevel="0" max="70" min="70" style="4" width="1.71"/>
    <col collapsed="false" customWidth="true" hidden="true" outlineLevel="0" max="71" min="71" style="5" width="2.31"/>
    <col collapsed="false" customWidth="true" hidden="true" outlineLevel="0" max="72" min="72" style="4" width="1.71"/>
    <col collapsed="false" customWidth="true" hidden="true" outlineLevel="0" max="73" min="73" style="3" width="7"/>
    <col collapsed="false" customWidth="true" hidden="true" outlineLevel="0" max="74" min="74" style="3" width="6.71"/>
    <col collapsed="false" customWidth="true" hidden="true" outlineLevel="0" max="75" min="75" style="3" width="6.15"/>
    <col collapsed="false" customWidth="true" hidden="false" outlineLevel="0" max="76" min="76" style="3" width="2"/>
    <col collapsed="false" customWidth="true" hidden="false" outlineLevel="0" max="77" min="77" style="3" width="3.86"/>
    <col collapsed="false" customWidth="true" hidden="false" outlineLevel="0" max="78" min="78" style="3" width="22.43"/>
    <col collapsed="false" customWidth="true" hidden="true" outlineLevel="0" max="79" min="79" style="4" width="2.14"/>
    <col collapsed="false" customWidth="true" hidden="false" outlineLevel="0" max="80" min="80" style="6" width="7.15"/>
    <col collapsed="false" customWidth="true" hidden="false" outlineLevel="0" max="81" min="81" style="6" width="6.71"/>
    <col collapsed="false" customWidth="true" hidden="false" outlineLevel="0" max="82" min="82" style="6" width="6.88"/>
    <col collapsed="false" customWidth="true" hidden="false" outlineLevel="0" max="83" min="83" style="6" width="5.7"/>
    <col collapsed="false" customWidth="true" hidden="true" outlineLevel="0" max="84" min="84" style="4" width="1.71"/>
    <col collapsed="false" customWidth="true" hidden="true" outlineLevel="0" max="85" min="85" style="5" width="2.71"/>
    <col collapsed="false" customWidth="true" hidden="true" outlineLevel="0" max="86" min="86" style="4" width="3.98"/>
    <col collapsed="false" customWidth="true" hidden="true" outlineLevel="0" max="87" min="87" style="7" width="7"/>
    <col collapsed="false" customWidth="true" hidden="true" outlineLevel="0" max="88" min="88" style="7" width="6.71"/>
    <col collapsed="false" customWidth="true" hidden="true" outlineLevel="0" max="89" min="89" style="7" width="6.15"/>
    <col collapsed="false" customWidth="true" hidden="false" outlineLevel="0" max="90" min="90" style="7" width="2"/>
    <col collapsed="false" customWidth="true" hidden="true" outlineLevel="0" max="91" min="91" style="1" width="21.57"/>
    <col collapsed="false" customWidth="true" hidden="true" outlineLevel="0" max="93" min="92" style="1" width="6.01"/>
    <col collapsed="false" customWidth="true" hidden="true" outlineLevel="0" max="94" min="94" style="1" width="5.57"/>
    <col collapsed="false" customWidth="true" hidden="true" outlineLevel="0" max="96" min="95" style="1" width="6.01"/>
    <col collapsed="false" customWidth="true" hidden="true" outlineLevel="0" max="97" min="97" style="1" width="5.57"/>
    <col collapsed="false" customWidth="true" hidden="true" outlineLevel="0" max="99" min="98" style="1" width="6.01"/>
    <col collapsed="false" customWidth="true" hidden="true" outlineLevel="0" max="100" min="100" style="1" width="5.57"/>
    <col collapsed="false" customWidth="true" hidden="true" outlineLevel="0" max="102" min="101" style="1" width="6.01"/>
    <col collapsed="false" customWidth="true" hidden="true" outlineLevel="0" max="103" min="103" style="1" width="5.57"/>
    <col collapsed="false" customWidth="true" hidden="true" outlineLevel="0" max="105" min="104" style="1" width="6.01"/>
    <col collapsed="false" customWidth="true" hidden="true" outlineLevel="0" max="106" min="106" style="1" width="5.57"/>
    <col collapsed="false" customWidth="true" hidden="true" outlineLevel="0" max="107" min="107" style="1" width="2"/>
    <col collapsed="false" customWidth="true" hidden="true" outlineLevel="0" max="109" min="108" style="1" width="6.01"/>
    <col collapsed="false" customWidth="true" hidden="true" outlineLevel="0" max="110" min="110" style="1" width="5.57"/>
    <col collapsed="false" customWidth="true" hidden="true" outlineLevel="0" max="112" min="111" style="1" width="6.01"/>
    <col collapsed="false" customWidth="true" hidden="true" outlineLevel="0" max="113" min="113" style="1" width="5.57"/>
    <col collapsed="false" customWidth="true" hidden="true" outlineLevel="0" max="115" min="114" style="1" width="6.01"/>
    <col collapsed="false" customWidth="true" hidden="true" outlineLevel="0" max="116" min="116" style="1" width="5.57"/>
    <col collapsed="false" customWidth="true" hidden="true" outlineLevel="0" max="118" min="117" style="1" width="6.01"/>
    <col collapsed="false" customWidth="true" hidden="true" outlineLevel="0" max="119" min="119" style="1" width="5.57"/>
    <col collapsed="false" customWidth="true" hidden="true" outlineLevel="0" max="121" min="120" style="1" width="6.01"/>
    <col collapsed="false" customWidth="true" hidden="true" outlineLevel="0" max="122" min="122" style="1" width="5.57"/>
    <col collapsed="false" customWidth="true" hidden="true" outlineLevel="0" max="123" min="123" style="1" width="2"/>
    <col collapsed="false" customWidth="true" hidden="true" outlineLevel="0" max="124" min="124" style="1" width="8.29"/>
    <col collapsed="false" customWidth="true" hidden="true" outlineLevel="0" max="125" min="125" style="1" width="8.4"/>
    <col collapsed="false" customWidth="true" hidden="true" outlineLevel="0" max="126" min="126" style="1" width="2"/>
    <col collapsed="false" customWidth="true" hidden="true" outlineLevel="0" max="127" min="127" style="1" width="4.86"/>
    <col collapsed="false" customWidth="true" hidden="true" outlineLevel="0" max="128" min="128" style="1" width="5.01"/>
    <col collapsed="false" customWidth="true" hidden="false" outlineLevel="0" max="131" min="129" style="1" width="5.01"/>
    <col collapsed="false" customWidth="false" hidden="false" outlineLevel="0" max="132" min="132" style="8" width="9.13"/>
    <col collapsed="false" customWidth="true" hidden="false" outlineLevel="0" max="133" min="133" style="8" width="2.99"/>
    <col collapsed="false" customWidth="true" hidden="false" outlineLevel="0" max="140" min="134" style="8" width="7.87"/>
    <col collapsed="false" customWidth="true" hidden="false" outlineLevel="0" max="141" min="141" style="8" width="8.86"/>
    <col collapsed="false" customWidth="true" hidden="false" outlineLevel="0" max="147" min="142" style="8" width="7.87"/>
    <col collapsed="false" customWidth="true" hidden="false" outlineLevel="0" max="148" min="148" style="8" width="9.59"/>
    <col collapsed="false" customWidth="true" hidden="false" outlineLevel="0" max="149" min="149" style="1" width="2"/>
    <col collapsed="false" customWidth="false" hidden="false" outlineLevel="0" max="150" min="150" style="1" width="9.13"/>
    <col collapsed="false" customWidth="true" hidden="false" outlineLevel="0" max="151" min="151" style="1" width="10.29"/>
    <col collapsed="false" customWidth="true" hidden="false" outlineLevel="0" max="152" min="152" style="1" width="11.71"/>
    <col collapsed="false" customWidth="true" hidden="false" outlineLevel="0" max="153" min="153" style="1" width="14.86"/>
    <col collapsed="false" customWidth="true" hidden="false" outlineLevel="0" max="154" min="154" style="1" width="13.43"/>
    <col collapsed="false" customWidth="true" hidden="false" outlineLevel="0" max="155" min="155" style="1" width="14.86"/>
    <col collapsed="false" customWidth="true" hidden="false" outlineLevel="0" max="158" min="156" style="1" width="14.15"/>
    <col collapsed="false" customWidth="false" hidden="false" outlineLevel="0" max="163" min="159" style="1" width="9.13"/>
    <col collapsed="false" customWidth="true" hidden="false" outlineLevel="0" max="164" min="164" style="1" width="14.28"/>
    <col collapsed="false" customWidth="false" hidden="false" outlineLevel="0" max="165" min="165" style="1" width="9.13"/>
    <col collapsed="false" customWidth="true" hidden="false" outlineLevel="0" max="171" min="166" style="1" width="5.43"/>
    <col collapsed="false" customWidth="true" hidden="false" outlineLevel="0" max="172" min="172" style="1" width="17"/>
    <col collapsed="false" customWidth="true" hidden="false" outlineLevel="0" max="173" min="173" style="1" width="13.02"/>
    <col collapsed="false" customWidth="true" hidden="false" outlineLevel="0" max="174" min="174" style="1" width="25"/>
    <col collapsed="false" customWidth="true" hidden="false" outlineLevel="0" max="175" min="175" style="1" width="11.71"/>
    <col collapsed="false" customWidth="true" hidden="false" outlineLevel="0" max="176" min="176" style="1" width="20.86"/>
    <col collapsed="false" customWidth="true" hidden="false" outlineLevel="0" max="177" min="177" style="4" width="11.71"/>
    <col collapsed="false" customWidth="true" hidden="false" outlineLevel="0" max="178" min="178" style="9" width="16.71"/>
    <col collapsed="false" customWidth="false" hidden="false" outlineLevel="0" max="180" min="179" style="4" width="9.13"/>
    <col collapsed="false" customWidth="true" hidden="false" outlineLevel="0" max="181" min="181" style="4" width="8.4"/>
    <col collapsed="false" customWidth="true" hidden="false" outlineLevel="0" max="182" min="182" style="4" width="7.41"/>
    <col collapsed="false" customWidth="true" hidden="false" outlineLevel="0" max="183" min="183" style="4" width="2.57"/>
    <col collapsed="false" customWidth="false" hidden="false" outlineLevel="0" max="184" min="184" style="4" width="9.13"/>
    <col collapsed="false" customWidth="true" hidden="false" outlineLevel="0" max="185" min="185" style="4" width="24.41"/>
    <col collapsed="false" customWidth="false" hidden="false" outlineLevel="0" max="187" min="186" style="7" width="9.13"/>
    <col collapsed="false" customWidth="false" hidden="false" outlineLevel="0" max="1024" min="188" style="3" width="9.13"/>
  </cols>
  <sheetData>
    <row r="1" customFormat="false" ht="15" hidden="false" customHeight="false" outlineLevel="0" collapsed="false">
      <c r="EI1" s="10"/>
      <c r="EJ1" s="10"/>
      <c r="EK1" s="10"/>
      <c r="EL1" s="10"/>
      <c r="EM1" s="10"/>
      <c r="EN1" s="10"/>
      <c r="EO1" s="10"/>
      <c r="EP1" s="10"/>
      <c r="EQ1" s="10"/>
      <c r="ER1" s="10"/>
    </row>
    <row r="2" s="17" customFormat="true" ht="22.5" hidden="false" customHeight="true" outlineLevel="0" collapsed="false">
      <c r="A2" s="10"/>
      <c r="B2" s="10" t="s">
        <v>0</v>
      </c>
      <c r="C2" s="11" t="s">
        <v>1</v>
      </c>
      <c r="D2" s="11"/>
      <c r="E2" s="12"/>
      <c r="F2" s="11" t="s">
        <v>1</v>
      </c>
      <c r="G2" s="11"/>
      <c r="H2" s="13" t="s">
        <v>2</v>
      </c>
      <c r="I2" s="14" t="s">
        <v>3</v>
      </c>
      <c r="J2" s="15" t="s">
        <v>4</v>
      </c>
      <c r="K2" s="15"/>
      <c r="L2" s="15" t="s">
        <v>5</v>
      </c>
      <c r="M2" s="15" t="s">
        <v>6</v>
      </c>
      <c r="N2" s="15"/>
      <c r="O2" s="15" t="s">
        <v>7</v>
      </c>
      <c r="P2" s="11" t="s">
        <v>8</v>
      </c>
      <c r="Q2" s="14" t="s">
        <v>9</v>
      </c>
      <c r="R2" s="16"/>
      <c r="S2" s="16"/>
      <c r="U2" s="18" t="str">
        <f aca="false">CONCATENATE(PARAMETROS!$D$4," - 1a RODADA")</f>
        <v>3o TURNO - 1a RODADA</v>
      </c>
      <c r="V2" s="18"/>
      <c r="W2" s="19"/>
      <c r="X2" s="20" t="s">
        <v>10</v>
      </c>
      <c r="Y2" s="20"/>
      <c r="Z2" s="20"/>
      <c r="AA2" s="20"/>
      <c r="AC2" s="5" t="s">
        <v>11</v>
      </c>
      <c r="AD2" s="12"/>
      <c r="AE2" s="21" t="s">
        <v>12</v>
      </c>
      <c r="AF2" s="21"/>
      <c r="AG2" s="21"/>
      <c r="AI2" s="18" t="str">
        <f aca="false">CONCATENATE(PARAMETROS!$D$4," - 2a RODADA")</f>
        <v>3o TURNO - 2a RODADA</v>
      </c>
      <c r="AJ2" s="18"/>
      <c r="AK2" s="19"/>
      <c r="AL2" s="22" t="s">
        <v>10</v>
      </c>
      <c r="AM2" s="22"/>
      <c r="AN2" s="22"/>
      <c r="AO2" s="22"/>
      <c r="AP2" s="12"/>
      <c r="AQ2" s="5" t="s">
        <v>11</v>
      </c>
      <c r="AR2" s="12"/>
      <c r="AS2" s="21" t="s">
        <v>12</v>
      </c>
      <c r="AT2" s="21"/>
      <c r="AU2" s="21"/>
      <c r="AW2" s="18" t="str">
        <f aca="false">CONCATENATE(PARAMETROS!$D$4," - 3a RODADA")</f>
        <v>3o TURNO - 3a RODADA</v>
      </c>
      <c r="AX2" s="18"/>
      <c r="AY2" s="19"/>
      <c r="AZ2" s="22" t="s">
        <v>10</v>
      </c>
      <c r="BA2" s="22"/>
      <c r="BB2" s="22"/>
      <c r="BC2" s="22"/>
      <c r="BD2" s="12"/>
      <c r="BE2" s="5" t="s">
        <v>11</v>
      </c>
      <c r="BF2" s="12"/>
      <c r="BG2" s="21" t="s">
        <v>12</v>
      </c>
      <c r="BH2" s="21"/>
      <c r="BI2" s="21"/>
      <c r="BK2" s="18" t="str">
        <f aca="false">CONCATENATE(PARAMETROS!$D$4," - 4a RODADA")</f>
        <v>3o TURNO - 4a RODADA</v>
      </c>
      <c r="BL2" s="18"/>
      <c r="BM2" s="19"/>
      <c r="BN2" s="22" t="s">
        <v>10</v>
      </c>
      <c r="BO2" s="22"/>
      <c r="BP2" s="22"/>
      <c r="BQ2" s="22"/>
      <c r="BR2" s="12"/>
      <c r="BS2" s="5" t="s">
        <v>11</v>
      </c>
      <c r="BT2" s="12"/>
      <c r="BU2" s="21" t="s">
        <v>12</v>
      </c>
      <c r="BV2" s="21"/>
      <c r="BW2" s="21"/>
      <c r="BY2" s="18" t="str">
        <f aca="false">CONCATENATE(PARAMETROS!$D$4," - 5a RODADA")</f>
        <v>3o TURNO - 5a RODADA</v>
      </c>
      <c r="BZ2" s="18"/>
      <c r="CA2" s="19"/>
      <c r="CB2" s="23" t="s">
        <v>10</v>
      </c>
      <c r="CC2" s="23"/>
      <c r="CD2" s="23"/>
      <c r="CE2" s="23"/>
      <c r="CF2" s="12"/>
      <c r="CG2" s="5" t="s">
        <v>11</v>
      </c>
      <c r="CH2" s="12"/>
      <c r="CI2" s="21" t="s">
        <v>12</v>
      </c>
      <c r="CJ2" s="21"/>
      <c r="CK2" s="21"/>
      <c r="CL2" s="24"/>
      <c r="CM2" s="25" t="s">
        <v>13</v>
      </c>
      <c r="CN2" s="8" t="s">
        <v>14</v>
      </c>
      <c r="CO2" s="8"/>
      <c r="CP2" s="8"/>
      <c r="CQ2" s="8" t="s">
        <v>15</v>
      </c>
      <c r="CR2" s="8"/>
      <c r="CS2" s="8"/>
      <c r="CT2" s="8" t="s">
        <v>16</v>
      </c>
      <c r="CU2" s="8"/>
      <c r="CV2" s="8"/>
      <c r="CW2" s="8" t="s">
        <v>17</v>
      </c>
      <c r="CX2" s="8"/>
      <c r="CY2" s="8"/>
      <c r="CZ2" s="8" t="s">
        <v>18</v>
      </c>
      <c r="DA2" s="8"/>
      <c r="DB2" s="8"/>
      <c r="DC2" s="10"/>
      <c r="DD2" s="8" t="s">
        <v>19</v>
      </c>
      <c r="DE2" s="8"/>
      <c r="DF2" s="8"/>
      <c r="DG2" s="8" t="s">
        <v>20</v>
      </c>
      <c r="DH2" s="8"/>
      <c r="DI2" s="8"/>
      <c r="DJ2" s="8" t="s">
        <v>21</v>
      </c>
      <c r="DK2" s="8"/>
      <c r="DL2" s="8"/>
      <c r="DM2" s="8" t="s">
        <v>22</v>
      </c>
      <c r="DN2" s="8"/>
      <c r="DO2" s="8"/>
      <c r="DP2" s="8" t="s">
        <v>23</v>
      </c>
      <c r="DQ2" s="8"/>
      <c r="DR2" s="8"/>
      <c r="DS2" s="10"/>
      <c r="DT2" s="8" t="s">
        <v>6</v>
      </c>
      <c r="DU2" s="8"/>
      <c r="DV2" s="10"/>
      <c r="DW2" s="8" t="s">
        <v>24</v>
      </c>
      <c r="DX2" s="8"/>
      <c r="DY2" s="8"/>
      <c r="DZ2" s="8"/>
      <c r="EA2" s="8"/>
      <c r="EB2" s="8" t="s">
        <v>25</v>
      </c>
      <c r="EC2" s="8"/>
      <c r="ED2" s="8" t="s">
        <v>26</v>
      </c>
      <c r="EE2" s="8"/>
      <c r="EF2" s="8"/>
      <c r="EG2" s="8"/>
      <c r="EH2" s="8"/>
      <c r="EI2" s="26" t="s">
        <v>0</v>
      </c>
      <c r="EJ2" s="26" t="s">
        <v>2</v>
      </c>
      <c r="EK2" s="26" t="s">
        <v>3</v>
      </c>
      <c r="EL2" s="8" t="s">
        <v>4</v>
      </c>
      <c r="EM2" s="8"/>
      <c r="EN2" s="8"/>
      <c r="EO2" s="8" t="s">
        <v>6</v>
      </c>
      <c r="EP2" s="8"/>
      <c r="EQ2" s="8"/>
      <c r="ER2" s="8" t="s">
        <v>27</v>
      </c>
      <c r="ES2" s="10"/>
      <c r="ET2" s="27" t="s">
        <v>28</v>
      </c>
      <c r="EU2" s="27"/>
      <c r="EV2" s="27"/>
      <c r="EW2" s="27"/>
      <c r="EX2" s="27"/>
      <c r="EY2" s="27"/>
      <c r="EZ2" s="27"/>
      <c r="FA2" s="27"/>
      <c r="FB2" s="27"/>
      <c r="FC2" s="27"/>
      <c r="FD2" s="8" t="s">
        <v>29</v>
      </c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10"/>
      <c r="FT2" s="10"/>
      <c r="FU2" s="12"/>
      <c r="FV2" s="28"/>
      <c r="FW2" s="12"/>
      <c r="FX2" s="12"/>
      <c r="FY2" s="12"/>
      <c r="FZ2" s="12"/>
      <c r="GA2" s="12"/>
      <c r="GB2" s="12"/>
      <c r="GC2" s="12"/>
      <c r="GD2" s="24"/>
      <c r="GE2" s="24"/>
    </row>
    <row r="3" s="17" customFormat="true" ht="24.75" hidden="false" customHeight="true" outlineLevel="0" collapsed="false">
      <c r="A3" s="10"/>
      <c r="B3" s="10"/>
      <c r="C3" s="29" t="s">
        <v>30</v>
      </c>
      <c r="D3" s="29"/>
      <c r="E3" s="12"/>
      <c r="F3" s="30"/>
      <c r="G3" s="31" t="s">
        <v>31</v>
      </c>
      <c r="H3" s="13"/>
      <c r="I3" s="14"/>
      <c r="J3" s="32" t="s">
        <v>32</v>
      </c>
      <c r="K3" s="32" t="s">
        <v>33</v>
      </c>
      <c r="L3" s="33" t="s">
        <v>34</v>
      </c>
      <c r="M3" s="34" t="s">
        <v>32</v>
      </c>
      <c r="N3" s="34" t="s">
        <v>33</v>
      </c>
      <c r="O3" s="35" t="s">
        <v>34</v>
      </c>
      <c r="P3" s="11"/>
      <c r="Q3" s="11"/>
      <c r="R3" s="36"/>
      <c r="S3" s="36"/>
      <c r="U3" s="37" t="str">
        <f aca="false">PARAMETROS!H4</f>
        <v>23 a 29 Mai</v>
      </c>
      <c r="V3" s="37"/>
      <c r="W3" s="38"/>
      <c r="X3" s="39" t="s">
        <v>35</v>
      </c>
      <c r="Y3" s="40" t="s">
        <v>36</v>
      </c>
      <c r="Z3" s="40" t="s">
        <v>37</v>
      </c>
      <c r="AA3" s="34" t="s">
        <v>38</v>
      </c>
      <c r="AC3" s="5" t="s">
        <v>39</v>
      </c>
      <c r="AD3" s="12"/>
      <c r="AE3" s="40" t="s">
        <v>36</v>
      </c>
      <c r="AF3" s="40" t="s">
        <v>37</v>
      </c>
      <c r="AG3" s="34" t="s">
        <v>38</v>
      </c>
      <c r="AI3" s="41"/>
      <c r="AJ3" s="42" t="str">
        <f aca="false">PARAMETROS!H5</f>
        <v>30 a 05 Jun</v>
      </c>
      <c r="AK3" s="38"/>
      <c r="AL3" s="39" t="s">
        <v>35</v>
      </c>
      <c r="AM3" s="40" t="s">
        <v>36</v>
      </c>
      <c r="AN3" s="40" t="s">
        <v>37</v>
      </c>
      <c r="AO3" s="34" t="s">
        <v>38</v>
      </c>
      <c r="AP3" s="12"/>
      <c r="AQ3" s="5" t="s">
        <v>39</v>
      </c>
      <c r="AR3" s="12"/>
      <c r="AS3" s="40" t="s">
        <v>36</v>
      </c>
      <c r="AT3" s="40" t="s">
        <v>37</v>
      </c>
      <c r="AU3" s="34" t="s">
        <v>38</v>
      </c>
      <c r="AW3" s="41"/>
      <c r="AX3" s="42" t="str">
        <f aca="false">PARAMETROS!H6</f>
        <v>06 a 12 Jun</v>
      </c>
      <c r="AY3" s="38"/>
      <c r="AZ3" s="39" t="s">
        <v>35</v>
      </c>
      <c r="BA3" s="40" t="s">
        <v>36</v>
      </c>
      <c r="BB3" s="40" t="s">
        <v>37</v>
      </c>
      <c r="BC3" s="34" t="s">
        <v>38</v>
      </c>
      <c r="BD3" s="12"/>
      <c r="BE3" s="5" t="s">
        <v>39</v>
      </c>
      <c r="BF3" s="12"/>
      <c r="BG3" s="40" t="s">
        <v>36</v>
      </c>
      <c r="BH3" s="40" t="s">
        <v>37</v>
      </c>
      <c r="BI3" s="34" t="s">
        <v>38</v>
      </c>
      <c r="BK3" s="41"/>
      <c r="BL3" s="42" t="str">
        <f aca="false">PARAMETROS!H7</f>
        <v>13 a 19 Jun</v>
      </c>
      <c r="BM3" s="38"/>
      <c r="BN3" s="39" t="s">
        <v>35</v>
      </c>
      <c r="BO3" s="40" t="s">
        <v>36</v>
      </c>
      <c r="BP3" s="40" t="s">
        <v>37</v>
      </c>
      <c r="BQ3" s="34" t="s">
        <v>38</v>
      </c>
      <c r="BR3" s="12"/>
      <c r="BS3" s="5" t="s">
        <v>39</v>
      </c>
      <c r="BT3" s="12"/>
      <c r="BU3" s="40" t="s">
        <v>36</v>
      </c>
      <c r="BV3" s="40" t="s">
        <v>37</v>
      </c>
      <c r="BW3" s="34" t="s">
        <v>38</v>
      </c>
      <c r="BY3" s="41"/>
      <c r="BZ3" s="42" t="str">
        <f aca="false">PARAMETROS!H8</f>
        <v>20 a 26 Jun</v>
      </c>
      <c r="CA3" s="43"/>
      <c r="CB3" s="44" t="s">
        <v>35</v>
      </c>
      <c r="CC3" s="45" t="s">
        <v>40</v>
      </c>
      <c r="CD3" s="45" t="s">
        <v>41</v>
      </c>
      <c r="CE3" s="46" t="s">
        <v>38</v>
      </c>
      <c r="CF3" s="12"/>
      <c r="CG3" s="5" t="s">
        <v>39</v>
      </c>
      <c r="CH3" s="12"/>
      <c r="CI3" s="40" t="s">
        <v>36</v>
      </c>
      <c r="CJ3" s="40" t="s">
        <v>37</v>
      </c>
      <c r="CK3" s="34" t="s">
        <v>38</v>
      </c>
      <c r="CL3" s="24"/>
      <c r="CM3" s="25"/>
      <c r="CN3" s="10" t="s">
        <v>42</v>
      </c>
      <c r="CO3" s="10" t="s">
        <v>43</v>
      </c>
      <c r="CP3" s="10" t="s">
        <v>44</v>
      </c>
      <c r="CQ3" s="10" t="s">
        <v>42</v>
      </c>
      <c r="CR3" s="10" t="s">
        <v>43</v>
      </c>
      <c r="CS3" s="10" t="s">
        <v>44</v>
      </c>
      <c r="CT3" s="10" t="s">
        <v>42</v>
      </c>
      <c r="CU3" s="10" t="s">
        <v>43</v>
      </c>
      <c r="CV3" s="10" t="s">
        <v>44</v>
      </c>
      <c r="CW3" s="10" t="s">
        <v>42</v>
      </c>
      <c r="CX3" s="10" t="s">
        <v>43</v>
      </c>
      <c r="CY3" s="10" t="s">
        <v>44</v>
      </c>
      <c r="CZ3" s="10" t="s">
        <v>42</v>
      </c>
      <c r="DA3" s="10" t="s">
        <v>43</v>
      </c>
      <c r="DB3" s="10" t="s">
        <v>44</v>
      </c>
      <c r="DC3" s="10"/>
      <c r="DD3" s="10" t="s">
        <v>42</v>
      </c>
      <c r="DE3" s="10" t="s">
        <v>43</v>
      </c>
      <c r="DF3" s="10" t="s">
        <v>44</v>
      </c>
      <c r="DG3" s="10" t="s">
        <v>42</v>
      </c>
      <c r="DH3" s="10" t="s">
        <v>43</v>
      </c>
      <c r="DI3" s="10" t="s">
        <v>44</v>
      </c>
      <c r="DJ3" s="10" t="s">
        <v>42</v>
      </c>
      <c r="DK3" s="10" t="s">
        <v>43</v>
      </c>
      <c r="DL3" s="10" t="s">
        <v>44</v>
      </c>
      <c r="DM3" s="10" t="s">
        <v>42</v>
      </c>
      <c r="DN3" s="10" t="s">
        <v>43</v>
      </c>
      <c r="DO3" s="10" t="s">
        <v>44</v>
      </c>
      <c r="DP3" s="10" t="s">
        <v>42</v>
      </c>
      <c r="DQ3" s="10" t="s">
        <v>43</v>
      </c>
      <c r="DR3" s="10" t="s">
        <v>44</v>
      </c>
      <c r="DS3" s="10"/>
      <c r="DT3" s="8" t="s">
        <v>32</v>
      </c>
      <c r="DU3" s="8" t="s">
        <v>33</v>
      </c>
      <c r="DV3" s="10"/>
      <c r="DW3" s="12" t="s">
        <v>45</v>
      </c>
      <c r="DX3" s="10" t="s">
        <v>46</v>
      </c>
      <c r="DY3" s="12" t="s">
        <v>45</v>
      </c>
      <c r="DZ3" s="10" t="s">
        <v>46</v>
      </c>
      <c r="EA3" s="12" t="s">
        <v>45</v>
      </c>
      <c r="EB3" s="8" t="s">
        <v>47</v>
      </c>
      <c r="EC3" s="8"/>
      <c r="ED3" s="8" t="s">
        <v>48</v>
      </c>
      <c r="EE3" s="8" t="s">
        <v>49</v>
      </c>
      <c r="EF3" s="8" t="s">
        <v>50</v>
      </c>
      <c r="EG3" s="8" t="s">
        <v>51</v>
      </c>
      <c r="EH3" s="8" t="s">
        <v>52</v>
      </c>
      <c r="EI3" s="26"/>
      <c r="EJ3" s="26"/>
      <c r="EK3" s="26"/>
      <c r="EL3" s="8" t="s">
        <v>32</v>
      </c>
      <c r="EM3" s="8" t="s">
        <v>33</v>
      </c>
      <c r="EN3" s="8" t="s">
        <v>34</v>
      </c>
      <c r="EO3" s="8" t="s">
        <v>32</v>
      </c>
      <c r="EP3" s="8" t="s">
        <v>33</v>
      </c>
      <c r="EQ3" s="8" t="s">
        <v>34</v>
      </c>
      <c r="ER3" s="8"/>
      <c r="ES3" s="10"/>
      <c r="ET3" s="10" t="str">
        <f aca="false">I2</f>
        <v>Vitorias</v>
      </c>
      <c r="EU3" s="10" t="s">
        <v>53</v>
      </c>
      <c r="EV3" s="10" t="s">
        <v>54</v>
      </c>
      <c r="EW3" s="10" t="s">
        <v>24</v>
      </c>
      <c r="EX3" s="10" t="s">
        <v>55</v>
      </c>
      <c r="EY3" s="10" t="s">
        <v>56</v>
      </c>
      <c r="EZ3" s="10" t="s">
        <v>57</v>
      </c>
      <c r="FA3" s="10" t="s">
        <v>58</v>
      </c>
      <c r="FB3" s="10" t="s">
        <v>59</v>
      </c>
      <c r="FC3" s="10" t="s">
        <v>60</v>
      </c>
      <c r="FD3" s="10" t="s">
        <v>61</v>
      </c>
      <c r="FE3" s="10" t="s">
        <v>62</v>
      </c>
      <c r="FF3" s="10" t="s">
        <v>32</v>
      </c>
      <c r="FG3" s="10" t="s">
        <v>63</v>
      </c>
      <c r="FH3" s="10" t="s">
        <v>64</v>
      </c>
      <c r="FI3" s="8" t="s">
        <v>0</v>
      </c>
      <c r="FJ3" s="8" t="n">
        <v>1</v>
      </c>
      <c r="FK3" s="8" t="n">
        <v>2</v>
      </c>
      <c r="FL3" s="8" t="n">
        <v>3</v>
      </c>
      <c r="FM3" s="8" t="n">
        <v>4</v>
      </c>
      <c r="FN3" s="8" t="n">
        <v>5</v>
      </c>
      <c r="FO3" s="8" t="n">
        <v>6</v>
      </c>
      <c r="FP3" s="10" t="s">
        <v>65</v>
      </c>
      <c r="FQ3" s="10" t="s">
        <v>66</v>
      </c>
      <c r="FR3" s="10" t="s">
        <v>67</v>
      </c>
      <c r="FS3" s="47" t="s">
        <v>68</v>
      </c>
      <c r="FT3" s="10" t="s">
        <v>69</v>
      </c>
      <c r="FU3" s="12" t="s">
        <v>70</v>
      </c>
      <c r="FV3" s="28" t="s">
        <v>71</v>
      </c>
      <c r="FW3" s="12" t="s">
        <v>72</v>
      </c>
      <c r="FX3" s="12" t="s">
        <v>73</v>
      </c>
      <c r="FY3" s="12"/>
      <c r="FZ3" s="12"/>
      <c r="GA3" s="12"/>
      <c r="GB3" s="28" t="s">
        <v>0</v>
      </c>
      <c r="GC3" s="12" t="s">
        <v>74</v>
      </c>
      <c r="GD3" s="24"/>
      <c r="GE3" s="24"/>
    </row>
    <row r="4" customFormat="false" ht="13.8" hidden="false" customHeight="false" outlineLevel="0" collapsed="false">
      <c r="B4" s="48" t="n">
        <v>1</v>
      </c>
      <c r="C4" s="49" t="n">
        <v>1</v>
      </c>
      <c r="D4" s="50" t="str">
        <f aca="false">Classificação!D5</f>
        <v>RODRIGO SOARES</v>
      </c>
      <c r="F4" s="49" t="n">
        <v>1</v>
      </c>
      <c r="G4" s="51" t="str">
        <f aca="false">VLOOKUP(FR4,$B$4:$D$9,3,0)</f>
        <v>ENZO ALCOFORADO</v>
      </c>
      <c r="H4" s="52" t="n">
        <f aca="false">VLOOKUP(FR4,EI4:EJ9,2,0)</f>
        <v>5</v>
      </c>
      <c r="I4" s="53" t="n">
        <f aca="false">VLOOKUP(FR4,EI4:EK9,3,0)</f>
        <v>5</v>
      </c>
      <c r="J4" s="54" t="n">
        <f aca="false">VLOOKUP(FR4,EI4:EQ9,4,0)</f>
        <v>10</v>
      </c>
      <c r="K4" s="55" t="n">
        <f aca="false">VLOOKUP(FR4,EI4:EQ9,5,0)</f>
        <v>2</v>
      </c>
      <c r="L4" s="56" t="n">
        <f aca="false">VLOOKUP(FR4,EI4:EQ9,6,0)</f>
        <v>8</v>
      </c>
      <c r="M4" s="57" t="n">
        <f aca="false">VLOOKUP(FR4,EI4:EQ9,7,0)</f>
        <v>79</v>
      </c>
      <c r="N4" s="55" t="n">
        <f aca="false">VLOOKUP(FR4,EI4:EQ9,8,0)</f>
        <v>51</v>
      </c>
      <c r="O4" s="56" t="n">
        <f aca="false">VLOOKUP(FR4,EI4:EQ9,9,0)</f>
        <v>28</v>
      </c>
      <c r="P4" s="58" t="n">
        <f aca="false">VLOOKUP(FR4,EI4:ER9,10,0)</f>
        <v>0</v>
      </c>
      <c r="Q4" s="58" t="str">
        <f aca="false">IF(VLOOKUP(FR4,GB4:GC9,2)=VLOOKUP(FR5,GB4:GC9,2),R4,"N")</f>
        <v>N</v>
      </c>
      <c r="R4" s="59" t="str">
        <f aca="false">CONCATENATE(G4, " venceu ",G5)</f>
        <v>ENZO ALCOFORADO venceu GUSTAVO LUNA</v>
      </c>
      <c r="S4" s="59"/>
      <c r="U4" s="60"/>
      <c r="V4" s="61" t="str">
        <f aca="false">D4</f>
        <v>RODRIGO SOARES</v>
      </c>
      <c r="W4" s="62" t="n">
        <f aca="false">IF(X4="W",1,IF(X4="O",0,IF(X4="R",0,IF(X5="R",1,IF(AG4+AG5&gt;0,IF(AG4&gt;AG5,1,0),IF(AF4&gt;AF5,1,0))))))</f>
        <v>1</v>
      </c>
      <c r="X4" s="63"/>
      <c r="Y4" s="64" t="n">
        <v>4</v>
      </c>
      <c r="Z4" s="64" t="n">
        <v>6</v>
      </c>
      <c r="AA4" s="65" t="n">
        <v>13</v>
      </c>
      <c r="AC4" s="5" t="str">
        <f aca="false">IF(AA4&lt;&gt;"","STB",IF(AA5&lt;&gt;"","STB",IF(Z4&lt;&gt;"",IF(Z4&gt;5,IF(Z4&gt;Z5+1,"fim2st",IF(Z5&gt;Z4+1,"fim2st",IF(Z4=Z5,"meio2st",IF(Z4=6,IF(Z5=7,"fim2st","meio2st"),IF(Z4=7,IF(Z5=6,"fim2st","meio2st"),"meio2st"))))),IF(Z5&gt;5,IF(Z5&gt;Z4+1,"fim2st","meio2st"),"meio2st")),IF(Z5&lt;&gt;"",IF(Z4&gt;5,IF(Z4&gt;Z5+1,"fim2st",IF(Z5&gt;Z4+1,"fim2st",IF(Z4=Z5,"meio2st",IF(Z4=6,IF(Z5=7,"fim2st","meio2st"),IF(Z4=7,IF(Z5=6,"fim2st","meio2st"),"meio2st"))))),IF(Z5&gt;5,IF(Z5&gt;Z4+1,"fim2st","meio2st"),"meio2st")),IF(Y4&lt;&gt;"",IF(Y4&gt;5,IF(Y4&gt;Y5+1,"fim1st",IF(Y5&gt;Y4+1,"fim1st",IF(Y4=Y5,"meio1st",IF(Y4=6,IF(Y5=7,"fim1st","meio1st"),IF(Y4=7,IF(Y5=6,"fim1st","meio1st"),"meio1st"))))),IF(Y5&gt;5,IF(Y5&gt;Y4+1,"fim1st","meio1st"),"meio1st")),IF(Y5&lt;&gt;"",IF(Y4&gt;5,IF(Y4&gt;Y5+1,"fim1st",IF(Y5&gt;Y4+1,"fim1st",IF(Y4=Y5,"meio1st",IF(Y4=6,IF(Y5=7,"fim1st","meio1st"),IF(Y4=7,IF(Y5=6,"fim1st","meio1st"),"meio1st"))))),IF(Y5&gt;5,IF(Y5&gt;Y4+1,"fim1st","meio1st"),"meio1st")),"NJG"))))))</f>
        <v>STB</v>
      </c>
      <c r="AE4" s="66" t="n">
        <f aca="false">IF(X4="W",6,IF(X4="O",0,  IF(X5="R",IF(AC4="meio1st",IF(Y5&gt;4,IF(Y5=6,7,Y5+2),6),Y4),Y4)))</f>
        <v>4</v>
      </c>
      <c r="AF4" s="67" t="n">
        <f aca="false">IF(X4="W",6,IF(X4="O",0,IF(X4="R",IF(AC4="meio1st",0,IF(AC4="fim1st",0,Z4) ),IF(X5="R",IF(AC4="meio1st",6,IF(AC4="fim1st",6,IF(AC4="meio2st",IF(Z5&gt;4,IF(Z5=6,7,Z5+2),6),Z4))),Z4))))</f>
        <v>6</v>
      </c>
      <c r="AG4" s="68" t="n">
        <f aca="false">IF(X4="W",0,IF(X4="O",0,IF(X4="R",IF(AC4="STB",AA4,0),IF(X5="R",IF(AC4="meio1st",0,IF(AE4&gt;AE5,IF(AF4&gt;AF5,0,10),IF(AF4&gt;AF5,10,AA4))),AA4))))</f>
        <v>13</v>
      </c>
      <c r="AH4" s="69"/>
      <c r="AI4" s="60" t="s">
        <v>75</v>
      </c>
      <c r="AJ4" s="61" t="str">
        <f aca="false">D4</f>
        <v>RODRIGO SOARES</v>
      </c>
      <c r="AK4" s="62" t="n">
        <f aca="false">IF(AL4="W",1,IF(AL4="O",0,IF(AL4="R",0,IF(AL5="R",1,IF(AU4+AU5&gt;0,IF(AU4&gt;AU5,1,0),IF(AT4&gt;AT5,1,0))))))</f>
        <v>1</v>
      </c>
      <c r="AL4" s="63"/>
      <c r="AM4" s="64" t="n">
        <v>6</v>
      </c>
      <c r="AN4" s="64" t="n">
        <v>6</v>
      </c>
      <c r="AO4" s="65"/>
      <c r="AQ4" s="5" t="str">
        <f aca="false">IF(AO4&lt;&gt;"","STB",IF(AO5&lt;&gt;"","STB",IF(AN4&lt;&gt;"",IF(AN4&gt;5,IF(AN4&gt;AN5+1,"fim2st",IF(AN5&gt;AN4+1,"fim2st",IF(AN4=AN5,"meio2st",IF(AN4=6,IF(AN5=7,"fim2st","meio2st"),IF(AN4=7,IF(AN5=6,"fim2st","meio2st"),"meio2st"))))),IF(AN5&gt;5,IF(AN5&gt;AN4+1,"fim2st","meio2st"),"meio2st")),IF(AN5&lt;&gt;"",IF(AN4&gt;5,IF(AN4&gt;AN5+1,"fim2st",IF(AN5&gt;AN4+1,"fim2st",IF(AN4=AN5,"meio2st",IF(AN4=6,IF(AN5=7,"fim2st","meio2st"),IF(AN4=7,IF(AN5=6,"fim2st","meio2st"),"meio2st"))))),IF(AN5&gt;5,IF(AN5&gt;AN4+1,"fim2st","meio2st"),"meio2st")),IF(AM4&lt;&gt;"",IF(AM4&gt;5,IF(AM4&gt;AM5+1,"fim1st",IF(AM5&gt;AM4+1,"fim1st",IF(AM4=AM5,"meio1st",IF(AM4=6,IF(AM5=7,"fim1st","meio1st"),IF(AM4=7,IF(AM5=6,"fim1st","meio1st"),"meio1st"))))),IF(AM5&gt;5,IF(AM5&gt;AM4+1,"fim1st","meio1st"),"meio1st")),IF(AM5&lt;&gt;"",IF(AM4&gt;5,IF(AM4&gt;AM5+1,"fim1st",IF(AM5&gt;AM4+1,"fim1st",IF(AM4=AM5,"meio1st",IF(AM4=6,IF(AM5=7,"fim1st","meio1st"),IF(AM4=7,IF(AM5=6,"fim1st","meio1st"),"meio1st"))))),IF(AM5&gt;5,IF(AM5&gt;AM4+1,"fim1st","meio1st"),"meio1st")),"NJG"))))))</f>
        <v>fim2st</v>
      </c>
      <c r="AS4" s="66" t="n">
        <f aca="false">IF(AL4="W",6,IF(AL4="O",0,  IF(AL5="R",IF(AQ4="meio1st",IF(AM5&gt;4,IF(AM5=6,7,AM5+2),6),AM4),AM4)))</f>
        <v>6</v>
      </c>
      <c r="AT4" s="67" t="n">
        <f aca="false">IF(AL4="W",6,IF(AL4="O",0,IF(AL4="R",IF(AQ4="meio1st",0,IF(AQ4="fim1st",0,AN4) ),IF(AL5="R",IF(AQ4="meio1st",6,IF(AQ4="fim1st",6,IF(AQ4="meio2st",IF(AN5&gt;4,IF(AN5=6,7,AN5+2),6),AN4))),AN4))))</f>
        <v>6</v>
      </c>
      <c r="AU4" s="68" t="n">
        <f aca="false">IF(AL4="W",0,IF(AL4="O",0,IF(AL4="R",IF(AQ4="STB",AO4,0),IF(AL5="R",IF(AQ4="meio1st",0,IF(AS4&gt;AS5,IF(AT4&gt;AT5,0,10),IF(AT4&gt;AT5,10,AO4))),AO4))))</f>
        <v>0</v>
      </c>
      <c r="AW4" s="60"/>
      <c r="AX4" s="61" t="str">
        <f aca="false">D4</f>
        <v>RODRIGO SOARES</v>
      </c>
      <c r="AY4" s="62" t="n">
        <f aca="false">IF(AZ4="W",1,IF(AZ4="O",0,IF(AZ4="R",0,IF(AZ5="R",1,IF(BI4+BI5&gt;0,IF(BI4&gt;BI5,1,0),IF(BH4&gt;BH5,1,0))))))</f>
        <v>0</v>
      </c>
      <c r="AZ4" s="63"/>
      <c r="BA4" s="64" t="n">
        <v>2</v>
      </c>
      <c r="BB4" s="64" t="n">
        <v>1</v>
      </c>
      <c r="BC4" s="65"/>
      <c r="BE4" s="5" t="str">
        <f aca="false">IF(BC4&lt;&gt;"","STB",IF(BC5&lt;&gt;"","STB",IF(BB4&lt;&gt;"",IF(BB4&gt;5,IF(BB4&gt;BB5+1,"fim2st",IF(BB5&gt;BB4+1,"fim2st",IF(BB4=BB5,"meio2st",IF(BB4=6,IF(BB5=7,"fim2st","meio2st"),IF(BB4=7,IF(BB5=6,"fim2st","meio2st"),"meio2st"))))),IF(BB5&gt;5,IF(BB5&gt;BB4+1,"fim2st","meio2st"),"meio2st")),IF(BB5&lt;&gt;"",IF(BB4&gt;5,IF(BB4&gt;BB5+1,"fim2st",IF(BB5&gt;BB4+1,"fim2st",IF(BB4=BB5,"meio2st",IF(BB4=6,IF(BB5=7,"fim2st","meio2st"),IF(BB4=7,IF(BB5=6,"fim2st","meio2st"),"meio2st"))))),IF(BB5&gt;5,IF(BB5&gt;BB4+1,"fim2st","meio2st"),"meio2st")),IF(BA4&lt;&gt;"",IF(BA4&gt;5,IF(BA4&gt;BA5+1,"fim1st",IF(BA5&gt;BA4+1,"fim1st",IF(BA4=BA5,"meio1st",IF(BA4=6,IF(BA5=7,"fim1st","meio1st"),IF(BA4=7,IF(BA5=6,"fim1st","meio1st"),"meio1st"))))),IF(BA5&gt;5,IF(BA5&gt;BA4+1,"fim1st","meio1st"),"meio1st")),IF(BA5&lt;&gt;"",IF(BA4&gt;5,IF(BA4&gt;BA5+1,"fim1st",IF(BA5&gt;BA4+1,"fim1st",IF(BA4=BA5,"meio1st",IF(BA4=6,IF(BA5=7,"fim1st","meio1st"),IF(BA4=7,IF(BA5=6,"fim1st","meio1st"),"meio1st"))))),IF(BA5&gt;5,IF(BA5&gt;BA4+1,"fim1st","meio1st"),"meio1st")),"NJG"))))))</f>
        <v>fim2st</v>
      </c>
      <c r="BG4" s="66" t="n">
        <f aca="false">IF(AZ4="W",6,IF(AZ4="O",0,  IF(AZ5="R",IF(BE4="meio1st",IF(BA5&gt;4,IF(BA5=6,7,BA5+2),6),BA4),BA4)))</f>
        <v>2</v>
      </c>
      <c r="BH4" s="67" t="n">
        <f aca="false">IF(AZ4="W",6,IF(AZ4="O",0,IF(AZ4="R",IF(BE4="meio1st",0,IF(BE4="fim1st",0,BB4) ),IF(AZ5="R",IF(BE4="meio1st",6,IF(BE4="fim1st",6,IF(BE4="meio2st",IF(BB5&gt;4,IF(BB5=6,7,BB5+2),6),BB4))),BB4))))</f>
        <v>1</v>
      </c>
      <c r="BI4" s="68" t="n">
        <f aca="false">IF(AZ4="W",0,IF(AZ4="O",0,IF(AZ4="R",IF(BE4="STB",BC4,0),IF(AZ5="R",IF(BE4="meio1st",0,IF(BG4&gt;BG5,IF(BH4&gt;BH5,0,10),IF(BH4&gt;BH5,10,BC4))),BC4))))</f>
        <v>0</v>
      </c>
      <c r="BK4" s="60" t="s">
        <v>75</v>
      </c>
      <c r="BL4" s="61" t="str">
        <f aca="false">D4</f>
        <v>RODRIGO SOARES</v>
      </c>
      <c r="BM4" s="62" t="n">
        <f aca="false">IF(BN4="W",1,IF(BN4="O",0,IF(BN4="R",0,IF(BN5="R",1,IF(BW4+BW5&gt;0,IF(BW4&gt;BW5,1,0),IF(BV4&gt;BV5,1,0))))))</f>
        <v>0</v>
      </c>
      <c r="BN4" s="63" t="s">
        <v>47</v>
      </c>
      <c r="BO4" s="64"/>
      <c r="BP4" s="64"/>
      <c r="BQ4" s="65"/>
      <c r="BS4" s="5" t="str">
        <f aca="false">IF(BQ4&lt;&gt;"","STB",IF(BQ5&lt;&gt;"","STB",IF(BP4&lt;&gt;"",IF(BP4&gt;5,IF(BP4&gt;BP5+1,"fim2st",IF(BP5&gt;BP4+1,"fim2st",IF(BP4=BP5,"meio2st",IF(BP4=6,IF(BP5=7,"fim2st","meio2st"),IF(BP4=7,IF(BP5=6,"fim2st","meio2st"),"meio2st"))))),IF(BP5&gt;5,IF(BP5&gt;BP4+1,"fim2st","meio2st"),"meio2st")),IF(BP5&lt;&gt;"",IF(BP4&gt;5,IF(BP4&gt;BP5+1,"fim2st",IF(BP5&gt;BP4+1,"fim2st",IF(BP4=BP5,"meio2st",IF(BP4=6,IF(BP5=7,"fim2st","meio2st"),IF(BP4=7,IF(BP5=6,"fim2st","meio2st"),"meio2st"))))),IF(BP5&gt;5,IF(BP5&gt;BP4+1,"fim2st","meio2st"),"meio2st")),IF(BO4&lt;&gt;"",IF(BO4&gt;5,IF(BO4&gt;BO5+1,"fim1st",IF(BO5&gt;BO4+1,"fim1st",IF(BO4=BO5,"meio1st",IF(BO4=6,IF(BO5=7,"fim1st","meio1st"),IF(BO4=7,IF(BO5=6,"fim1st","meio1st"),"meio1st"))))),IF(BO5&gt;5,IF(BO5&gt;BO4+1,"fim1st","meio1st"),"meio1st")),IF(BO5&lt;&gt;"",IF(BO4&gt;5,IF(BO4&gt;BO5+1,"fim1st",IF(BO5&gt;BO4+1,"fim1st",IF(BO4=BO5,"meio1st",IF(BO4=6,IF(BO5=7,"fim1st","meio1st"),IF(BO4=7,IF(BO5=6,"fim1st","meio1st"),"meio1st"))))),IF(BO5&gt;5,IF(BO5&gt;BO4+1,"fim1st","meio1st"),"meio1st")),"NJG"))))))</f>
        <v>NJG</v>
      </c>
      <c r="BU4" s="66" t="n">
        <f aca="false">IF(BN4="W",6,IF(BN4="O",0,  IF(BN5="R",IF(BS4="meio1st",IF(BO5&gt;4,IF(BO5=6,7,BO5+2),6),BO4),BO4)))</f>
        <v>0</v>
      </c>
      <c r="BV4" s="67" t="n">
        <f aca="false">IF(BN4="W",6,IF(BN4="O",0,IF(BN4="R",IF(BS4="meio1st",0,IF(BS4="fim1st",0,BP4) ),IF(BN5="R",IF(BS4="meio1st",6,IF(BS4="fim1st",6,IF(BS4="meio2st",IF(BP5&gt;4,IF(BP5=6,7,BP5+2),6),BP4))),BP4))))</f>
        <v>0</v>
      </c>
      <c r="BW4" s="68" t="n">
        <f aca="false">IF(BN4="W",0,IF(BN4="O",0,IF(BN4="R",IF(BS4="STB",BQ4,0),IF(BN5="R",IF(BS4="meio1st",0,IF(BU4&gt;BU5,IF(BV4&gt;BV5,0,10),IF(BV4&gt;BV5,10,BQ4))),BQ4))))</f>
        <v>0</v>
      </c>
      <c r="BY4" s="60"/>
      <c r="BZ4" s="61" t="str">
        <f aca="false">D4</f>
        <v>RODRIGO SOARES</v>
      </c>
      <c r="CA4" s="70" t="n">
        <f aca="false">IF(CB4="W",1,IF(CB4="O",0,IF(CB4="R",0,IF(CB5="R",1,IF(CK4+CK5&gt;0,IF(CK4&gt;CK5,1,0),IF(CJ4&gt;CJ5,1,0))))))</f>
        <v>0</v>
      </c>
      <c r="CB4" s="63" t="s">
        <v>76</v>
      </c>
      <c r="CC4" s="64" t="n">
        <v>3</v>
      </c>
      <c r="CD4" s="64"/>
      <c r="CE4" s="65"/>
      <c r="CG4" s="5" t="str">
        <f aca="false">IF(CE4&lt;&gt;"","STB",IF(CE5&lt;&gt;"","STB",IF(CD4&lt;&gt;"",IF(CD4&gt;5,IF(CD4&gt;CD5+1,"fim2st",IF(CD5&gt;CD4+1,"fim2st",IF(CD4=CD5,"meio2st",IF(CD4=6,IF(CD5=7,"fim2st","meio2st"),IF(CD4=7,IF(CD5=6,"fim2st","meio2st"),"meio2st"))))),IF(CD5&gt;5,IF(CD5&gt;CD4+1,"fim2st","meio2st"),"meio2st")),IF(CD5&lt;&gt;"",IF(CD4&gt;5,IF(CD4&gt;CD5+1,"fim2st",IF(CD5&gt;CD4+1,"fim2st",IF(CD4=CD5,"meio2st",IF(CD4=6,IF(CD5=7,"fim2st","meio2st"),IF(CD4=7,IF(CD5=6,"fim2st","meio2st"),"meio2st"))))),IF(CD5&gt;5,IF(CD5&gt;CD4+1,"fim2st","meio2st"),"meio2st")),IF(CC4&lt;&gt;"",IF(CC4&gt;5,IF(CC4&gt;CC5+1,"fim1st",IF(CC5&gt;CC4+1,"fim1st",IF(CC4=CC5,"meio1st",IF(CC4=6,IF(CC5=7,"fim1st","meio1st"),IF(CC4=7,IF(CC5=6,"fim1st","meio1st"),"meio1st"))))),IF(CC5&gt;5,IF(CC5&gt;CC4+1,"fim1st","meio1st"),"meio1st")),IF(CC5&lt;&gt;"",IF(CC4&gt;5,IF(CC4&gt;CC5+1,"fim1st",IF(CC5&gt;CC4+1,"fim1st",IF(CC4=CC5,"meio1st",IF(CC4=6,IF(CC5=7,"fim1st","meio1st"),IF(CC4=7,IF(CC5=6,"fim1st","meio1st"),"meio1st"))))),IF(CC5&gt;5,IF(CC5&gt;CC4+1,"fim1st","meio1st"),"meio1st")),"NJG"))))))</f>
        <v>meio2st</v>
      </c>
      <c r="CI4" s="71" t="n">
        <f aca="false">IF(CB4="W",6,IF(CB4="O",0,  IF(CB5="R",IF(CG4="meio1st",IF(CC5&gt;4,IF(CC5=6,7,CC5+2),6),CC4),CC4)))</f>
        <v>3</v>
      </c>
      <c r="CJ4" s="72" t="n">
        <f aca="false">IF(CB4="W",6,IF(CB4="O",0,IF(CB4="R",IF(CG4="meio1st",0,IF(CG4="fim1st",0,CD4) ),IF(CB5="R",IF(CG4="meio1st",6,IF(CG4="fim1st",6,IF(CG4="meio2st",IF(CD5&gt;4,IF(CD5=6,7,CD5+2),6),CD4))),CD4))))</f>
        <v>0</v>
      </c>
      <c r="CK4" s="73" t="n">
        <f aca="false">IF(CB4="W",0,IF(CB4="O",0,IF(CB4="R",IF(CG4="STB",CE4,0),IF(CB5="R",IF(CG4="meio1st",0,IF(CI4&gt;CI5,IF(CJ4&gt;CJ5,0,10),IF(CJ4&gt;CJ5,10,CE4))),CE4))))</f>
        <v>0</v>
      </c>
      <c r="CM4" s="1" t="str">
        <f aca="false">D4</f>
        <v>RODRIGO SOARES</v>
      </c>
      <c r="CN4" s="8" t="n">
        <f aca="false">IF(AE4&gt;AE5,1,0)</f>
        <v>0</v>
      </c>
      <c r="CO4" s="8" t="n">
        <f aca="false">IF(AF4&gt;AF5,1,0)</f>
        <v>1</v>
      </c>
      <c r="CP4" s="8" t="n">
        <f aca="false">IF(AG4&gt;AG5,1,0)</f>
        <v>1</v>
      </c>
      <c r="CQ4" s="8" t="n">
        <f aca="false">IF(AS4&gt;AS5,1,0)</f>
        <v>1</v>
      </c>
      <c r="CR4" s="8" t="n">
        <f aca="false">IF(AT4&gt;AT5,1,0)</f>
        <v>1</v>
      </c>
      <c r="CS4" s="8" t="n">
        <f aca="false">IF(AU4&gt;AU5,1,0)</f>
        <v>0</v>
      </c>
      <c r="CT4" s="8" t="n">
        <f aca="false">IF(BG4&gt;BG5,1,0)</f>
        <v>0</v>
      </c>
      <c r="CU4" s="8" t="n">
        <f aca="false">IF(BH4&gt;BH5,1,0)</f>
        <v>0</v>
      </c>
      <c r="CV4" s="8" t="n">
        <f aca="false">IF(BI4&gt;BI5,1,0)</f>
        <v>0</v>
      </c>
      <c r="CW4" s="8" t="n">
        <f aca="false">IF(BU4&gt;BU5,1,0)</f>
        <v>0</v>
      </c>
      <c r="CX4" s="8" t="n">
        <f aca="false">IF(BV4&gt;BV5,1,0)</f>
        <v>0</v>
      </c>
      <c r="CY4" s="8" t="n">
        <f aca="false">IF(BW4&gt;BW5,1,0)</f>
        <v>0</v>
      </c>
      <c r="CZ4" s="8" t="n">
        <f aca="false">IF(CI4&gt;CI5,1,0)</f>
        <v>0</v>
      </c>
      <c r="DA4" s="8" t="n">
        <f aca="false">IF(CJ4&gt;CJ5,1,0)</f>
        <v>0</v>
      </c>
      <c r="DB4" s="8" t="n">
        <f aca="false">IF(CK4&gt;CK5,1,0)</f>
        <v>0</v>
      </c>
      <c r="DC4" s="74"/>
      <c r="DD4" s="8" t="n">
        <f aca="false">IF(AE5&gt;AE4,1,0)</f>
        <v>1</v>
      </c>
      <c r="DE4" s="8" t="n">
        <f aca="false">IF(AF5&gt;AF4,1,0)</f>
        <v>0</v>
      </c>
      <c r="DF4" s="8" t="n">
        <f aca="false">IF(AG5&gt;AG4,1,0)</f>
        <v>0</v>
      </c>
      <c r="DG4" s="8" t="n">
        <f aca="false">IF(AS5&gt;AS4,1,0)</f>
        <v>0</v>
      </c>
      <c r="DH4" s="8" t="n">
        <f aca="false">IF(AT5&gt;AT4,1,0)</f>
        <v>0</v>
      </c>
      <c r="DI4" s="8" t="n">
        <f aca="false">IF(AU5&gt;AU4,1,0)</f>
        <v>0</v>
      </c>
      <c r="DJ4" s="8" t="n">
        <f aca="false">IF(BG5&gt;BG4,1,0)</f>
        <v>1</v>
      </c>
      <c r="DK4" s="8" t="n">
        <f aca="false">IF(BH5&gt;BH4,1,0)</f>
        <v>1</v>
      </c>
      <c r="DL4" s="8" t="n">
        <f aca="false">IF(BI5&gt;BI4,1,0)</f>
        <v>0</v>
      </c>
      <c r="DM4" s="8" t="n">
        <f aca="false">IF(BU5&gt;BU4,1,0)</f>
        <v>1</v>
      </c>
      <c r="DN4" s="8" t="n">
        <f aca="false">IF(BV5&gt;BV4,1,0)</f>
        <v>1</v>
      </c>
      <c r="DO4" s="8" t="n">
        <f aca="false">IF(BW5&gt;BW4,1,0)</f>
        <v>0</v>
      </c>
      <c r="DP4" s="8" t="n">
        <f aca="false">IF(CI5&gt;CI4,1,0)</f>
        <v>1</v>
      </c>
      <c r="DQ4" s="8" t="n">
        <f aca="false">IF(CJ5&gt;CJ4,1,0)</f>
        <v>1</v>
      </c>
      <c r="DR4" s="8" t="n">
        <f aca="false">IF(CK5&gt;CK4,1,0)</f>
        <v>0</v>
      </c>
      <c r="DS4" s="74"/>
      <c r="DT4" s="8" t="n">
        <f aca="false">AE4+AF4+AG4+AS4+AT4+AU4+BG4+BH4+BI4+BU4+BV4+BW4+CI4+CJ4+CK4</f>
        <v>41</v>
      </c>
      <c r="DU4" s="8" t="n">
        <f aca="false">AE5+AF5+AG5+AS5+AT5+AU5+BG5+BH5+BI5+BU5+BV5+BW5+CI5+CJ5+CK5</f>
        <v>60</v>
      </c>
      <c r="DV4" s="74"/>
      <c r="DW4" s="1" t="n">
        <f aca="false">IF(X4="O",1,0)</f>
        <v>0</v>
      </c>
      <c r="DX4" s="1" t="n">
        <f aca="false">IF(AL4="O",1,0)</f>
        <v>0</v>
      </c>
      <c r="DY4" s="1" t="n">
        <f aca="false">IF(AZ4="O",1,0)</f>
        <v>0</v>
      </c>
      <c r="DZ4" s="1" t="n">
        <f aca="false">IF(BN4="O",1,0)</f>
        <v>1</v>
      </c>
      <c r="EA4" s="1" t="n">
        <f aca="false">IF(CB4="O",1,0)</f>
        <v>0</v>
      </c>
      <c r="EB4" s="8" t="s">
        <v>76</v>
      </c>
      <c r="ED4" s="8" t="n">
        <f aca="false">IF(CN4+CO4+CP4+DD4+DE4+DF4&gt;0,1,0)</f>
        <v>1</v>
      </c>
      <c r="EE4" s="8" t="n">
        <f aca="false">IF(CQ4+CR4+CS4+DG4+DH4+DI4&gt;0,1,0)</f>
        <v>1</v>
      </c>
      <c r="EF4" s="8" t="n">
        <f aca="false">IF(CT4+CU4+CV4+DJ4+DK4+DL4&gt;0,1,0)</f>
        <v>1</v>
      </c>
      <c r="EG4" s="8" t="n">
        <f aca="false">IF(CW4+CX4+CY4+DM4+DN4+DO4&gt;0,1,0)</f>
        <v>1</v>
      </c>
      <c r="EH4" s="8" t="n">
        <f aca="false">IF(CZ4+DA4+DB4+DP4+DQ4+DR4&gt;0,1,0)</f>
        <v>1</v>
      </c>
      <c r="EI4" s="8" t="n">
        <v>1</v>
      </c>
      <c r="EJ4" s="48" t="n">
        <f aca="false">SUM(ED4:EH4)</f>
        <v>5</v>
      </c>
      <c r="EK4" s="48" t="n">
        <f aca="false">AY4+BM4+CA4+W4+AK4</f>
        <v>2</v>
      </c>
      <c r="EL4" s="48" t="n">
        <f aca="false">SUM(CN4:DB4)</f>
        <v>4</v>
      </c>
      <c r="EM4" s="48" t="n">
        <f aca="false">SUM(DD4:DR4)</f>
        <v>7</v>
      </c>
      <c r="EN4" s="48" t="n">
        <f aca="false">EL4-EM4</f>
        <v>-3</v>
      </c>
      <c r="EO4" s="48" t="n">
        <f aca="false">DT4</f>
        <v>41</v>
      </c>
      <c r="EP4" s="48" t="n">
        <f aca="false">DU4</f>
        <v>60</v>
      </c>
      <c r="EQ4" s="48" t="n">
        <f aca="false">EO4-EP4</f>
        <v>-19</v>
      </c>
      <c r="ER4" s="48" t="n">
        <f aca="false">SUM(DW4:EA4)</f>
        <v>1</v>
      </c>
      <c r="ES4" s="74"/>
      <c r="ET4" s="27" t="n">
        <f aca="false">IF(EK4+100&gt;99,EK4+100,concatdxnar("0",EK4+100))</f>
        <v>102</v>
      </c>
      <c r="EU4" s="27" t="str">
        <f aca="false">IF(EN4+100&gt;99,EN4+100,CONCATENATE("0",EN4+100))</f>
        <v>097</v>
      </c>
      <c r="EV4" s="27" t="str">
        <f aca="false">IF(EQ4+100&gt;99,EQ4+100,CONCATENATE("0",EQ4+100))</f>
        <v>081</v>
      </c>
      <c r="EW4" s="27" t="n">
        <f aca="false">9-ER4</f>
        <v>8</v>
      </c>
      <c r="EX4" s="8" t="str">
        <f aca="false">CONCATENATE(ET4,EU4,EV4,EW4,EI4)</f>
        <v>10209708181</v>
      </c>
      <c r="EY4" s="8" t="n">
        <f aca="false">VALUE(EX4)</f>
        <v>10209708181</v>
      </c>
      <c r="EZ4" s="8" t="n">
        <f aca="false">LARGE(EY4:EY9,EI4)</f>
        <v>10510812892</v>
      </c>
      <c r="FA4" s="8" t="str">
        <f aca="false">LEFT(EZ4,10)</f>
        <v>1051081289</v>
      </c>
      <c r="FB4" s="8" t="str">
        <f aca="false">IF(FA4=FA5,"empate-b","ok")</f>
        <v>ok</v>
      </c>
      <c r="FC4" s="8" t="n">
        <f aca="false">VALUE(RIGHT(EZ4,1))</f>
        <v>2</v>
      </c>
      <c r="FD4" s="8" t="n">
        <f aca="false">IF(FB4="ok",9,IF(FB4="empate-c",CONCATENATE(FC4,FC3),IF(FB4="empate-b",CONCATENATE(FC4,FC5),1)))</f>
        <v>9</v>
      </c>
      <c r="FE4" s="8" t="str">
        <f aca="false">RIGHT(C2,1)</f>
        <v>A</v>
      </c>
      <c r="FF4" s="8" t="n">
        <f aca="false">IF(FD4=9,9,VLOOKUP(CONCATENATE(FE4,FD4),'Conf-Direto'!$A$12:$B$587,2,0))</f>
        <v>9</v>
      </c>
      <c r="FG4" s="8" t="n">
        <f aca="false">IF(FF4=9,9,IF(FF4=FC4,8,7))</f>
        <v>9</v>
      </c>
      <c r="FH4" s="1" t="str">
        <f aca="false">CONCATENATE(FA4,FG4,FC4)</f>
        <v>105108128992</v>
      </c>
      <c r="FI4" s="8" t="n">
        <v>1</v>
      </c>
      <c r="FJ4" s="25"/>
      <c r="FK4" s="25" t="n">
        <f aca="false">FJ5</f>
        <v>2</v>
      </c>
      <c r="FL4" s="25" t="n">
        <f aca="false">FJ6</f>
        <v>3</v>
      </c>
      <c r="FM4" s="25" t="n">
        <f aca="false">FJ7</f>
        <v>4</v>
      </c>
      <c r="FN4" s="25" t="n">
        <f aca="false">FJ8</f>
        <v>1</v>
      </c>
      <c r="FO4" s="25" t="n">
        <f aca="false">FJ9</f>
        <v>1</v>
      </c>
      <c r="FP4" s="1" t="n">
        <f aca="false">VALUE(FH4)</f>
        <v>105108128992</v>
      </c>
      <c r="FQ4" s="1" t="n">
        <f aca="false">LARGE(FP4:FP9,1)</f>
        <v>105108128992</v>
      </c>
      <c r="FR4" s="8" t="n">
        <f aca="false">IF(SUM(EJ4:EJ9)=0,B4,VALUE(RIGHT(FQ4,1)))</f>
        <v>2</v>
      </c>
      <c r="FS4" s="1" t="n">
        <f aca="false">FR4</f>
        <v>2</v>
      </c>
      <c r="FT4" s="1" t="str">
        <f aca="false">VLOOKUP(FR4,B4:D9,3,0)</f>
        <v>ENZO ALCOFORADO</v>
      </c>
      <c r="FU4" s="4" t="n">
        <f aca="false">F4</f>
        <v>1</v>
      </c>
      <c r="FV4" s="9" t="str">
        <f aca="false">IF(FS4&lt;10,CONCATENATE("0",FS4,IF(FU4&lt;10,CONCATENATE("0",FU4),FU4)),CONCATENATE(FS4,IF(FU4&lt;10,CONCATENATE("0",FU4),FU4)))</f>
        <v>0201</v>
      </c>
      <c r="FW4" s="4" t="n">
        <f aca="false">VALUE(FV4)</f>
        <v>201</v>
      </c>
      <c r="FX4" s="4" t="n">
        <f aca="false">SMALL(FW4:FW9,FI4)</f>
        <v>105</v>
      </c>
      <c r="FY4" s="4" t="n">
        <f aca="false">IF(LEN(FX4)=3,VALUE(LEFT(FX4,1)),VALUE(LEFT(FX4,2)))</f>
        <v>1</v>
      </c>
      <c r="FZ4" s="4" t="str">
        <f aca="false">RIGHT(FX4,2)</f>
        <v>05</v>
      </c>
      <c r="GB4" s="4" t="n">
        <v>1</v>
      </c>
      <c r="GC4" s="4" t="str">
        <f aca="false">LEFT(EX4,10)</f>
        <v>1020970818</v>
      </c>
    </row>
    <row r="5" customFormat="false" ht="13.8" hidden="false" customHeight="false" outlineLevel="0" collapsed="false">
      <c r="B5" s="48" t="n">
        <v>2</v>
      </c>
      <c r="C5" s="49" t="n">
        <v>2</v>
      </c>
      <c r="D5" s="50" t="str">
        <f aca="false">Classificação!D6</f>
        <v>ENZO ALCOFORADO</v>
      </c>
      <c r="F5" s="49" t="n">
        <v>2</v>
      </c>
      <c r="G5" s="51" t="str">
        <f aca="false">VLOOKUP(FR5,$B$4:$D$9,3,0)</f>
        <v>GUSTAVO LUNA</v>
      </c>
      <c r="H5" s="69" t="n">
        <f aca="false">VLOOKUP(FR5,EI4:EJ9,2,0)</f>
        <v>5</v>
      </c>
      <c r="I5" s="75" t="n">
        <f aca="false">VLOOKUP(FR5,EI4:EK9,3,0)</f>
        <v>3</v>
      </c>
      <c r="J5" s="76" t="n">
        <f aca="false">VLOOKUP(FR5,EI4:EQ9,4,0)</f>
        <v>8</v>
      </c>
      <c r="K5" s="77" t="n">
        <f aca="false">VLOOKUP(FR5,EI4:EQ9,5,0)</f>
        <v>5</v>
      </c>
      <c r="L5" s="78" t="n">
        <f aca="false">VLOOKUP(FR5,EI4:EQ9,6,0)</f>
        <v>3</v>
      </c>
      <c r="M5" s="79" t="n">
        <f aca="false">VLOOKUP(FR5,EI4:EQ9,7,0)</f>
        <v>81</v>
      </c>
      <c r="N5" s="77" t="n">
        <f aca="false">VLOOKUP(FR5,EI4:EQ9,8,0)</f>
        <v>67</v>
      </c>
      <c r="O5" s="78" t="n">
        <f aca="false">VLOOKUP(FR5,EI4:EQ9,9,0)</f>
        <v>14</v>
      </c>
      <c r="P5" s="80" t="n">
        <f aca="false">VLOOKUP(FR5,EI4:ER9,10,0)</f>
        <v>0</v>
      </c>
      <c r="Q5" s="58" t="str">
        <f aca="false">IF(VLOOKUP(FR4,GB4:GC9,2)=VLOOKUP(FR5,GB4:GC9,2),S5,IF(VLOOKUP(FR5,GB4:GC9,2)=VLOOKUP(FR6,GB4:GC9,2),R5,"N"))</f>
        <v>N</v>
      </c>
      <c r="R5" s="59" t="str">
        <f aca="false">CONCATENATE(G5, " venceu ",G6)</f>
        <v>GUSTAVO LUNA venceu DOUGLAS VELASQUEZ</v>
      </c>
      <c r="S5" s="59" t="str">
        <f aca="false">CONCATENATE(G5, " venceu ",G4)</f>
        <v>GUSTAVO LUNA venceu ENZO ALCOFORADO</v>
      </c>
      <c r="U5" s="81" t="s">
        <v>75</v>
      </c>
      <c r="V5" s="82" t="str">
        <f aca="false">D9</f>
        <v>GUSTAVO LUNA</v>
      </c>
      <c r="W5" s="83" t="n">
        <f aca="false">IF(X5="W",1,IF(X5="O",0,IF(X5="R",0,IF(X4="R",1,IF(AG5+AG4&gt;0,IF(AG5&gt;AG4,1,0),IF(AF5&gt;AF4,1,0))))))</f>
        <v>0</v>
      </c>
      <c r="X5" s="84"/>
      <c r="Y5" s="85" t="n">
        <v>6</v>
      </c>
      <c r="Z5" s="85" t="n">
        <v>3</v>
      </c>
      <c r="AA5" s="86" t="n">
        <v>11</v>
      </c>
      <c r="AC5" s="5" t="str">
        <f aca="false">IF(AA5&lt;&gt;"","STB",IF(AA4&lt;&gt;"","STB",IF(Z5&lt;&gt;"",IF(Z5&gt;5,IF(Z5&gt;Z4+1,"fim2st",IF(Z4&gt;Z5+1,"fim2st",IF(Z5=Z4,"meio2st",IF(Z5=6,IF(Z4=7,"fim2st","meio2st"),IF(Z5=7,IF(Z4=6,"fim2st","meio2st"),"meio2st"))))),IF(Z4&gt;5,IF(Z4&gt;Z5+1,"fim2st","meio2st"),"meio2st")),IF(Z4&lt;&gt;"",IF(Z5&gt;5,IF(Z5&gt;Z4+1,"fim2st",IF(Z4&gt;Z5+1,"fim2st",IF(Z5=Z4,"meio2st",IF(Z5=6,IF(Z4=7,"fim2st","meio2st"),IF(Z5=7,IF(Z4=6,"fim2st","meio2st"),"meio2st"))))),IF(Z4&gt;5,IF(Z4&gt;Z5+1,"fim2st","meio2st"),"meio2st")),IF(Y5&lt;&gt;"",IF(Y5&gt;5,IF(Y5&gt;Y4+1,"fim1st",IF(Y4&gt;Y5+1,"fim1st",IF(Y5=Y4,"meio1st",IF(Y5=6,IF(Y4=7,"fim1st","meio1st"),IF(Y5=7,IF(Y4=6,"fim1st","meio1st"),"meio1st"))))),IF(Y4&gt;5,IF(Y4&gt;Y5+1,"fim1st","meio1st"),"meio1st")),IF(Y4&lt;&gt;"",IF(Y5&gt;5,IF(Y5&gt;Y4+1,"fim1st",IF(Y4&gt;Y5+1,"fim1st",IF(Y5=Y4,"meio1st",IF(Y5=6,IF(Y4=7,"fim1st","meio1st"),IF(Y5=7,IF(Y4=6,"fim1st","meio1st"),"meio1st"))))),IF(Y4&gt;5,IF(Y4&gt;Y5+1,"fim1st","meio1st"),"meio1st")),"NJG"))))))</f>
        <v>STB</v>
      </c>
      <c r="AE5" s="87" t="n">
        <f aca="false">IF(X5="W",6,IF(X5="O",0,  IF(X4="R",IF(AC5="meio1st",IF(Y4&gt;4,IF(Y4=6,7,Y4+2),6),Y5),Y5)))</f>
        <v>6</v>
      </c>
      <c r="AF5" s="88" t="n">
        <f aca="false">IF(X5="W",6,IF(X5="O",0,IF(X5="R",IF(AC5="meio1st",0,IF(AC5="fim1st",0,Z5) ),IF(X4="R",IF(AC5="meio1st",6,IF(AC5="fim1st",6,IF(AC5="meio2st",IF(Z4&gt;4,IF(Z4=6,7,Z4+2),6),Z5))),Z5))))</f>
        <v>3</v>
      </c>
      <c r="AG5" s="89" t="n">
        <f aca="false">IF(X5="W",0,IF(X5="O",0,IF(X5="R",IF(AC5="STB",AA5,0),IF(X4="R",IF(AC4="meio1st",0,IF(AE5&gt;AE4,IF(AF5&gt;AF4,0,10),IF(AF5&gt;AF4,10,AA5))),AA5))))</f>
        <v>11</v>
      </c>
      <c r="AH5" s="69"/>
      <c r="AI5" s="81"/>
      <c r="AJ5" s="82" t="str">
        <f aca="false">D8</f>
        <v>TIAGO PRATA</v>
      </c>
      <c r="AK5" s="83" t="n">
        <f aca="false">IF(AL5="W",1,IF(AL5="O",0,IF(AL5="R",0,IF(AL4="R",1,IF(AU5+AU4&gt;0,IF(AU5&gt;AU4,1,0),IF(AT5&gt;AT4,1,0))))))</f>
        <v>0</v>
      </c>
      <c r="AL5" s="84"/>
      <c r="AM5" s="85" t="n">
        <v>4</v>
      </c>
      <c r="AN5" s="85" t="n">
        <v>0</v>
      </c>
      <c r="AO5" s="86"/>
      <c r="AQ5" s="5" t="str">
        <f aca="false">IF(AO5&lt;&gt;"","STB",IF(AO4&lt;&gt;"","STB",IF(AN5&lt;&gt;"",IF(AN5&gt;5,IF(AN5&gt;AN4+1,"fim2st",IF(AN4&gt;AN5+1,"fim2st",IF(AN5=AN4,"meio2st",IF(AN5=6,IF(AN4=7,"fim2st","meio2st"),IF(AN5=7,IF(AN4=6,"fim2st","meio2st"),"meio2st"))))),IF(AN4&gt;5,IF(AN4&gt;AN5+1,"fim2st","meio2st"),"meio2st")),IF(AN4&lt;&gt;"",IF(AN5&gt;5,IF(AN5&gt;AN4+1,"fim2st",IF(AN4&gt;AN5+1,"fim2st",IF(AN5=AN4,"meio2st",IF(AN5=6,IF(AN4=7,"fim2st","meio2st"),IF(AN5=7,IF(AN4=6,"fim2st","meio2st"),"meio2st"))))),IF(AN4&gt;5,IF(AN4&gt;AN5+1,"fim2st","meio2st"),"meio2st")),IF(AM5&lt;&gt;"",IF(AM5&gt;5,IF(AM5&gt;AM4+1,"fim1st",IF(AM4&gt;AM5+1,"fim1st",IF(AM5=AM4,"meio1st",IF(AM5=6,IF(AM4=7,"fim1st","meio1st"),IF(AM5=7,IF(AM4=6,"fim1st","meio1st"),"meio1st"))))),IF(AM4&gt;5,IF(AM4&gt;AM5+1,"fim1st","meio1st"),"meio1st")),IF(AM4&lt;&gt;"",IF(AM5&gt;5,IF(AM5&gt;AM4+1,"fim1st",IF(AM4&gt;AM5+1,"fim1st",IF(AM5=AM4,"meio1st",IF(AM5=6,IF(AM4=7,"fim1st","meio1st"),IF(AM5=7,IF(AM4=6,"fim1st","meio1st"),"meio1st"))))),IF(AM4&gt;5,IF(AM4&gt;AM5+1,"fim1st","meio1st"),"meio1st")),"NJG"))))))</f>
        <v>fim2st</v>
      </c>
      <c r="AS5" s="87" t="n">
        <f aca="false">IF(AL5="W",6,IF(AL5="O",0,  IF(AL4="R",IF(AQ5="meio1st",IF(AM4&gt;4,IF(AM4=6,7,AM4+2),6),AM5),AM5)))</f>
        <v>4</v>
      </c>
      <c r="AT5" s="88" t="n">
        <f aca="false">IF(AL5="W",6,IF(AL5="O",0,IF(AL5="R",IF(AQ5="meio1st",0,IF(AQ5="fim1st",0,AN5) ),IF(AL4="R",IF(AQ5="meio1st",6,IF(AQ5="fim1st",6,IF(AQ5="meio2st",IF(AN4&gt;4,IF(AN4=6,7,AN4+2),6),AN5))),AN5))))</f>
        <v>0</v>
      </c>
      <c r="AU5" s="89" t="n">
        <f aca="false">IF(AL5="W",0,IF(AL5="O",0,IF(AL5="R",IF(AQ5="STB",AO5,0),IF(AL4="R",IF(AQ4="meio1st",0,IF(AS5&gt;AS4,IF(AT5&gt;AT4,0,10),IF(AT5&gt;AT4,10,AO5))),AO5))))</f>
        <v>0</v>
      </c>
      <c r="AW5" s="81" t="s">
        <v>75</v>
      </c>
      <c r="AX5" s="82" t="str">
        <f aca="false">D7</f>
        <v>DOUGLAS VELASQUEZ</v>
      </c>
      <c r="AY5" s="83" t="n">
        <f aca="false">IF(AZ5="W",1,IF(AZ5="O",0,IF(AZ5="R",0,IF(AZ4="R",1,IF(BI5+BI4&gt;0,IF(BI5&gt;BI4,1,0),IF(BH5&gt;BH4,1,0))))))</f>
        <v>1</v>
      </c>
      <c r="AZ5" s="84"/>
      <c r="BA5" s="85" t="n">
        <v>6</v>
      </c>
      <c r="BB5" s="85" t="n">
        <v>6</v>
      </c>
      <c r="BC5" s="86"/>
      <c r="BE5" s="5" t="str">
        <f aca="false">IF(BC5&lt;&gt;"","STB",IF(BC4&lt;&gt;"","STB",IF(BB5&lt;&gt;"",IF(BB5&gt;5,IF(BB5&gt;BB4+1,"fim2st",IF(BB4&gt;BB5+1,"fim2st",IF(BB5=BB4,"meio2st",IF(BB5=6,IF(BB4=7,"fim2st","meio2st"),IF(BB5=7,IF(BB4=6,"fim2st","meio2st"),"meio2st"))))),IF(BB4&gt;5,IF(BB4&gt;BB5+1,"fim2st","meio2st"),"meio2st")),IF(BB4&lt;&gt;"",IF(BB5&gt;5,IF(BB5&gt;BB4+1,"fim2st",IF(BB4&gt;BB5+1,"fim2st",IF(BB5=BB4,"meio2st",IF(BB5=6,IF(BB4=7,"fim2st","meio2st"),IF(BB5=7,IF(BB4=6,"fim2st","meio2st"),"meio2st"))))),IF(BB4&gt;5,IF(BB4&gt;BB5+1,"fim2st","meio2st"),"meio2st")),IF(BA5&lt;&gt;"",IF(BA5&gt;5,IF(BA5&gt;BA4+1,"fim1st",IF(BA4&gt;BA5+1,"fim1st",IF(BA5=BA4,"meio1st",IF(BA5=6,IF(BA4=7,"fim1st","meio1st"),IF(BA5=7,IF(BA4=6,"fim1st","meio1st"),"meio1st"))))),IF(BA4&gt;5,IF(BA4&gt;BA5+1,"fim1st","meio1st"),"meio1st")),IF(BA4&lt;&gt;"",IF(BA5&gt;5,IF(BA5&gt;BA4+1,"fim1st",IF(BA4&gt;BA5+1,"fim1st",IF(BA5=BA4,"meio1st",IF(BA5=6,IF(BA4=7,"fim1st","meio1st"),IF(BA5=7,IF(BA4=6,"fim1st","meio1st"),"meio1st"))))),IF(BA4&gt;5,IF(BA4&gt;BA5+1,"fim1st","meio1st"),"meio1st")),"NJG"))))))</f>
        <v>fim2st</v>
      </c>
      <c r="BG5" s="87" t="n">
        <f aca="false">IF(AZ5="W",6,IF(AZ5="O",0,  IF(AZ4="R",IF(BE5="meio1st",IF(BA4&gt;4,IF(BA4=6,7,BA4+2),6),BA5),BA5)))</f>
        <v>6</v>
      </c>
      <c r="BH5" s="88" t="n">
        <f aca="false">IF(AZ5="W",6,IF(AZ5="O",0,IF(AZ5="R",IF(BE5="meio1st",0,IF(BE5="fim1st",0,BB5) ),IF(AZ4="R",IF(BE5="meio1st",6,IF(BE5="fim1st",6,IF(BE5="meio2st",IF(BB4&gt;4,IF(BB4=6,7,BB4+2),6),BB5))),BB5))))</f>
        <v>6</v>
      </c>
      <c r="BI5" s="89" t="n">
        <f aca="false">IF(AZ5="W",0,IF(AZ5="O",0,IF(AZ5="R",IF(BE5="STB",BC5,0),IF(AZ4="R",IF(BE4="meio1st",0,IF(BG5&gt;BG4,IF(BH5&gt;BH4,0,10),IF(BH5&gt;BH4,10,BC5))),BC5))))</f>
        <v>0</v>
      </c>
      <c r="BJ5" s="90"/>
      <c r="BK5" s="81"/>
      <c r="BL5" s="82" t="str">
        <f aca="false">D6</f>
        <v>OTAVIO BUENO</v>
      </c>
      <c r="BM5" s="83" t="n">
        <f aca="false">IF(BN5="W",1,IF(BN5="O",0,IF(BN5="R",0,IF(BN4="R",1,IF(BW5+BW4&gt;0,IF(BW5&gt;BW4,1,0),IF(BV5&gt;BV4,1,0))))))</f>
        <v>1</v>
      </c>
      <c r="BN5" s="84" t="s">
        <v>25</v>
      </c>
      <c r="BO5" s="85"/>
      <c r="BP5" s="85"/>
      <c r="BQ5" s="86"/>
      <c r="BS5" s="5" t="str">
        <f aca="false">IF(BQ5&lt;&gt;"","STB",IF(BQ4&lt;&gt;"","STB",IF(BP5&lt;&gt;"",IF(BP5&gt;5,IF(BP5&gt;BP4+1,"fim2st",IF(BP4&gt;BP5+1,"fim2st",IF(BP5=BP4,"meio2st",IF(BP5=6,IF(BP4=7,"fim2st","meio2st"),IF(BP5=7,IF(BP4=6,"fim2st","meio2st"),"meio2st"))))),IF(BP4&gt;5,IF(BP4&gt;BP5+1,"fim2st","meio2st"),"meio2st")),IF(BP4&lt;&gt;"",IF(BP5&gt;5,IF(BP5&gt;BP4+1,"fim2st",IF(BP4&gt;BP5+1,"fim2st",IF(BP5=BP4,"meio2st",IF(BP5=6,IF(BP4=7,"fim2st","meio2st"),IF(BP5=7,IF(BP4=6,"fim2st","meio2st"),"meio2st"))))),IF(BP4&gt;5,IF(BP4&gt;BP5+1,"fim2st","meio2st"),"meio2st")),IF(BO5&lt;&gt;"",IF(BO5&gt;5,IF(BO5&gt;BO4+1,"fim1st",IF(BO4&gt;BO5+1,"fim1st",IF(BO5=BO4,"meio1st",IF(BO5=6,IF(BO4=7,"fim1st","meio1st"),IF(BO5=7,IF(BO4=6,"fim1st","meio1st"),"meio1st"))))),IF(BO4&gt;5,IF(BO4&gt;BO5+1,"fim1st","meio1st"),"meio1st")),IF(BO4&lt;&gt;"",IF(BO5&gt;5,IF(BO5&gt;BO4+1,"fim1st",IF(BO4&gt;BO5+1,"fim1st",IF(BO5=BO4,"meio1st",IF(BO5=6,IF(BO4=7,"fim1st","meio1st"),IF(BO5=7,IF(BO4=6,"fim1st","meio1st"),"meio1st"))))),IF(BO4&gt;5,IF(BO4&gt;BO5+1,"fim1st","meio1st"),"meio1st")),"NJG"))))))</f>
        <v>NJG</v>
      </c>
      <c r="BU5" s="87" t="n">
        <f aca="false">IF(BN5="W",6,IF(BN5="O",0,  IF(BN4="R",IF(BS5="meio1st",IF(BO4&gt;4,IF(BO4=6,7,BO4+2),6),BO5),BO5)))</f>
        <v>6</v>
      </c>
      <c r="BV5" s="88" t="n">
        <f aca="false">IF(BN5="W",6,IF(BN5="O",0,IF(BN5="R",IF(BS5="meio1st",0,IF(BS5="fim1st",0,BP5) ),IF(BN4="R",IF(BS5="meio1st",6,IF(BS5="fim1st",6,IF(BS5="meio2st",IF(BP4&gt;4,IF(BP4=6,7,BP4+2),6),BP5))),BP5))))</f>
        <v>6</v>
      </c>
      <c r="BW5" s="89" t="n">
        <f aca="false">IF(BN5="W",0,IF(BN5="O",0,IF(BN5="R",IF(BS5="STB",BQ5,0),IF(BN4="R",IF(BS4="meio1st",0,IF(BU5&gt;BU4,IF(BV5&gt;BV4,0,10),IF(BV5&gt;BV4,10,BQ5))),BQ5))))</f>
        <v>0</v>
      </c>
      <c r="BY5" s="81" t="s">
        <v>75</v>
      </c>
      <c r="BZ5" s="82" t="str">
        <f aca="false">D5</f>
        <v>ENZO ALCOFORADO</v>
      </c>
      <c r="CA5" s="91" t="n">
        <f aca="false">IF(CB5="W",1,IF(CB5="O",0,IF(CB5="R",0,IF(CB4="R",1,IF(CK5+CK4&gt;0,IF(CK5&gt;CK4,1,0),IF(CJ5&gt;CJ4,1,0))))))</f>
        <v>1</v>
      </c>
      <c r="CB5" s="84"/>
      <c r="CC5" s="85" t="n">
        <v>6</v>
      </c>
      <c r="CD5" s="85" t="n">
        <v>3</v>
      </c>
      <c r="CE5" s="86"/>
      <c r="CG5" s="5" t="str">
        <f aca="false">IF(CE5&lt;&gt;"","STB",IF(CE4&lt;&gt;"","STB",IF(CD5&lt;&gt;"",IF(CD5&gt;5,IF(CD5&gt;CD4+1,"fim2st",IF(CD4&gt;CD5+1,"fim2st",IF(CD5=CD4,"meio2st",IF(CD5=6,IF(CD4=7,"fim2st","meio2st"),IF(CD5=7,IF(CD4=6,"fim2st","meio2st"),"meio2st"))))),IF(CD4&gt;5,IF(CD4&gt;CD5+1,"fim2st","meio2st"),"meio2st")),IF(CD4&lt;&gt;"",IF(CD5&gt;5,IF(CD5&gt;CD4+1,"fim2st",IF(CD4&gt;CD5+1,"fim2st",IF(CD5=CD4,"meio2st",IF(CD5=6,IF(CD4=7,"fim2st","meio2st"),IF(CD5=7,IF(CD4=6,"fim2st","meio2st"),"meio2st"))))),IF(CD4&gt;5,IF(CD4&gt;CD5+1,"fim2st","meio2st"),"meio2st")),IF(CC5&lt;&gt;"",IF(CC5&gt;5,IF(CC5&gt;CC4+1,"fim1st",IF(CC4&gt;CC5+1,"fim1st",IF(CC5=CC4,"meio1st",IF(CC5=6,IF(CC4=7,"fim1st","meio1st"),IF(CC5=7,IF(CC4=6,"fim1st","meio1st"),"meio1st"))))),IF(CC4&gt;5,IF(CC4&gt;CC5+1,"fim1st","meio1st"),"meio1st")),IF(CC4&lt;&gt;"",IF(CC5&gt;5,IF(CC5&gt;CC4+1,"fim1st",IF(CC4&gt;CC5+1,"fim1st",IF(CC5=CC4,"meio1st",IF(CC5=6,IF(CC4=7,"fim1st","meio1st"),IF(CC5=7,IF(CC4=6,"fim1st","meio1st"),"meio1st"))))),IF(CC4&gt;5,IF(CC4&gt;CC5+1,"fim1st","meio1st"),"meio1st")),"NJG"))))))</f>
        <v>meio2st</v>
      </c>
      <c r="CI5" s="92" t="n">
        <f aca="false">IF(CB5="W",6,IF(CB5="O",0,  IF(CB4="R",IF(CG5="meio1st",IF(CC4&gt;4,IF(CC4=6,7,CC4+2),6),CC5),CC5)))</f>
        <v>6</v>
      </c>
      <c r="CJ5" s="93" t="n">
        <f aca="false">IF(CB5="W",6,IF(CB5="O",0,IF(CB5="R",IF(CG5="meio1st",0,IF(CG5="fim1st",0,CD5) ),IF(CB4="R",IF(CG5="meio1st",6,IF(CG5="fim1st",6,IF(CG5="meio2st",IF(CD4&gt;4,IF(CD4=6,7,CD4+2),6),CD5))),CD5))))</f>
        <v>6</v>
      </c>
      <c r="CK5" s="94" t="n">
        <f aca="false">IF(CB5="W",0,IF(CB5="O",0,IF(CB5="R",IF(CG5="STB",CE5,0),IF(CB4="R",IF(CG4="meio1st",0,IF(CI5&gt;CI4,IF(CJ5&gt;CJ4,0,10),IF(CJ5&gt;CJ4,10,CE5))),CE5))))</f>
        <v>0</v>
      </c>
      <c r="CM5" s="1" t="str">
        <f aca="false">D5</f>
        <v>ENZO ALCOFORADO</v>
      </c>
      <c r="CN5" s="8" t="n">
        <f aca="false">IF(AE6&gt;AE7,1,0)</f>
        <v>1</v>
      </c>
      <c r="CO5" s="8" t="n">
        <f aca="false">IF(AF6&gt;AF7,1,0)</f>
        <v>1</v>
      </c>
      <c r="CP5" s="8" t="n">
        <f aca="false">IF(AG6&gt;AG7,1,0)</f>
        <v>0</v>
      </c>
      <c r="CQ5" s="8" t="n">
        <f aca="false">IF(AS6&gt;AS7,1,0)</f>
        <v>1</v>
      </c>
      <c r="CR5" s="8" t="n">
        <f aca="false">IF(AT6&gt;AT7,1,0)</f>
        <v>0</v>
      </c>
      <c r="CS5" s="8" t="n">
        <f aca="false">IF(AU6&gt;AU7,1,0)</f>
        <v>1</v>
      </c>
      <c r="CT5" s="8" t="n">
        <f aca="false">IF(BG6&gt;BG7,1,0)</f>
        <v>1</v>
      </c>
      <c r="CU5" s="8" t="n">
        <f aca="false">IF(BH6&gt;BH7,1,0)</f>
        <v>1</v>
      </c>
      <c r="CV5" s="8" t="n">
        <f aca="false">IF(BI6&gt;BI7,1,0)</f>
        <v>0</v>
      </c>
      <c r="CW5" s="8" t="n">
        <f aca="false">IF(BU6&gt;BU7,1,0)</f>
        <v>0</v>
      </c>
      <c r="CX5" s="8" t="n">
        <f aca="false">IF(BV6&gt;BV7,1,0)</f>
        <v>1</v>
      </c>
      <c r="CY5" s="8" t="n">
        <f aca="false">IF(BW6&gt;BW7,1,0)</f>
        <v>1</v>
      </c>
      <c r="CZ5" s="8" t="n">
        <f aca="false">IF(CI5&gt;CI4,1,0)</f>
        <v>1</v>
      </c>
      <c r="DA5" s="8" t="n">
        <f aca="false">IF(CJ5&gt;CJ4,1,0)</f>
        <v>1</v>
      </c>
      <c r="DB5" s="8" t="n">
        <f aca="false">IF(CK5&gt;CK4,1,0)</f>
        <v>0</v>
      </c>
      <c r="DC5" s="74"/>
      <c r="DD5" s="8" t="n">
        <f aca="false">IF(AE7&gt;AE6,1,0)</f>
        <v>0</v>
      </c>
      <c r="DE5" s="8" t="n">
        <f aca="false">IF(AF7&gt;AF6,1,0)</f>
        <v>0</v>
      </c>
      <c r="DF5" s="8" t="n">
        <f aca="false">IF(AG7&gt;AG6,1,0)</f>
        <v>0</v>
      </c>
      <c r="DG5" s="8" t="n">
        <f aca="false">IF(AS7&gt;AS6,1,0)</f>
        <v>0</v>
      </c>
      <c r="DH5" s="8" t="n">
        <f aca="false">IF(AT7&gt;AT6,1,0)</f>
        <v>1</v>
      </c>
      <c r="DI5" s="8" t="n">
        <f aca="false">IF(AU7&gt;AU6,1,0)</f>
        <v>0</v>
      </c>
      <c r="DJ5" s="8" t="n">
        <f aca="false">IF(BG7&gt;BG6,1,0)</f>
        <v>0</v>
      </c>
      <c r="DK5" s="8" t="n">
        <f aca="false">IF(BH7&gt;BH6,1,0)</f>
        <v>0</v>
      </c>
      <c r="DL5" s="8" t="n">
        <f aca="false">IF(BI7&gt;BI6,1,0)</f>
        <v>0</v>
      </c>
      <c r="DM5" s="8" t="n">
        <f aca="false">IF(BU7&gt;BU6,1,0)</f>
        <v>1</v>
      </c>
      <c r="DN5" s="8" t="n">
        <f aca="false">IF(BV7&gt;BV6,1,0)</f>
        <v>0</v>
      </c>
      <c r="DO5" s="8" t="n">
        <f aca="false">IF(BW7&gt;BW6,1,0)</f>
        <v>0</v>
      </c>
      <c r="DP5" s="8" t="n">
        <f aca="false">IF(CI4&gt;CI5,1,0)</f>
        <v>0</v>
      </c>
      <c r="DQ5" s="8" t="n">
        <f aca="false">IF(CJ4&gt;CJ5,1,0)</f>
        <v>0</v>
      </c>
      <c r="DR5" s="8" t="n">
        <f aca="false">IF(CK4&gt;CK5,1,0)</f>
        <v>0</v>
      </c>
      <c r="DS5" s="74"/>
      <c r="DT5" s="8" t="n">
        <f aca="false">AE6+AF6+AG6+AS6+AT6+AU6+BG6+BH6+BI6+BU6+BV6+BW6+CI5+CJ5+CK5</f>
        <v>79</v>
      </c>
      <c r="DU5" s="8" t="n">
        <f aca="false">AE7+AF7+AG7+AS7+AT7+AU7+BG7+BH7+BI7+BU7+BV7+BW7+CI4+CJ4+CK4</f>
        <v>51</v>
      </c>
      <c r="DV5" s="74"/>
      <c r="DW5" s="1" t="n">
        <f aca="false">IF(X6="O",1,0)</f>
        <v>0</v>
      </c>
      <c r="DX5" s="1" t="n">
        <f aca="false">IF(AL6="O",1,0)</f>
        <v>0</v>
      </c>
      <c r="DY5" s="1" t="n">
        <f aca="false">IF(AZ6="O",1,0)</f>
        <v>0</v>
      </c>
      <c r="DZ5" s="1" t="n">
        <f aca="false">IF(BN6="O",1,0)</f>
        <v>0</v>
      </c>
      <c r="EA5" s="1" t="n">
        <f aca="false">IF(CB5="O",1,0)</f>
        <v>0</v>
      </c>
      <c r="ED5" s="8" t="n">
        <f aca="false">IF(CN5+CO5+CP5+DD5+DE5+DF5&gt;0,1,0)</f>
        <v>1</v>
      </c>
      <c r="EE5" s="8" t="n">
        <f aca="false">IF(CQ5+CR5+CS5+DG5+DH5+DI5&gt;0,1,0)</f>
        <v>1</v>
      </c>
      <c r="EF5" s="8" t="n">
        <f aca="false">IF(CT5+CU5+CV5+DJ5+DK5+DL5&gt;0,1,0)</f>
        <v>1</v>
      </c>
      <c r="EG5" s="8" t="n">
        <f aca="false">IF(CW5+CX5+CY5+DM5+DN5+DO5&gt;0,1,0)</f>
        <v>1</v>
      </c>
      <c r="EH5" s="8" t="n">
        <f aca="false">IF(CZ5+DA5+DB5+DP5+DQ5+DR5&gt;0,1,0)</f>
        <v>1</v>
      </c>
      <c r="EI5" s="8" t="n">
        <v>2</v>
      </c>
      <c r="EJ5" s="48" t="n">
        <f aca="false">SUM(ED5:EH5)</f>
        <v>5</v>
      </c>
      <c r="EK5" s="48" t="n">
        <f aca="false">AY6+BM6+CA5+W6+AK6</f>
        <v>5</v>
      </c>
      <c r="EL5" s="48" t="n">
        <f aca="false">SUM(CN5:DB5)</f>
        <v>10</v>
      </c>
      <c r="EM5" s="48" t="n">
        <f aca="false">SUM(DD5:DR5)</f>
        <v>2</v>
      </c>
      <c r="EN5" s="48" t="n">
        <f aca="false">EL5-EM5</f>
        <v>8</v>
      </c>
      <c r="EO5" s="48" t="n">
        <f aca="false">DT5</f>
        <v>79</v>
      </c>
      <c r="EP5" s="48" t="n">
        <f aca="false">DU5</f>
        <v>51</v>
      </c>
      <c r="EQ5" s="48" t="n">
        <f aca="false">EO5-EP5</f>
        <v>28</v>
      </c>
      <c r="ER5" s="48" t="n">
        <f aca="false">SUM(DW5:EA5)</f>
        <v>0</v>
      </c>
      <c r="ES5" s="74"/>
      <c r="ET5" s="27" t="n">
        <f aca="false">IF(EK5+100&gt;99,EK5+100,concatdxnar("0",EK5+100))</f>
        <v>105</v>
      </c>
      <c r="EU5" s="27" t="n">
        <f aca="false">IF(EN5+100&gt;99,EN5+100,CONCATENATE("0",EN5+100))</f>
        <v>108</v>
      </c>
      <c r="EV5" s="27" t="n">
        <f aca="false">IF(EQ5+100&gt;99,EQ5+100,CONCATENATE("0",EQ5+100))</f>
        <v>128</v>
      </c>
      <c r="EW5" s="27" t="n">
        <f aca="false">9-ER5</f>
        <v>9</v>
      </c>
      <c r="EX5" s="8" t="str">
        <f aca="false">CONCATENATE(ET5,EU5,EV5,EW5,EI5)</f>
        <v>10510812892</v>
      </c>
      <c r="EY5" s="8" t="n">
        <f aca="false">VALUE(EX5)</f>
        <v>10510812892</v>
      </c>
      <c r="EZ5" s="8" t="n">
        <f aca="false">LARGE(EY4:EY9,EI5)</f>
        <v>10310311496</v>
      </c>
      <c r="FA5" s="8" t="str">
        <f aca="false">LEFT(EZ5,10)</f>
        <v>1031031149</v>
      </c>
      <c r="FB5" s="8" t="str">
        <f aca="false">IF(FA5=FA4,"empate-c",IF(FA5=FA6,"empate-b","ok"))</f>
        <v>ok</v>
      </c>
      <c r="FC5" s="8" t="n">
        <f aca="false">VALUE(RIGHT(EZ5,1))</f>
        <v>6</v>
      </c>
      <c r="FD5" s="8" t="n">
        <f aca="false">IF(FB5="ok",9,IF(FB5="empate-c",CONCATENATE(FC5,FC4),IF(FB5="empate-b",CONCATENATE(FC5,FC6),1)))</f>
        <v>9</v>
      </c>
      <c r="FE5" s="8" t="str">
        <f aca="false">RIGHT(C2,1)</f>
        <v>A</v>
      </c>
      <c r="FF5" s="8" t="n">
        <f aca="false">IF(FD5=9,9,VLOOKUP(CONCATENATE(FE5,FD5),'Conf-Direto'!$A$12:$B$587,2,0))</f>
        <v>9</v>
      </c>
      <c r="FG5" s="8" t="n">
        <f aca="false">IF(FF5=9,9,IF(FF5=FC5,8,7))</f>
        <v>9</v>
      </c>
      <c r="FH5" s="1" t="str">
        <f aca="false">CONCATENATE(FA5,FG5,FC5)</f>
        <v>103103114996</v>
      </c>
      <c r="FI5" s="8" t="n">
        <v>2</v>
      </c>
      <c r="FJ5" s="25" t="n">
        <f aca="false">IF(CA4=1,1,IF(CA5=1,2,0))</f>
        <v>2</v>
      </c>
      <c r="FK5" s="25"/>
      <c r="FL5" s="25" t="n">
        <f aca="false">FK6</f>
        <v>2</v>
      </c>
      <c r="FM5" s="25" t="n">
        <f aca="false">FK7</f>
        <v>2</v>
      </c>
      <c r="FN5" s="25" t="n">
        <f aca="false">FK8</f>
        <v>2</v>
      </c>
      <c r="FO5" s="25" t="n">
        <f aca="false">FL9</f>
        <v>6</v>
      </c>
      <c r="FP5" s="1" t="n">
        <f aca="false">VALUE(FH5)</f>
        <v>103103114996</v>
      </c>
      <c r="FQ5" s="1" t="n">
        <f aca="false">LARGE(FP4:FP9,2)</f>
        <v>103103114996</v>
      </c>
      <c r="FR5" s="8" t="n">
        <f aca="false">IF(SUM(EJ4:EJ9)=0,B5,VALUE(RIGHT(FQ5,1)))</f>
        <v>6</v>
      </c>
      <c r="FS5" s="1" t="n">
        <f aca="false">FR5</f>
        <v>6</v>
      </c>
      <c r="FT5" s="1" t="str">
        <f aca="false">VLOOKUP(FR5,B4:D9,3,0)</f>
        <v>GUSTAVO LUNA</v>
      </c>
      <c r="FU5" s="4" t="n">
        <f aca="false">F5</f>
        <v>2</v>
      </c>
      <c r="FV5" s="9" t="str">
        <f aca="false">IF(FS5&lt;10,CONCATENATE("0",FS5,IF(FU5&lt;10,CONCATENATE("0",FU5),FU5)),CONCATENATE(FS5,IF(FU5&lt;10,CONCATENATE("0",FU5),FU5)))</f>
        <v>0602</v>
      </c>
      <c r="FW5" s="4" t="n">
        <f aca="false">VALUE(FV5)</f>
        <v>602</v>
      </c>
      <c r="FX5" s="4" t="n">
        <f aca="false">SMALL(FW4:FW9,FI5)</f>
        <v>201</v>
      </c>
      <c r="FY5" s="4" t="n">
        <f aca="false">IF(LEN(FX5)=3,VALUE(LEFT(FX5,1)),VALUE(LEFT(FX5,2)))</f>
        <v>2</v>
      </c>
      <c r="FZ5" s="4" t="str">
        <f aca="false">RIGHT(FX5,2)</f>
        <v>01</v>
      </c>
      <c r="GB5" s="4" t="n">
        <v>2</v>
      </c>
      <c r="GC5" s="4" t="str">
        <f aca="false">LEFT(EX5,10)</f>
        <v>1051081289</v>
      </c>
    </row>
    <row r="6" customFormat="false" ht="13.8" hidden="false" customHeight="false" outlineLevel="0" collapsed="false">
      <c r="B6" s="48" t="n">
        <v>3</v>
      </c>
      <c r="C6" s="49" t="n">
        <v>3</v>
      </c>
      <c r="D6" s="50" t="str">
        <f aca="false">Classificação!D7</f>
        <v>OTAVIO BUENO</v>
      </c>
      <c r="F6" s="49" t="n">
        <v>3</v>
      </c>
      <c r="G6" s="51" t="str">
        <f aca="false">VLOOKUP(FR6,$B$4:$D$9,3,0)</f>
        <v>DOUGLAS VELASQUEZ</v>
      </c>
      <c r="H6" s="69" t="n">
        <f aca="false">VLOOKUP(FR6,EI4:EJ9,2,0)</f>
        <v>5</v>
      </c>
      <c r="I6" s="75" t="n">
        <f aca="false">VLOOKUP(FR6,EI4:EK9,3,0)</f>
        <v>3</v>
      </c>
      <c r="J6" s="69" t="n">
        <f aca="false">VLOOKUP(FR6,EI4:EQ9,4,0)</f>
        <v>7</v>
      </c>
      <c r="K6" s="77" t="n">
        <f aca="false">VLOOKUP(FR6,EI4:EQ9,5,0)</f>
        <v>5</v>
      </c>
      <c r="L6" s="78" t="n">
        <f aca="false">VLOOKUP(FR6,EI4:EQ9,6,0)</f>
        <v>2</v>
      </c>
      <c r="M6" s="95" t="n">
        <f aca="false">VLOOKUP(FR6,EI4:EQ9,7,0)</f>
        <v>69</v>
      </c>
      <c r="N6" s="77" t="n">
        <f aca="false">VLOOKUP(FR6,EI4:EQ9,8,0)</f>
        <v>52</v>
      </c>
      <c r="O6" s="78" t="n">
        <f aca="false">VLOOKUP(FR6,EI4:EQ9,9,0)</f>
        <v>17</v>
      </c>
      <c r="P6" s="80" t="n">
        <f aca="false">VLOOKUP(FR6,EI4:ER9,10,0)</f>
        <v>0</v>
      </c>
      <c r="Q6" s="58" t="str">
        <f aca="false">IF(VLOOKUP(FR5,GB4:GC9,2)=VLOOKUP(FR6,GB4:GC9,2),S6,IF(VLOOKUP(FR6,GB4:GC9,2)=VLOOKUP(FR7,GB4:GC9,2),R6,"N"))</f>
        <v>N</v>
      </c>
      <c r="R6" s="59" t="str">
        <f aca="false">CONCATENATE(G6, " venceu ",G7)</f>
        <v>DOUGLAS VELASQUEZ venceu OTAVIO BUENO</v>
      </c>
      <c r="S6" s="59" t="str">
        <f aca="false">CONCATENATE(G6, " venceu ",G5)</f>
        <v>DOUGLAS VELASQUEZ venceu GUSTAVO LUNA</v>
      </c>
      <c r="U6" s="60"/>
      <c r="V6" s="61" t="str">
        <f aca="false">D5</f>
        <v>ENZO ALCOFORADO</v>
      </c>
      <c r="W6" s="62" t="n">
        <f aca="false">IF(X6="W",1,IF(X6="O",0,IF(X6="R",0,IF(X7="R",1,IF(AG6+AG7&gt;0,IF(AG6&gt;AG7,1,0),IF(AF6&gt;AF7,1,0))))))</f>
        <v>1</v>
      </c>
      <c r="X6" s="96"/>
      <c r="Y6" s="64" t="n">
        <v>6</v>
      </c>
      <c r="Z6" s="64" t="n">
        <v>7</v>
      </c>
      <c r="AA6" s="65"/>
      <c r="AC6" s="5" t="str">
        <f aca="false">IF(AA6&lt;&gt;"","STB",IF(AA7&lt;&gt;"","STB",IF(Z6&lt;&gt;"",IF(Z6&gt;5,IF(Z6&gt;Z7+1,"fim2st",IF(Z7&gt;Z6+1,"fim2st",IF(Z6=Z7,"meio2st",IF(Z6=6,IF(Z7=7,"fim2st","meio2st"),IF(Z6=7,IF(Z7=6,"fim2st","meio2st"),"meio2st"))))),IF(Z7&gt;5,IF(Z7&gt;Z6+1,"fim2st","meio2st"),"meio2st")),IF(Z7&lt;&gt;"",IF(Z6&gt;5,IF(Z6&gt;Z7+1,"fim2st",IF(Z7&gt;Z6+1,"fim2st",IF(Z6=Z7,"meio2st",IF(Z6=6,IF(Z7=7,"fim2st","meio2st"),IF(Z6=7,IF(Z7=6,"fim2st","meio2st"),"meio2st"))))),IF(Z7&gt;5,IF(Z7&gt;Z6+1,"fim2st","meio2st"),"meio2st")),IF(Y6&lt;&gt;"",IF(Y6&gt;5,IF(Y6&gt;Y7+1,"fim1st",IF(Y7&gt;Y6+1,"fim1st",IF(Y6=Y7,"meio1st",IF(Y6=6,IF(Y7=7,"fim1st","meio1st"),IF(Y6=7,IF(Y7=6,"fim1st","meio1st"),"meio1st"))))),IF(Y7&gt;5,IF(Y7&gt;Y6+1,"fim1st","meio1st"),"meio1st")),IF(Y7&lt;&gt;"",IF(Y6&gt;5,IF(Y6&gt;Y7+1,"fim1st",IF(Y7&gt;Y6+1,"fim1st",IF(Y6=Y7,"meio1st",IF(Y6=6,IF(Y7=7,"fim1st","meio1st"),IF(Y6=7,IF(Y7=6,"fim1st","meio1st"),"meio1st"))))),IF(Y7&gt;5,IF(Y7&gt;Y6+1,"fim1st","meio1st"),"meio1st")),"NJG"))))))</f>
        <v>fim2st</v>
      </c>
      <c r="AE6" s="66" t="n">
        <f aca="false">IF(X6="W",6,IF(X6="O",0,  IF(X7="R",IF(AC6="meio1st",IF(Y7&gt;4,IF(Y7=6,7,Y7+2),6),Y6),Y6)))</f>
        <v>6</v>
      </c>
      <c r="AF6" s="67" t="n">
        <f aca="false">IF(X6="W",6,IF(X6="O",0,IF(X6="R",IF(AC6="meio1st",0,IF(AC6="fim1st",0,Z6) ),IF(X7="R",IF(AC6="meio1st",6,IF(AC6="fim1st",6,IF(AC6="meio2st",IF(Z7&gt;4,IF(Z7=6,7,Z7+2),6),Z6))),Z6))))</f>
        <v>7</v>
      </c>
      <c r="AG6" s="68" t="n">
        <f aca="false">IF(X6="W",0,IF(X6="O",0,IF(X6="R",IF(AC6="STB",AA6,0),IF(X7="R",IF(AC4="meio1st",0,IF(AE6&gt;AE7,IF(AF6&gt;AF7,0,10),IF(AF6&gt;AF7,10,AA6))),AA6))))</f>
        <v>0</v>
      </c>
      <c r="AH6" s="69"/>
      <c r="AI6" s="60" t="s">
        <v>75</v>
      </c>
      <c r="AJ6" s="61" t="str">
        <f aca="false">D5</f>
        <v>ENZO ALCOFORADO</v>
      </c>
      <c r="AK6" s="62" t="n">
        <f aca="false">IF(AL6="W",1,IF(AL6="O",0,IF(AL6="R",0,IF(AL7="R",1,IF(AU6+AU7&gt;0,IF(AU6&gt;AU7,1,0),IF(AT6&gt;AT7,1,0))))))</f>
        <v>1</v>
      </c>
      <c r="AL6" s="96"/>
      <c r="AM6" s="64" t="n">
        <v>7</v>
      </c>
      <c r="AN6" s="64" t="n">
        <v>4</v>
      </c>
      <c r="AO6" s="65" t="n">
        <v>10</v>
      </c>
      <c r="AQ6" s="5" t="str">
        <f aca="false">IF(AO6&lt;&gt;"","STB",IF(AO7&lt;&gt;"","STB",IF(AN6&lt;&gt;"",IF(AN6&gt;5,IF(AN6&gt;AN7+1,"fim2st",IF(AN7&gt;AN6+1,"fim2st",IF(AN6=AN7,"meio2st",IF(AN6=6,IF(AN7=7,"fim2st","meio2st"),IF(AN6=7,IF(AN7=6,"fim2st","meio2st"),"meio2st"))))),IF(AN7&gt;5,IF(AN7&gt;AN6+1,"fim2st","meio2st"),"meio2st")),IF(AN7&lt;&gt;"",IF(AN6&gt;5,IF(AN6&gt;AN7+1,"fim2st",IF(AN7&gt;AN6+1,"fim2st",IF(AN6=AN7,"meio2st",IF(AN6=6,IF(AN7=7,"fim2st","meio2st"),IF(AN6=7,IF(AN7=6,"fim2st","meio2st"),"meio2st"))))),IF(AN7&gt;5,IF(AN7&gt;AN6+1,"fim2st","meio2st"),"meio2st")),IF(AM6&lt;&gt;"",IF(AM6&gt;5,IF(AM6&gt;AM7+1,"fim1st",IF(AM7&gt;AM6+1,"fim1st",IF(AM6=AM7,"meio1st",IF(AM6=6,IF(AM7=7,"fim1st","meio1st"),IF(AM6=7,IF(AM7=6,"fim1st","meio1st"),"meio1st"))))),IF(AM7&gt;5,IF(AM7&gt;AM6+1,"fim1st","meio1st"),"meio1st")),IF(AM7&lt;&gt;"",IF(AM6&gt;5,IF(AM6&gt;AM7+1,"fim1st",IF(AM7&gt;AM6+1,"fim1st",IF(AM6=AM7,"meio1st",IF(AM6=6,IF(AM7=7,"fim1st","meio1st"),IF(AM6=7,IF(AM7=6,"fim1st","meio1st"),"meio1st"))))),IF(AM7&gt;5,IF(AM7&gt;AM6+1,"fim1st","meio1st"),"meio1st")),"NJG"))))))</f>
        <v>STB</v>
      </c>
      <c r="AS6" s="66" t="n">
        <f aca="false">IF(AL6="W",6,IF(AL6="O",0,  IF(AL7="R",IF(AQ6="meio1st",IF(AM7&gt;4,IF(AM7=6,7,AM7+2),6),AM6),AM6)))</f>
        <v>7</v>
      </c>
      <c r="AT6" s="67" t="n">
        <f aca="false">IF(AL6="W",6,IF(AL6="O",0,IF(AL6="R",IF(AQ6="meio1st",0,IF(AQ6="fim1st",0,AN6) ),IF(AL7="R",IF(AQ6="meio1st",6,IF(AQ6="fim1st",6,IF(AQ6="meio2st",IF(AN7&gt;4,IF(AN7=6,7,AN7+2),6),AN6))),AN6))))</f>
        <v>4</v>
      </c>
      <c r="AU6" s="68" t="n">
        <f aca="false">IF(AL6="W",0,IF(AL6="O",0,IF(AL6="R",IF(AQ6="STB",AO6,0),IF(AL7="R",IF(AQ4="meio1st",0,IF(AS6&gt;AS7,IF(AT6&gt;AT7,0,10),IF(AT6&gt;AT7,10,AO6))),AO6))))</f>
        <v>10</v>
      </c>
      <c r="AW6" s="60"/>
      <c r="AX6" s="61" t="str">
        <f aca="false">D5</f>
        <v>ENZO ALCOFORADO</v>
      </c>
      <c r="AY6" s="62" t="n">
        <f aca="false">IF(AZ6="W",1,IF(AZ6="O",0,IF(AZ6="R",0,IF(AZ7="R",1,IF(BI6+BI7&gt;0,IF(BI6&gt;BI7,1,0),IF(BH6&gt;BH7,1,0))))))</f>
        <v>1</v>
      </c>
      <c r="AZ6" s="96"/>
      <c r="BA6" s="64" t="n">
        <v>6</v>
      </c>
      <c r="BB6" s="64" t="n">
        <v>7</v>
      </c>
      <c r="BC6" s="65"/>
      <c r="BE6" s="5" t="str">
        <f aca="false">IF(BC6&lt;&gt;"","STB",IF(BC7&lt;&gt;"","STB",IF(BB6&lt;&gt;"",IF(BB6&gt;5,IF(BB6&gt;BB7+1,"fim2st",IF(BB7&gt;BB6+1,"fim2st",IF(BB6=BB7,"meio2st",IF(BB6=6,IF(BB7=7,"fim2st","meio2st"),IF(BB6=7,IF(BB7=6,"fim2st","meio2st"),"meio2st"))))),IF(BB7&gt;5,IF(BB7&gt;BB6+1,"fim2st","meio2st"),"meio2st")),IF(BB7&lt;&gt;"",IF(BB6&gt;5,IF(BB6&gt;BB7+1,"fim2st",IF(BB7&gt;BB6+1,"fim2st",IF(BB6=BB7,"meio2st",IF(BB6=6,IF(BB7=7,"fim2st","meio2st"),IF(BB6=7,IF(BB7=6,"fim2st","meio2st"),"meio2st"))))),IF(BB7&gt;5,IF(BB7&gt;BB6+1,"fim2st","meio2st"),"meio2st")),IF(BA6&lt;&gt;"",IF(BA6&gt;5,IF(BA6&gt;BA7+1,"fim1st",IF(BA7&gt;BA6+1,"fim1st",IF(BA6=BA7,"meio1st",IF(BA6=6,IF(BA7=7,"fim1st","meio1st"),IF(BA6=7,IF(BA7=6,"fim1st","meio1st"),"meio1st"))))),IF(BA7&gt;5,IF(BA7&gt;BA6+1,"fim1st","meio1st"),"meio1st")),IF(BA7&lt;&gt;"",IF(BA6&gt;5,IF(BA6&gt;BA7+1,"fim1st",IF(BA7&gt;BA6+1,"fim1st",IF(BA6=BA7,"meio1st",IF(BA6=6,IF(BA7=7,"fim1st","meio1st"),IF(BA6=7,IF(BA7=6,"fim1st","meio1st"),"meio1st"))))),IF(BA7&gt;5,IF(BA7&gt;BA6+1,"fim1st","meio1st"),"meio1st")),"NJG"))))))</f>
        <v>fim2st</v>
      </c>
      <c r="BG6" s="66" t="n">
        <f aca="false">IF(AZ6="W",6,IF(AZ6="O",0,  IF(AZ7="R",IF(BE6="meio1st",IF(BA7&gt;4,IF(BA7=6,7,BA7+2),6),BA6),BA6)))</f>
        <v>6</v>
      </c>
      <c r="BH6" s="67" t="n">
        <f aca="false">IF(AZ6="W",6,IF(AZ6="O",0,IF(AZ6="R",IF(BE6="meio1st",0,IF(BE6="fim1st",0,BB6) ),IF(AZ7="R",IF(BE6="meio1st",6,IF(BE6="fim1st",6,IF(BE6="meio2st",IF(BB7&gt;4,IF(BB7=6,7,BB7+2),6),BB6))),BB6))))</f>
        <v>7</v>
      </c>
      <c r="BI6" s="68" t="n">
        <f aca="false">IF(AZ6="W",0,IF(AZ6="O",0,IF(AZ6="R",IF(BE6="STB",BC6,0),IF(AZ7="R",IF(BE4="meio1st",0,IF(BG6&gt;BG7,IF(BH6&gt;BH7,0,10),IF(BH6&gt;BH7,10,BC6))),BC6))))</f>
        <v>0</v>
      </c>
      <c r="BK6" s="60"/>
      <c r="BL6" s="61" t="str">
        <f aca="false">D5</f>
        <v>ENZO ALCOFORADO</v>
      </c>
      <c r="BM6" s="62" t="n">
        <f aca="false">IF(BN6="W",1,IF(BN6="O",0,IF(BN6="R",0,IF(BN7="R",1,IF(BW6+BW7&gt;0,IF(BW6&gt;BW7,1,0),IF(BV6&gt;BV7,1,0))))))</f>
        <v>1</v>
      </c>
      <c r="BN6" s="96"/>
      <c r="BO6" s="64" t="n">
        <v>3</v>
      </c>
      <c r="BP6" s="64" t="n">
        <v>7</v>
      </c>
      <c r="BQ6" s="65" t="n">
        <v>10</v>
      </c>
      <c r="BS6" s="5" t="str">
        <f aca="false">IF(BQ6&lt;&gt;"","STB",IF(BQ7&lt;&gt;"","STB",IF(BP6&lt;&gt;"",IF(BP6&gt;5,IF(BP6&gt;BP7+1,"fim2st",IF(BP7&gt;BP6+1,"fim2st",IF(BP6=BP7,"meio2st",IF(BP6=6,IF(BP7=7,"fim2st","meio2st"),IF(BP6=7,IF(BP7=6,"fim2st","meio2st"),"meio2st"))))),IF(BP7&gt;5,IF(BP7&gt;BP6+1,"fim2st","meio2st"),"meio2st")),IF(BP7&lt;&gt;"",IF(BP6&gt;5,IF(BP6&gt;BP7+1,"fim2st",IF(BP7&gt;BP6+1,"fim2st",IF(BP6=BP7,"meio2st",IF(BP6=6,IF(BP7=7,"fim2st","meio2st"),IF(BP6=7,IF(BP7=6,"fim2st","meio2st"),"meio2st"))))),IF(BP7&gt;5,IF(BP7&gt;BP6+1,"fim2st","meio2st"),"meio2st")),IF(BO6&lt;&gt;"",IF(BO6&gt;5,IF(BO6&gt;BO7+1,"fim1st",IF(BO7&gt;BO6+1,"fim1st",IF(BO6=BO7,"meio1st",IF(BO6=6,IF(BO7=7,"fim1st","meio1st"),IF(BO6=7,IF(BO7=6,"fim1st","meio1st"),"meio1st"))))),IF(BO7&gt;5,IF(BO7&gt;BO6+1,"fim1st","meio1st"),"meio1st")),IF(BO7&lt;&gt;"",IF(BO6&gt;5,IF(BO6&gt;BO7+1,"fim1st",IF(BO7&gt;BO6+1,"fim1st",IF(BO6=BO7,"meio1st",IF(BO6=6,IF(BO7=7,"fim1st","meio1st"),IF(BO6=7,IF(BO7=6,"fim1st","meio1st"),"meio1st"))))),IF(BO7&gt;5,IF(BO7&gt;BO6+1,"fim1st","meio1st"),"meio1st")),"NJG"))))))</f>
        <v>STB</v>
      </c>
      <c r="BU6" s="66" t="n">
        <f aca="false">IF(BN6="W",6,IF(BN6="O",0,  IF(BN7="R",IF(BS6="meio1st",IF(BO7&gt;4,IF(BO7=6,7,BO7+2),6),BO6),BO6)))</f>
        <v>3</v>
      </c>
      <c r="BV6" s="67" t="n">
        <f aca="false">IF(BN6="W",6,IF(BN6="O",0,IF(BN6="R",IF(BS6="meio1st",0,IF(BS6="fim1st",0,BP6) ),IF(BN7="R",IF(BS6="meio1st",6,IF(BS6="fim1st",6,IF(BS6="meio2st",IF(BP7&gt;4,IF(BP7=6,7,BP7+2),6),BP6))),BP6))))</f>
        <v>7</v>
      </c>
      <c r="BW6" s="68" t="n">
        <f aca="false">IF(BN6="W",0,IF(BN6="O",0,IF(BN6="R",IF(BS6="STB",BQ6,0),IF(BN7="R",IF(BS4="meio1st",0,IF(BU6&gt;BU7,IF(BV6&gt;BV7,0,10),IF(BV6&gt;BV7,10,BQ6))),BQ6))))</f>
        <v>10</v>
      </c>
      <c r="BY6" s="60" t="s">
        <v>75</v>
      </c>
      <c r="BZ6" s="61" t="str">
        <f aca="false">D6</f>
        <v>OTAVIO BUENO</v>
      </c>
      <c r="CA6" s="70" t="n">
        <f aca="false">IF(CB6="W",1,IF(CB6="O",0,IF(CB6="R",0,IF(CB7="R",1,IF(CK6+CK7&gt;0,IF(CK6&gt;CK7,1,0),IF(CJ6&gt;CJ7,1,0))))))</f>
        <v>1</v>
      </c>
      <c r="CB6" s="96"/>
      <c r="CC6" s="64" t="n">
        <v>6</v>
      </c>
      <c r="CD6" s="64" t="n">
        <v>4</v>
      </c>
      <c r="CE6" s="65" t="n">
        <v>10</v>
      </c>
      <c r="CG6" s="5" t="str">
        <f aca="false">IF(CE6&lt;&gt;"","STB",IF(CE7&lt;&gt;"","STB",IF(CD6&lt;&gt;"",IF(CD6&gt;5,IF(CD6&gt;CD7+1,"fim2st",IF(CD7&gt;CD6+1,"fim2st",IF(CD6=CD7,"meio2st",IF(CD6=6,IF(CD7=7,"fim2st","meio2st"),IF(CD6=7,IF(CD7=6,"fim2st","meio2st"),"meio2st"))))),IF(CD7&gt;5,IF(CD7&gt;CD6+1,"fim2st","meio2st"),"meio2st")),IF(CD7&lt;&gt;"",IF(CD6&gt;5,IF(CD6&gt;CD7+1,"fim2st",IF(CD7&gt;CD6+1,"fim2st",IF(CD6=CD7,"meio2st",IF(CD6=6,IF(CD7=7,"fim2st","meio2st"),IF(CD6=7,IF(CD7=6,"fim2st","meio2st"),"meio2st"))))),IF(CD7&gt;5,IF(CD7&gt;CD6+1,"fim2st","meio2st"),"meio2st")),IF(CC6&lt;&gt;"",IF(CC6&gt;5,IF(CC6&gt;CC7+1,"fim1st",IF(CC7&gt;CC6+1,"fim1st",IF(CC6=CC7,"meio1st",IF(CC6=6,IF(CC7=7,"fim1st","meio1st"),IF(CC6=7,IF(CC7=6,"fim1st","meio1st"),"meio1st"))))),IF(CC7&gt;5,IF(CC7&gt;CC6+1,"fim1st","meio1st"),"meio1st")),IF(CC7&lt;&gt;"",IF(CC6&gt;5,IF(CC6&gt;CC7+1,"fim1st",IF(CC7&gt;CC6+1,"fim1st",IF(CC6=CC7,"meio1st",IF(CC6=6,IF(CC7=7,"fim1st","meio1st"),IF(CC6=7,IF(CC7=6,"fim1st","meio1st"),"meio1st"))))),IF(CC7&gt;5,IF(CC7&gt;CC6+1,"fim1st","meio1st"),"meio1st")),"NJG"))))))</f>
        <v>STB</v>
      </c>
      <c r="CI6" s="71" t="n">
        <f aca="false">IF(CB6="W",6,IF(CB6="O",0,  IF(CB7="R",IF(CG6="meio1st",IF(CC7&gt;4,IF(CC7=6,7,CC7+2),6),CC6),CC6)))</f>
        <v>6</v>
      </c>
      <c r="CJ6" s="72" t="n">
        <f aca="false">IF(CB6="W",6,IF(CB6="O",0,IF(CB6="R",IF(CG6="meio1st",0,IF(CG6="fim1st",0,CD6) ),IF(CB7="R",IF(CG6="meio1st",6,IF(CG6="fim1st",6,IF(CG6="meio2st",IF(CD7&gt;4,IF(CD7=6,7,CD7+2),6),CD6))),CD6))))</f>
        <v>4</v>
      </c>
      <c r="CK6" s="73" t="n">
        <f aca="false">IF(CB6="W",0,IF(CB6="O",0,IF(CB6="R",IF(CG6="STB",CE6,0),IF(CB7="R",IF(CG4="meio1st",0,IF(CI6&gt;CI7,IF(CJ6&gt;CJ7,0,10),IF(CJ6&gt;CJ7,10,CE6))),CE6))))</f>
        <v>10</v>
      </c>
      <c r="CM6" s="1" t="str">
        <f aca="false">D6</f>
        <v>OTAVIO BUENO</v>
      </c>
      <c r="CN6" s="8" t="n">
        <f aca="false">IF(AE8&gt;AE9,1,0)</f>
        <v>0</v>
      </c>
      <c r="CO6" s="8" t="n">
        <f aca="false">IF(AF8&gt;AF9,1,0)</f>
        <v>1</v>
      </c>
      <c r="CP6" s="8" t="n">
        <f aca="false">IF(AG8&gt;AG9,1,0)</f>
        <v>0</v>
      </c>
      <c r="CQ6" s="8" t="n">
        <f aca="false">IF(AS8&gt;AS9,1,0)</f>
        <v>0</v>
      </c>
      <c r="CR6" s="8" t="n">
        <f aca="false">IF(AT8&gt;AT9,1,0)</f>
        <v>1</v>
      </c>
      <c r="CS6" s="8" t="n">
        <f aca="false">IF(AU8&gt;AU9,1,0)</f>
        <v>0</v>
      </c>
      <c r="CT6" s="8" t="n">
        <f aca="false">IF(BG7&gt;BG6,1,0)</f>
        <v>0</v>
      </c>
      <c r="CU6" s="8" t="n">
        <f aca="false">IF(BH7&gt;BH6,1,0)</f>
        <v>0</v>
      </c>
      <c r="CV6" s="8" t="n">
        <f aca="false">IF(BI7&gt;BI6,1,0)</f>
        <v>0</v>
      </c>
      <c r="CW6" s="8" t="n">
        <f aca="false">IF(BU5&gt;BU4,1,0)</f>
        <v>1</v>
      </c>
      <c r="CX6" s="8" t="n">
        <f aca="false">IF(BV5&gt;BV4,1,0)</f>
        <v>1</v>
      </c>
      <c r="CY6" s="8" t="n">
        <f aca="false">IF(BW5&gt;BW4,1,0)</f>
        <v>0</v>
      </c>
      <c r="CZ6" s="8" t="n">
        <f aca="false">IF(CI6&gt;CI7,1,0)</f>
        <v>1</v>
      </c>
      <c r="DA6" s="8" t="n">
        <f aca="false">IF(CJ6&gt;CJ7,1,0)</f>
        <v>0</v>
      </c>
      <c r="DB6" s="8" t="n">
        <f aca="false">IF(CK6&gt;CK7,1,0)</f>
        <v>1</v>
      </c>
      <c r="DC6" s="74"/>
      <c r="DD6" s="8" t="n">
        <f aca="false">IF(AE9&gt;AE8,1,0)</f>
        <v>1</v>
      </c>
      <c r="DE6" s="8" t="n">
        <f aca="false">IF(AF9&gt;AF8,1,0)</f>
        <v>0</v>
      </c>
      <c r="DF6" s="8" t="n">
        <f aca="false">IF(AG9&gt;AG8,1,0)</f>
        <v>1</v>
      </c>
      <c r="DG6" s="8" t="n">
        <f aca="false">IF(AS9&gt;AS8,1,0)</f>
        <v>1</v>
      </c>
      <c r="DH6" s="8" t="n">
        <f aca="false">IF(AT9&gt;AT8,1,0)</f>
        <v>0</v>
      </c>
      <c r="DI6" s="8" t="n">
        <f aca="false">IF(AU9&gt;AU8,1,0)</f>
        <v>1</v>
      </c>
      <c r="DJ6" s="8" t="n">
        <f aca="false">IF(BG6&gt;BG7,1,0)</f>
        <v>1</v>
      </c>
      <c r="DK6" s="8" t="n">
        <f aca="false">IF(BH6&gt;BH7,1,0)</f>
        <v>1</v>
      </c>
      <c r="DL6" s="8" t="n">
        <f aca="false">IF(BI6&gt;BI7,1,0)</f>
        <v>0</v>
      </c>
      <c r="DM6" s="8" t="n">
        <f aca="false">IF(BU4&gt;BU5,1,0)</f>
        <v>0</v>
      </c>
      <c r="DN6" s="8" t="n">
        <f aca="false">IF(BV4&gt;BV5,1,0)</f>
        <v>0</v>
      </c>
      <c r="DO6" s="8" t="n">
        <f aca="false">IF(BW4&gt;BW5,1,0)</f>
        <v>0</v>
      </c>
      <c r="DP6" s="8" t="n">
        <f aca="false">IF(CI7&gt;CI6,1,0)</f>
        <v>0</v>
      </c>
      <c r="DQ6" s="8" t="n">
        <f aca="false">IF(CJ7&gt;CJ6,1,0)</f>
        <v>1</v>
      </c>
      <c r="DR6" s="8" t="n">
        <f aca="false">IF(CK7&gt;CK6,1,0)</f>
        <v>0</v>
      </c>
      <c r="DS6" s="74"/>
      <c r="DT6" s="8" t="n">
        <f aca="false">AE8+AF8+AG8+AS8+AT8+AU8+BG7+BH7+BI7+BU5+BV5+BW5+CI6+CJ6+CK6</f>
        <v>63</v>
      </c>
      <c r="DU6" s="8" t="n">
        <f aca="false">AE9+AF9+AG9+AS9+AT9+AU9+BG6+BH6+BI6+BU4+BV4+BW4+CI7+CJ7+CK7</f>
        <v>65</v>
      </c>
      <c r="DV6" s="74"/>
      <c r="DW6" s="1" t="n">
        <f aca="false">IF(X8="O",1,0)</f>
        <v>0</v>
      </c>
      <c r="DX6" s="1" t="n">
        <f aca="false">IF(AL8="O",1,0)</f>
        <v>0</v>
      </c>
      <c r="DY6" s="1" t="n">
        <f aca="false">IF(AZ7="O",1,0)</f>
        <v>0</v>
      </c>
      <c r="DZ6" s="1" t="n">
        <f aca="false">IF(BN5="O",1,0)</f>
        <v>0</v>
      </c>
      <c r="EA6" s="1" t="n">
        <f aca="false">IF(CB6="O",1,0)</f>
        <v>0</v>
      </c>
      <c r="ED6" s="8" t="n">
        <f aca="false">IF(CN6+CO6+CP6+DD6+DE6+DF6&gt;0,1,0)</f>
        <v>1</v>
      </c>
      <c r="EE6" s="8" t="n">
        <f aca="false">IF(CQ6+CR6+CS6+DG6+DH6+DI6&gt;0,1,0)</f>
        <v>1</v>
      </c>
      <c r="EF6" s="8" t="n">
        <f aca="false">IF(CT6+CU6+CV6+DJ6+DK6+DL6&gt;0,1,0)</f>
        <v>1</v>
      </c>
      <c r="EG6" s="8" t="n">
        <f aca="false">IF(CW6+CX6+CY6+DM6+DN6+DO6&gt;0,1,0)</f>
        <v>1</v>
      </c>
      <c r="EH6" s="8" t="n">
        <f aca="false">IF(CZ6+DA6+DB6+DP6+DQ6+DR6&gt;0,1,0)</f>
        <v>1</v>
      </c>
      <c r="EI6" s="8" t="n">
        <v>3</v>
      </c>
      <c r="EJ6" s="48" t="n">
        <f aca="false">SUM(ED6:EH6)</f>
        <v>5</v>
      </c>
      <c r="EK6" s="48" t="n">
        <f aca="false">AY7+BM5+CA6+W8+AK8</f>
        <v>2</v>
      </c>
      <c r="EL6" s="48" t="n">
        <f aca="false">SUM(CN6:DB6)</f>
        <v>6</v>
      </c>
      <c r="EM6" s="48" t="n">
        <f aca="false">SUM(DD6:DR6)</f>
        <v>7</v>
      </c>
      <c r="EN6" s="48" t="n">
        <f aca="false">EL6-EM6</f>
        <v>-1</v>
      </c>
      <c r="EO6" s="48" t="n">
        <f aca="false">DT6</f>
        <v>63</v>
      </c>
      <c r="EP6" s="48" t="n">
        <f aca="false">DU6</f>
        <v>65</v>
      </c>
      <c r="EQ6" s="48" t="n">
        <f aca="false">EO6-EP6</f>
        <v>-2</v>
      </c>
      <c r="ER6" s="48" t="n">
        <f aca="false">SUM(DW6:EA6)</f>
        <v>0</v>
      </c>
      <c r="ES6" s="74"/>
      <c r="ET6" s="27" t="n">
        <f aca="false">IF(EK6+100&gt;99,EK6+100,concatdxnar("0",EK6+100))</f>
        <v>102</v>
      </c>
      <c r="EU6" s="27" t="str">
        <f aca="false">IF(EN6+100&gt;99,EN6+100,CONCATENATE("0",EN6+100))</f>
        <v>099</v>
      </c>
      <c r="EV6" s="27" t="str">
        <f aca="false">IF(EQ6+100&gt;99,EQ6+100,CONCATENATE("0",EQ6+100))</f>
        <v>098</v>
      </c>
      <c r="EW6" s="27" t="n">
        <f aca="false">9-ER6</f>
        <v>9</v>
      </c>
      <c r="EX6" s="8" t="str">
        <f aca="false">CONCATENATE(ET6,EU6,EV6,EW6,EI6)</f>
        <v>10209909893</v>
      </c>
      <c r="EY6" s="8" t="n">
        <f aca="false">VALUE(EX6)</f>
        <v>10209909893</v>
      </c>
      <c r="EZ6" s="8" t="n">
        <f aca="false">LARGE(EY4:EY9,EI6)</f>
        <v>10310211794</v>
      </c>
      <c r="FA6" s="8" t="str">
        <f aca="false">LEFT(EZ6,10)</f>
        <v>1031021179</v>
      </c>
      <c r="FB6" s="8" t="str">
        <f aca="false">IF(FA6=FA5,"empate-c",IF(FA6=FA7,"empate-b","ok"))</f>
        <v>ok</v>
      </c>
      <c r="FC6" s="8" t="n">
        <f aca="false">VALUE(RIGHT(EZ6,1))</f>
        <v>4</v>
      </c>
      <c r="FD6" s="8" t="n">
        <f aca="false">IF(FB6="ok",9,IF(FB6="empate-c",CONCATENATE(FC6,FC5),IF(FB6="empate-b",CONCATENATE(FC6,FC7),1)))</f>
        <v>9</v>
      </c>
      <c r="FE6" s="8" t="str">
        <f aca="false">RIGHT(C2,1)</f>
        <v>A</v>
      </c>
      <c r="FF6" s="8" t="n">
        <f aca="false">IF(FD6=9,9,VLOOKUP(CONCATENATE(FE6,FD6),'Conf-Direto'!$A$12:$B$587,2,0))</f>
        <v>9</v>
      </c>
      <c r="FG6" s="8" t="n">
        <f aca="false">IF(FF6=9,9,IF(FF6=FC6,8,7))</f>
        <v>9</v>
      </c>
      <c r="FH6" s="1" t="str">
        <f aca="false">CONCATENATE(FA6,FG6,FC6)</f>
        <v>103102117994</v>
      </c>
      <c r="FI6" s="8" t="n">
        <v>3</v>
      </c>
      <c r="FJ6" s="25" t="n">
        <f aca="false">IF(BM4=1,1,IF(BM5=1,3,0))</f>
        <v>3</v>
      </c>
      <c r="FK6" s="25" t="n">
        <f aca="false">IF(AY6=1,2,IF(AY7=1,3,0))</f>
        <v>2</v>
      </c>
      <c r="FL6" s="25"/>
      <c r="FM6" s="25" t="n">
        <f aca="false">FL7</f>
        <v>4</v>
      </c>
      <c r="FN6" s="25" t="n">
        <f aca="false">FL8</f>
        <v>3</v>
      </c>
      <c r="FO6" s="25" t="n">
        <f aca="false">FL9</f>
        <v>6</v>
      </c>
      <c r="FP6" s="1" t="n">
        <f aca="false">VALUE(FH6)</f>
        <v>103102117994</v>
      </c>
      <c r="FQ6" s="1" t="n">
        <f aca="false">LARGE(FP4:FP9,3)</f>
        <v>103102117994</v>
      </c>
      <c r="FR6" s="8" t="n">
        <f aca="false">IF(SUM(EJ4:EJ9)=0,B6,VALUE(RIGHT(FQ6,1)))</f>
        <v>4</v>
      </c>
      <c r="FS6" s="1" t="n">
        <f aca="false">FR6</f>
        <v>4</v>
      </c>
      <c r="FT6" s="1" t="str">
        <f aca="false">VLOOKUP(FR6,B4:D9,3,0)</f>
        <v>DOUGLAS VELASQUEZ</v>
      </c>
      <c r="FU6" s="4" t="n">
        <f aca="false">F6</f>
        <v>3</v>
      </c>
      <c r="FV6" s="9" t="str">
        <f aca="false">IF(FS6&lt;10,CONCATENATE("0",FS6,IF(FU6&lt;10,CONCATENATE("0",FU6),FU6)),CONCATENATE(FS6,IF(FU6&lt;10,CONCATENATE("0",FU6),FU6)))</f>
        <v>0403</v>
      </c>
      <c r="FW6" s="4" t="n">
        <f aca="false">VALUE(FV6)</f>
        <v>403</v>
      </c>
      <c r="FX6" s="4" t="n">
        <f aca="false">SMALL(FW4:FW9,FI6)</f>
        <v>304</v>
      </c>
      <c r="FY6" s="4" t="n">
        <f aca="false">IF(LEN(FX6)=3,VALUE(LEFT(FX6,1)),VALUE(LEFT(FX6,2)))</f>
        <v>3</v>
      </c>
      <c r="FZ6" s="4" t="str">
        <f aca="false">RIGHT(FX6,2)</f>
        <v>04</v>
      </c>
      <c r="GB6" s="4" t="n">
        <v>3</v>
      </c>
      <c r="GC6" s="4" t="str">
        <f aca="false">LEFT(EX6,10)</f>
        <v>1020990989</v>
      </c>
    </row>
    <row r="7" customFormat="false" ht="13.8" hidden="false" customHeight="false" outlineLevel="0" collapsed="false">
      <c r="B7" s="48" t="n">
        <v>4</v>
      </c>
      <c r="C7" s="49" t="n">
        <v>4</v>
      </c>
      <c r="D7" s="50" t="str">
        <f aca="false">Classificação!D8</f>
        <v>DOUGLAS VELASQUEZ</v>
      </c>
      <c r="F7" s="49" t="n">
        <v>4</v>
      </c>
      <c r="G7" s="51" t="str">
        <f aca="false">VLOOKUP(FR7,$B$4:$D$9,3,0)</f>
        <v>OTAVIO BUENO</v>
      </c>
      <c r="H7" s="69" t="n">
        <f aca="false">VLOOKUP(FR7,EI4:EJ9,2,0)</f>
        <v>5</v>
      </c>
      <c r="I7" s="75" t="n">
        <f aca="false">VLOOKUP(FR7,EI4:EK9,3,0)</f>
        <v>2</v>
      </c>
      <c r="J7" s="76" t="n">
        <f aca="false">VLOOKUP(FR7,EI4:EQ9,4,0)</f>
        <v>6</v>
      </c>
      <c r="K7" s="77" t="n">
        <f aca="false">VLOOKUP(FR7,EI4:EQ9,5,0)</f>
        <v>7</v>
      </c>
      <c r="L7" s="78" t="n">
        <f aca="false">VLOOKUP(FR7,EI4:EQ9,6,0)</f>
        <v>-1</v>
      </c>
      <c r="M7" s="79" t="n">
        <f aca="false">VLOOKUP(FR7,EI4:EQ9,7,0)</f>
        <v>63</v>
      </c>
      <c r="N7" s="77" t="n">
        <f aca="false">VLOOKUP(FR7,EI4:EQ9,8,0)</f>
        <v>65</v>
      </c>
      <c r="O7" s="78" t="n">
        <f aca="false">VLOOKUP(FR7,EI4:EQ9,9,0)</f>
        <v>-2</v>
      </c>
      <c r="P7" s="80" t="n">
        <f aca="false">VLOOKUP(FR7,EI4:ER9,10,0)</f>
        <v>0</v>
      </c>
      <c r="Q7" s="58" t="str">
        <f aca="false">IF(VLOOKUP(FR6,GB4:GC9,2)=VLOOKUP(FR7,GB4:GC9,2),S7,IF(VLOOKUP(FR7,GB4:GC9,2)=VLOOKUP(FR8,GB4:GC9,2),R7,"N"))</f>
        <v>N</v>
      </c>
      <c r="R7" s="59" t="str">
        <f aca="false">CONCATENATE(G7, " venceu ",G8)</f>
        <v>OTAVIO BUENO venceu RODRIGO SOARES</v>
      </c>
      <c r="S7" s="59" t="str">
        <f aca="false">CONCATENATE(G7, " venceu ",G6)</f>
        <v>OTAVIO BUENO venceu DOUGLAS VELASQUEZ</v>
      </c>
      <c r="U7" s="81" t="s">
        <v>75</v>
      </c>
      <c r="V7" s="82" t="str">
        <f aca="false">D8</f>
        <v>TIAGO PRATA</v>
      </c>
      <c r="W7" s="83" t="n">
        <f aca="false">IF(X7="W",1,IF(X7="O",0,IF(X7="R",0,IF(X6="R",1,IF(AG7+AG6&gt;0,IF(AG7&gt;AG6,1,0),IF(AF7&gt;AF6,1,0))))))</f>
        <v>0</v>
      </c>
      <c r="X7" s="84"/>
      <c r="Y7" s="85" t="n">
        <v>0</v>
      </c>
      <c r="Z7" s="85" t="n">
        <v>5</v>
      </c>
      <c r="AA7" s="86"/>
      <c r="AC7" s="5" t="str">
        <f aca="false">IF(AA7&lt;&gt;"","STB",IF(AA6&lt;&gt;"","STB",IF(Z7&lt;&gt;"",IF(Z7&gt;5,IF(Z7&gt;Z6+1,"fim2st",IF(Z6&gt;Z7+1,"fim2st",IF(Z7=Z6,"meio2st",IF(Z7=6,IF(Z6=7,"fim2st","meio2st"),IF(Z7=7,IF(Z6=6,"fim2st","meio2st"),"meio2st"))))),IF(Z6&gt;5,IF(Z6&gt;Z7+1,"fim2st","meio2st"),"meio2st")),IF(Z6&lt;&gt;"",IF(Z7&gt;5,IF(Z7&gt;Z6+1,"fim2st",IF(Z6&gt;Z7+1,"fim2st",IF(Z7=Z6,"meio2st",IF(Z7=6,IF(Z6=7,"fim2st","meio2st"),IF(Z7=7,IF(Z6=6,"fim2st","meio2st"),"meio2st"))))),IF(Z6&gt;5,IF(Z6&gt;Z7+1,"fim2st","meio2st"),"meio2st")),IF(Y7&lt;&gt;"",IF(Y7&gt;5,IF(Y7&gt;Y6+1,"fim1st",IF(Y6&gt;Y7+1,"fim1st",IF(Y7=Y6,"meio1st",IF(Y7=6,IF(Y6=7,"fim1st","meio1st"),IF(Y7=7,IF(Y6=6,"fim1st","meio1st"),"meio1st"))))),IF(Y6&gt;5,IF(Y6&gt;Y7+1,"fim1st","meio1st"),"meio1st")),IF(Y6&lt;&gt;"",IF(Y7&gt;5,IF(Y7&gt;Y6+1,"fim1st",IF(Y6&gt;Y7+1,"fim1st",IF(Y7=Y6,"meio1st",IF(Y7=6,IF(Y6=7,"fim1st","meio1st"),IF(Y7=7,IF(Y6=6,"fim1st","meio1st"),"meio1st"))))),IF(Y6&gt;5,IF(Y6&gt;Y7+1,"fim1st","meio1st"),"meio1st")),"NJG"))))))</f>
        <v>fim2st</v>
      </c>
      <c r="AE7" s="87" t="n">
        <f aca="false">IF(X7="W",6,IF(X7="O",0,  IF(X6="R",IF(AC7="meio1st",IF(Y6&gt;4,IF(Y6=6,7,Y6+2),6),Y7),Y7)))</f>
        <v>0</v>
      </c>
      <c r="AF7" s="88" t="n">
        <f aca="false">IF(X7="W",6,IF(X7="O",0,IF(X7="R",IF(AC7="meio1st",0,IF(AC7="fim1st",0,Z7) ),IF(X6="R",IF(AC7="meio1st",6,IF(AC7="fim1st",6,IF(AC7="meio2st",IF(Z6&gt;4,IF(Z6=6,7,Z6+2),6),Z7))),Z7))))</f>
        <v>5</v>
      </c>
      <c r="AG7" s="89" t="n">
        <f aca="false">IF(X7="W",0,IF(X7="O",0,IF(X7="R",IF(AC7="STB",AA7,0),IF(X6="R",IF(AC4="meio1st",0,IF(AE7&gt;AE6,IF(AF7&gt;AF6,0,10),IF(AF7&gt;AF6,10,AA7))),AA7))))</f>
        <v>0</v>
      </c>
      <c r="AH7" s="69"/>
      <c r="AI7" s="81"/>
      <c r="AJ7" s="82" t="str">
        <f aca="false">D7</f>
        <v>DOUGLAS VELASQUEZ</v>
      </c>
      <c r="AK7" s="83" t="n">
        <f aca="false">IF(AL7="W",1,IF(AL7="O",0,IF(AL7="R",0,IF(AL6="R",1,IF(AU7+AU6&gt;0,IF(AU7&gt;AU6,1,0),IF(AT7&gt;AT6,1,0))))))</f>
        <v>0</v>
      </c>
      <c r="AL7" s="84"/>
      <c r="AM7" s="85" t="n">
        <v>5</v>
      </c>
      <c r="AN7" s="85" t="n">
        <v>6</v>
      </c>
      <c r="AO7" s="86" t="n">
        <v>8</v>
      </c>
      <c r="AQ7" s="5" t="str">
        <f aca="false">IF(AO7&lt;&gt;"","STB",IF(AO6&lt;&gt;"","STB",IF(AN7&lt;&gt;"",IF(AN7&gt;5,IF(AN7&gt;AN6+1,"fim2st",IF(AN6&gt;AN7+1,"fim2st",IF(AN7=AN6,"meio2st",IF(AN7=6,IF(AN6=7,"fim2st","meio2st"),IF(AN7=7,IF(AN6=6,"fim2st","meio2st"),"meio2st"))))),IF(AN6&gt;5,IF(AN6&gt;AN7+1,"fim2st","meio2st"),"meio2st")),IF(AN6&lt;&gt;"",IF(AN7&gt;5,IF(AN7&gt;AN6+1,"fim2st",IF(AN6&gt;AN7+1,"fim2st",IF(AN7=AN6,"meio2st",IF(AN7=6,IF(AN6=7,"fim2st","meio2st"),IF(AN7=7,IF(AN6=6,"fim2st","meio2st"),"meio2st"))))),IF(AN6&gt;5,IF(AN6&gt;AN7+1,"fim2st","meio2st"),"meio2st")),IF(AM7&lt;&gt;"",IF(AM7&gt;5,IF(AM7&gt;AM6+1,"fim1st",IF(AM6&gt;AM7+1,"fim1st",IF(AM7=AM6,"meio1st",IF(AM7=6,IF(AM6=7,"fim1st","meio1st"),IF(AM7=7,IF(AM6=6,"fim1st","meio1st"),"meio1st"))))),IF(AM6&gt;5,IF(AM6&gt;AM7+1,"fim1st","meio1st"),"meio1st")),IF(AM6&lt;&gt;"",IF(AM7&gt;5,IF(AM7&gt;AM6+1,"fim1st",IF(AM6&gt;AM7+1,"fim1st",IF(AM7=AM6,"meio1st",IF(AM7=6,IF(AM6=7,"fim1st","meio1st"),IF(AM7=7,IF(AM6=6,"fim1st","meio1st"),"meio1st"))))),IF(AM6&gt;5,IF(AM6&gt;AM7+1,"fim1st","meio1st"),"meio1st")),"NJG"))))))</f>
        <v>STB</v>
      </c>
      <c r="AS7" s="87" t="n">
        <f aca="false">IF(AL7="W",6,IF(AL7="O",0,  IF(AL6="R",IF(AQ7="meio1st",IF(AM6&gt;4,IF(AM6=6,7,AM6+2),6),AM7),AM7)))</f>
        <v>5</v>
      </c>
      <c r="AT7" s="88" t="n">
        <f aca="false">IF(AL7="W",6,IF(AL7="O",0,IF(AL7="R",IF(AQ7="meio1st",0,IF(AQ7="fim1st",0,AN7) ),IF(AL6="R",IF(AQ7="meio1st",6,IF(AQ7="fim1st",6,IF(AQ7="meio2st",IF(AN6&gt;4,IF(AN6=6,7,AN6+2),6),AN7))),AN7))))</f>
        <v>6</v>
      </c>
      <c r="AU7" s="89" t="n">
        <f aca="false">IF(AL7="W",0,IF(AL7="O",0,IF(AL7="R",IF(AQ7="STB",AO7,0),IF(AL6="R",IF(AQ4="meio1st",0,IF(AS7&gt;AS6,IF(AT7&gt;AT6,0,10),IF(AT7&gt;AT6,10,AO7))),AO7))))</f>
        <v>8</v>
      </c>
      <c r="AW7" s="81" t="s">
        <v>75</v>
      </c>
      <c r="AX7" s="82" t="str">
        <f aca="false">D6</f>
        <v>OTAVIO BUENO</v>
      </c>
      <c r="AY7" s="83" t="n">
        <f aca="false">IF(AZ7="W",1,IF(AZ7="O",0,IF(AZ7="R",0,IF(AZ6="R",1,IF(BI7+BI6&gt;0,IF(BI7&gt;BI6,1,0),IF(BH7&gt;BH6,1,0))))))</f>
        <v>0</v>
      </c>
      <c r="AZ7" s="84"/>
      <c r="BA7" s="85" t="n">
        <v>2</v>
      </c>
      <c r="BB7" s="85" t="n">
        <v>5</v>
      </c>
      <c r="BC7" s="86"/>
      <c r="BE7" s="5" t="str">
        <f aca="false">IF(BC7&lt;&gt;"","STB",IF(BC6&lt;&gt;"","STB",IF(BB7&lt;&gt;"",IF(BB7&gt;5,IF(BB7&gt;BB6+1,"fim2st",IF(BB6&gt;BB7+1,"fim2st",IF(BB7=BB6,"meio2st",IF(BB7=6,IF(BB6=7,"fim2st","meio2st"),IF(BB7=7,IF(BB6=6,"fim2st","meio2st"),"meio2st"))))),IF(BB6&gt;5,IF(BB6&gt;BB7+1,"fim2st","meio2st"),"meio2st")),IF(BB6&lt;&gt;"",IF(BB7&gt;5,IF(BB7&gt;BB6+1,"fim2st",IF(BB6&gt;BB7+1,"fim2st",IF(BB7=BB6,"meio2st",IF(BB7=6,IF(BB6=7,"fim2st","meio2st"),IF(BB7=7,IF(BB6=6,"fim2st","meio2st"),"meio2st"))))),IF(BB6&gt;5,IF(BB6&gt;BB7+1,"fim2st","meio2st"),"meio2st")),IF(BA7&lt;&gt;"",IF(BA7&gt;5,IF(BA7&gt;BA6+1,"fim1st",IF(BA6&gt;BA7+1,"fim1st",IF(BA7=BA6,"meio1st",IF(BA7=6,IF(BA6=7,"fim1st","meio1st"),IF(BA7=7,IF(BA6=6,"fim1st","meio1st"),"meio1st"))))),IF(BA6&gt;5,IF(BA6&gt;BA7+1,"fim1st","meio1st"),"meio1st")),IF(BA6&lt;&gt;"",IF(BA7&gt;5,IF(BA7&gt;BA6+1,"fim1st",IF(BA6&gt;BA7+1,"fim1st",IF(BA7=BA6,"meio1st",IF(BA7=6,IF(BA6=7,"fim1st","meio1st"),IF(BA7=7,IF(BA6=6,"fim1st","meio1st"),"meio1st"))))),IF(BA6&gt;5,IF(BA6&gt;BA7+1,"fim1st","meio1st"),"meio1st")),"NJG"))))))</f>
        <v>fim2st</v>
      </c>
      <c r="BG7" s="87" t="n">
        <f aca="false">IF(AZ7="W",6,IF(AZ7="O",0,  IF(AZ6="R",IF(BE7="meio1st",IF(BA6&gt;4,IF(BA6=6,7,BA6+2),6),BA7),BA7)))</f>
        <v>2</v>
      </c>
      <c r="BH7" s="88" t="n">
        <f aca="false">IF(AZ7="W",6,IF(AZ7="O",0,IF(AZ7="R",IF(BE7="meio1st",0,IF(BE7="fim1st",0,BB7) ),IF(AZ6="R",IF(BE7="meio1st",6,IF(BE7="fim1st",6,IF(BE7="meio2st",IF(BB6&gt;4,IF(BB6=6,7,BB6+2),6),BB7))),BB7))))</f>
        <v>5</v>
      </c>
      <c r="BI7" s="89" t="n">
        <f aca="false">IF(AZ7="W",0,IF(AZ7="O",0,IF(AZ7="R",IF(BE7="STB",BC7,0),IF(AZ6="R",IF(BE4="meio1st",0,IF(BG7&gt;BG6,IF(BH7&gt;BH6,0,10),IF(BH7&gt;BH6,10,BC7))),BC7))))</f>
        <v>0</v>
      </c>
      <c r="BK7" s="81" t="s">
        <v>75</v>
      </c>
      <c r="BL7" s="82" t="str">
        <f aca="false">D9</f>
        <v>GUSTAVO LUNA</v>
      </c>
      <c r="BM7" s="83" t="n">
        <f aca="false">IF(BN7="W",1,IF(BN7="O",0,IF(BN7="R",0,IF(BN6="R",1,IF(BW7+BW6&gt;0,IF(BW7&gt;BW6,1,0),IF(BV7&gt;BV6,1,0))))))</f>
        <v>0</v>
      </c>
      <c r="BN7" s="84"/>
      <c r="BO7" s="85" t="n">
        <v>6</v>
      </c>
      <c r="BP7" s="85" t="n">
        <v>5</v>
      </c>
      <c r="BQ7" s="86" t="n">
        <v>6</v>
      </c>
      <c r="BS7" s="5" t="str">
        <f aca="false">IF(BQ7&lt;&gt;"","STB",IF(BQ6&lt;&gt;"","STB",IF(BP7&lt;&gt;"",IF(BP7&gt;5,IF(BP7&gt;BP6+1,"fim2st",IF(BP6&gt;BP7+1,"fim2st",IF(BP7=BP6,"meio2st",IF(BP7=6,IF(BP6=7,"fim2st","meio2st"),IF(BP7=7,IF(BP6=6,"fim2st","meio2st"),"meio2st"))))),IF(BP6&gt;5,IF(BP6&gt;BP7+1,"fim2st","meio2st"),"meio2st")),IF(BP6&lt;&gt;"",IF(BP7&gt;5,IF(BP7&gt;BP6+1,"fim2st",IF(BP6&gt;BP7+1,"fim2st",IF(BP7=BP6,"meio2st",IF(BP7=6,IF(BP6=7,"fim2st","meio2st"),IF(BP7=7,IF(BP6=6,"fim2st","meio2st"),"meio2st"))))),IF(BP6&gt;5,IF(BP6&gt;BP7+1,"fim2st","meio2st"),"meio2st")),IF(BO7&lt;&gt;"",IF(BO7&gt;5,IF(BO7&gt;BO6+1,"fim1st",IF(BO6&gt;BO7+1,"fim1st",IF(BO7=BO6,"meio1st",IF(BO7=6,IF(BO6=7,"fim1st","meio1st"),IF(BO7=7,IF(BO6=6,"fim1st","meio1st"),"meio1st"))))),IF(BO6&gt;5,IF(BO6&gt;BO7+1,"fim1st","meio1st"),"meio1st")),IF(BO6&lt;&gt;"",IF(BO7&gt;5,IF(BO7&gt;BO6+1,"fim1st",IF(BO6&gt;BO7+1,"fim1st",IF(BO7=BO6,"meio1st",IF(BO7=6,IF(BO6=7,"fim1st","meio1st"),IF(BO7=7,IF(BO6=6,"fim1st","meio1st"),"meio1st"))))),IF(BO6&gt;5,IF(BO6&gt;BO7+1,"fim1st","meio1st"),"meio1st")),"NJG"))))))</f>
        <v>STB</v>
      </c>
      <c r="BU7" s="87" t="n">
        <f aca="false">IF(BN7="W",6,IF(BN7="O",0,  IF(BN6="R",IF(BS7="meio1st",IF(BO6&gt;4,IF(BO6=6,7,BO6+2),6),BO7),BO7)))</f>
        <v>6</v>
      </c>
      <c r="BV7" s="88" t="n">
        <f aca="false">IF(BN7="W",6,IF(BN7="O",0,IF(BN7="R",IF(BS7="meio1st",0,IF(BS7="fim1st",0,BP7) ),IF(BN6="R",IF(BS7="meio1st",6,IF(BS7="fim1st",6,IF(BS7="meio2st",IF(BP6&gt;4,IF(BP6=6,7,BP6+2),6),BP7))),BP7))))</f>
        <v>5</v>
      </c>
      <c r="BW7" s="89" t="n">
        <f aca="false">IF(BN7="W",0,IF(BN7="O",0,IF(BN7="R",IF(BS7="STB",BQ7,0),IF(BN6="R",IF(BS4="meio1st",0,IF(BU7&gt;BU6,IF(BV7&gt;BV6,0,10),IF(BV7&gt;BV6,10,BQ7))),BQ7))))</f>
        <v>6</v>
      </c>
      <c r="BY7" s="81"/>
      <c r="BZ7" s="82" t="str">
        <f aca="false">D8</f>
        <v>TIAGO PRATA</v>
      </c>
      <c r="CA7" s="91" t="n">
        <f aca="false">IF(CB7="W",1,IF(CB7="O",0,IF(CB7="R",0,IF(CB6="R",1,IF(CK7+CK6&gt;0,IF(CK7&gt;CK6,1,0),IF(CJ7&gt;CJ6,1,0))))))</f>
        <v>0</v>
      </c>
      <c r="CB7" s="84"/>
      <c r="CC7" s="85" t="n">
        <v>1</v>
      </c>
      <c r="CD7" s="85" t="n">
        <v>6</v>
      </c>
      <c r="CE7" s="86" t="n">
        <v>5</v>
      </c>
      <c r="CG7" s="5" t="str">
        <f aca="false">IF(CE7&lt;&gt;"","STB",IF(CE6&lt;&gt;"","STB",IF(CD7&lt;&gt;"",IF(CD7&gt;5,IF(CD7&gt;CD6+1,"fim2st",IF(CD6&gt;CD7+1,"fim2st",IF(CD7=CD6,"meio2st",IF(CD7=6,IF(CD6=7,"fim2st","meio2st"),IF(CD7=7,IF(CD6=6,"fim2st","meio2st"),"meio2st"))))),IF(CD6&gt;5,IF(CD6&gt;CD7+1,"fim2st","meio2st"),"meio2st")),IF(CD6&lt;&gt;"",IF(CD7&gt;5,IF(CD7&gt;CD6+1,"fim2st",IF(CD6&gt;CD7+1,"fim2st",IF(CD7=CD6,"meio2st",IF(CD7=6,IF(CD6=7,"fim2st","meio2st"),IF(CD7=7,IF(CD6=6,"fim2st","meio2st"),"meio2st"))))),IF(CD6&gt;5,IF(CD6&gt;CD7+1,"fim2st","meio2st"),"meio2st")),IF(CC7&lt;&gt;"",IF(CC7&gt;5,IF(CC7&gt;CC6+1,"fim1st",IF(CC6&gt;CC7+1,"fim1st",IF(CC7=CC6,"meio1st",IF(CC7=6,IF(CC6=7,"fim1st","meio1st"),IF(CC7=7,IF(CC6=6,"fim1st","meio1st"),"meio1st"))))),IF(CC6&gt;5,IF(CC6&gt;CC7+1,"fim1st","meio1st"),"meio1st")),IF(CC6&lt;&gt;"",IF(CC7&gt;5,IF(CC7&gt;CC6+1,"fim1st",IF(CC6&gt;CC7+1,"fim1st",IF(CC7=CC6,"meio1st",IF(CC7=6,IF(CC6=7,"fim1st","meio1st"),IF(CC7=7,IF(CC6=6,"fim1st","meio1st"),"meio1st"))))),IF(CC6&gt;5,IF(CC6&gt;CC7+1,"fim1st","meio1st"),"meio1st")),"NJG"))))))</f>
        <v>STB</v>
      </c>
      <c r="CI7" s="92" t="n">
        <f aca="false">IF(CB7="W",6,IF(CB7="O",0,  IF(CB6="R",IF(CG7="meio1st",IF(CC6&gt;4,IF(CC6=6,7,CC6+2),6),CC7),CC7)))</f>
        <v>1</v>
      </c>
      <c r="CJ7" s="93" t="n">
        <f aca="false">IF(CB7="W",6,IF(CB7="O",0,IF(CB7="R",IF(CG7="meio1st",0,IF(CG7="fim1st",0,CD7) ),IF(CB6="R",IF(CG7="meio1st",6,IF(CG7="fim1st",6,IF(CG7="meio2st",IF(CD6&gt;4,IF(CD6=6,7,CD6+2),6),CD7))),CD7))))</f>
        <v>6</v>
      </c>
      <c r="CK7" s="94" t="n">
        <f aca="false">IF(CB7="W",0,IF(CB7="O",0,IF(CB7="R",IF(CG7="STB",CE7,0),IF(CB6="R",IF(CG4="meio1st",0,IF(CI7&gt;CI6,IF(CJ7&gt;CJ6,0,10),IF(CJ7&gt;CJ6,10,CE7))),CE7))))</f>
        <v>5</v>
      </c>
      <c r="CM7" s="1" t="str">
        <f aca="false">D7</f>
        <v>DOUGLAS VELASQUEZ</v>
      </c>
      <c r="CN7" s="8" t="n">
        <f aca="false">IF(AE9&gt;AE8,1,0)</f>
        <v>1</v>
      </c>
      <c r="CO7" s="8" t="n">
        <f aca="false">IF(AF9&gt;AF8,1,0)</f>
        <v>0</v>
      </c>
      <c r="CP7" s="8" t="n">
        <f aca="false">IF(AG9&gt;AG8,1,0)</f>
        <v>1</v>
      </c>
      <c r="CQ7" s="8" t="n">
        <f aca="false">IF(AS7&gt;AS6,1,0)</f>
        <v>0</v>
      </c>
      <c r="CR7" s="8" t="n">
        <f aca="false">IF(AT7&gt;AT6,1,0)</f>
        <v>1</v>
      </c>
      <c r="CS7" s="8" t="n">
        <f aca="false">IF(AU7&gt;AU6,1,0)</f>
        <v>0</v>
      </c>
      <c r="CT7" s="8" t="n">
        <f aca="false">IF(BG5&gt;BG4,1,0)</f>
        <v>1</v>
      </c>
      <c r="CU7" s="8" t="n">
        <f aca="false">IF(BH5&gt;BH4,1,0)</f>
        <v>1</v>
      </c>
      <c r="CV7" s="8" t="n">
        <f aca="false">IF(BI5&gt;BI4,1,0)</f>
        <v>0</v>
      </c>
      <c r="CW7" s="8" t="n">
        <f aca="false">IF(BU9&gt;BU8,1,0)</f>
        <v>1</v>
      </c>
      <c r="CX7" s="8" t="n">
        <f aca="false">IF(BV9&gt;BV8,1,0)</f>
        <v>1</v>
      </c>
      <c r="CY7" s="8" t="n">
        <f aca="false">IF(BW9&gt;BW8,1,0)</f>
        <v>0</v>
      </c>
      <c r="CZ7" s="8" t="n">
        <f aca="false">IF(CI8&gt;CI9,1,0)</f>
        <v>0</v>
      </c>
      <c r="DA7" s="8" t="n">
        <f aca="false">IF(CJ8&gt;CJ9,1,0)</f>
        <v>0</v>
      </c>
      <c r="DB7" s="8" t="n">
        <f aca="false">IF(CK8&gt;CK9,1,0)</f>
        <v>0</v>
      </c>
      <c r="DC7" s="74"/>
      <c r="DD7" s="8" t="n">
        <f aca="false">IF(AE8&gt;AE9,1,0)</f>
        <v>0</v>
      </c>
      <c r="DE7" s="8" t="n">
        <f aca="false">IF(AF8&gt;AF9,1,0)</f>
        <v>1</v>
      </c>
      <c r="DF7" s="8" t="n">
        <f aca="false">IF(AG8&gt;AG9,1,0)</f>
        <v>0</v>
      </c>
      <c r="DG7" s="8" t="n">
        <f aca="false">IF(AS6&gt;AS7,1,0)</f>
        <v>1</v>
      </c>
      <c r="DH7" s="8" t="n">
        <f aca="false">IF(AT6&gt;AT7,1,0)</f>
        <v>0</v>
      </c>
      <c r="DI7" s="8" t="n">
        <f aca="false">IF(AU6&gt;AU7,1,0)</f>
        <v>1</v>
      </c>
      <c r="DJ7" s="8" t="n">
        <f aca="false">IF(BG4&gt;BG5,1,0)</f>
        <v>0</v>
      </c>
      <c r="DK7" s="8" t="n">
        <f aca="false">IF(BH4&gt;BH5,1,0)</f>
        <v>0</v>
      </c>
      <c r="DL7" s="8" t="n">
        <f aca="false">IF(BI4&gt;BI5,1,0)</f>
        <v>0</v>
      </c>
      <c r="DM7" s="8" t="n">
        <f aca="false">IF(BU8&gt;BU9,1,0)</f>
        <v>0</v>
      </c>
      <c r="DN7" s="8" t="n">
        <f aca="false">IF(BV8&gt;BV9,1,0)</f>
        <v>0</v>
      </c>
      <c r="DO7" s="8" t="n">
        <f aca="false">IF(BW8&gt;BW9,1,0)</f>
        <v>0</v>
      </c>
      <c r="DP7" s="8" t="n">
        <f aca="false">IF(CI9&gt;CI8,1,0)</f>
        <v>1</v>
      </c>
      <c r="DQ7" s="8" t="n">
        <f aca="false">IF(CJ9&gt;CJ8,1,0)</f>
        <v>1</v>
      </c>
      <c r="DR7" s="8" t="n">
        <f aca="false">IF(CK9&gt;CK8,1,0)</f>
        <v>0</v>
      </c>
      <c r="DS7" s="74"/>
      <c r="DT7" s="8" t="n">
        <f aca="false">AE9+AF9+AG9+AS7+AT7+AU7+BG5+BH5+BI5+BU9+BV9+BW9+CI8+CJ8+CK8</f>
        <v>69</v>
      </c>
      <c r="DU7" s="8" t="n">
        <f aca="false">AE8+AF8+AG8+AS6+AT6+AU6+BG4+BH4+BI4+BU8+BV8+BW8+CI9+CJ9+CK9</f>
        <v>52</v>
      </c>
      <c r="DV7" s="74"/>
      <c r="DW7" s="1" t="n">
        <f aca="false">IF(X9="O",1,0)</f>
        <v>0</v>
      </c>
      <c r="DX7" s="1" t="n">
        <f aca="false">IF(AL7="O",1,0)</f>
        <v>0</v>
      </c>
      <c r="DY7" s="1" t="n">
        <f aca="false">IF(AZ5="O",1,0)</f>
        <v>0</v>
      </c>
      <c r="DZ7" s="1" t="n">
        <f aca="false">IF(BN9="O",1,0)</f>
        <v>0</v>
      </c>
      <c r="EA7" s="1" t="n">
        <f aca="false">IF(CB8="O",1,0)</f>
        <v>0</v>
      </c>
      <c r="ED7" s="8" t="n">
        <f aca="false">IF(CN7+CO7+CP7+DD7+DE7+DF7&gt;0,1,0)</f>
        <v>1</v>
      </c>
      <c r="EE7" s="8" t="n">
        <f aca="false">IF(CQ7+CR7+CS7+DG7+DH7+DI7&gt;0,1,0)</f>
        <v>1</v>
      </c>
      <c r="EF7" s="8" t="n">
        <f aca="false">IF(CT7+CU7+CV7+DJ7+DK7+DL7&gt;0,1,0)</f>
        <v>1</v>
      </c>
      <c r="EG7" s="8" t="n">
        <f aca="false">IF(CW7+CX7+CY7+DM7+DN7+DO7&gt;0,1,0)</f>
        <v>1</v>
      </c>
      <c r="EH7" s="8" t="n">
        <f aca="false">IF(CZ7+DA7+DB7+DP7+DQ7+DR7&gt;0,1,0)</f>
        <v>1</v>
      </c>
      <c r="EI7" s="8" t="n">
        <v>4</v>
      </c>
      <c r="EJ7" s="48" t="n">
        <f aca="false">SUM(ED7:EH7)</f>
        <v>5</v>
      </c>
      <c r="EK7" s="48" t="n">
        <f aca="false">AY5+BM9+CA8+W9+AK7</f>
        <v>3</v>
      </c>
      <c r="EL7" s="48" t="n">
        <f aca="false">SUM(CN7:DB7)</f>
        <v>7</v>
      </c>
      <c r="EM7" s="48" t="n">
        <f aca="false">SUM(DD7:DR7)</f>
        <v>5</v>
      </c>
      <c r="EN7" s="48" t="n">
        <f aca="false">EL7-EM7</f>
        <v>2</v>
      </c>
      <c r="EO7" s="48" t="n">
        <f aca="false">DT7</f>
        <v>69</v>
      </c>
      <c r="EP7" s="48" t="n">
        <f aca="false">DU7</f>
        <v>52</v>
      </c>
      <c r="EQ7" s="48" t="n">
        <f aca="false">EO7-EP7</f>
        <v>17</v>
      </c>
      <c r="ER7" s="48" t="n">
        <f aca="false">SUM(DW7:EA7)</f>
        <v>0</v>
      </c>
      <c r="ES7" s="74"/>
      <c r="ET7" s="27" t="n">
        <f aca="false">IF(EK7+100&gt;99,EK7+100,concatdxnar("0",EK7+100))</f>
        <v>103</v>
      </c>
      <c r="EU7" s="27" t="n">
        <f aca="false">IF(EN7+100&gt;99,EN7+100,CONCATENATE("0",EN7+100))</f>
        <v>102</v>
      </c>
      <c r="EV7" s="27" t="n">
        <f aca="false">IF(EQ7+100&gt;99,EQ7+100,CONCATENATE("0",EQ7+100))</f>
        <v>117</v>
      </c>
      <c r="EW7" s="27" t="n">
        <f aca="false">9-ER7</f>
        <v>9</v>
      </c>
      <c r="EX7" s="8" t="str">
        <f aca="false">CONCATENATE(ET7,EU7,EV7,EW7,EI7)</f>
        <v>10310211794</v>
      </c>
      <c r="EY7" s="8" t="n">
        <f aca="false">VALUE(EX7)</f>
        <v>10310211794</v>
      </c>
      <c r="EZ7" s="8" t="n">
        <f aca="false">LARGE(EY4:EY9,EI7)</f>
        <v>10209909893</v>
      </c>
      <c r="FA7" s="8" t="str">
        <f aca="false">LEFT(EZ7,10)</f>
        <v>1020990989</v>
      </c>
      <c r="FB7" s="8" t="str">
        <f aca="false">IF(FA7=FA6,"empate-c",IF(FA7=FA8,"empate-b","ok"))</f>
        <v>ok</v>
      </c>
      <c r="FC7" s="8" t="n">
        <f aca="false">VALUE(RIGHT(EZ7,1))</f>
        <v>3</v>
      </c>
      <c r="FD7" s="8" t="n">
        <f aca="false">IF(FB7="ok",9,IF(FB7="empate-c",CONCATENATE(FC7,FC6),IF(FB7="empate-b",CONCATENATE(FC7,FC8),1)))</f>
        <v>9</v>
      </c>
      <c r="FE7" s="8" t="str">
        <f aca="false">RIGHT(C2,1)</f>
        <v>A</v>
      </c>
      <c r="FF7" s="8" t="n">
        <f aca="false">IF(FD7=9,9,VLOOKUP(CONCATENATE(FE7,FD7),'Conf-Direto'!$A$12:$B$587,2,0))</f>
        <v>9</v>
      </c>
      <c r="FG7" s="8" t="n">
        <f aca="false">IF(FF7=9,9,IF(FF7=FC7,8,7))</f>
        <v>9</v>
      </c>
      <c r="FH7" s="1" t="str">
        <f aca="false">CONCATENATE(FA7,FG7,FC7)</f>
        <v>102099098993</v>
      </c>
      <c r="FI7" s="8" t="n">
        <v>4</v>
      </c>
      <c r="FJ7" s="25" t="n">
        <f aca="false">IF(AY4=1,1,IF(AY5=1,4,0))</f>
        <v>4</v>
      </c>
      <c r="FK7" s="25" t="n">
        <f aca="false">IF(AK6=1,2,IF(AK7=1,4,0))</f>
        <v>2</v>
      </c>
      <c r="FL7" s="25" t="n">
        <f aca="false">IF(W8=1,3,IF(W9=1,4,0))</f>
        <v>4</v>
      </c>
      <c r="FM7" s="25"/>
      <c r="FN7" s="25" t="n">
        <f aca="false">FM8</f>
        <v>4</v>
      </c>
      <c r="FO7" s="25" t="n">
        <f aca="false">FM9</f>
        <v>6</v>
      </c>
      <c r="FP7" s="1" t="n">
        <f aca="false">VALUE(FH7)</f>
        <v>102099098993</v>
      </c>
      <c r="FQ7" s="1" t="n">
        <f aca="false">LARGE(FP4:FP9,4)</f>
        <v>102099098993</v>
      </c>
      <c r="FR7" s="8" t="n">
        <f aca="false">IF(SUM(EJ4:EJ9)=0,B7,VALUE(RIGHT(FQ7,1)))</f>
        <v>3</v>
      </c>
      <c r="FS7" s="1" t="n">
        <f aca="false">FR7</f>
        <v>3</v>
      </c>
      <c r="FT7" s="1" t="str">
        <f aca="false">VLOOKUP(FR7,B4:D9,3,0)</f>
        <v>OTAVIO BUENO</v>
      </c>
      <c r="FU7" s="4" t="n">
        <f aca="false">F7</f>
        <v>4</v>
      </c>
      <c r="FV7" s="9" t="str">
        <f aca="false">IF(FS7&lt;10,CONCATENATE("0",FS7,IF(FU7&lt;10,CONCATENATE("0",FU7),FU7)),CONCATENATE(FS7,IF(FU7&lt;10,CONCATENATE("0",FU7),FU7)))</f>
        <v>0304</v>
      </c>
      <c r="FW7" s="4" t="n">
        <f aca="false">VALUE(FV7)</f>
        <v>304</v>
      </c>
      <c r="FX7" s="4" t="n">
        <f aca="false">SMALL(FW4:FW9,FI7)</f>
        <v>403</v>
      </c>
      <c r="FY7" s="4" t="n">
        <f aca="false">IF(LEN(FX7)=3,VALUE(LEFT(FX7,1)),VALUE(LEFT(FX7,2)))</f>
        <v>4</v>
      </c>
      <c r="FZ7" s="4" t="str">
        <f aca="false">RIGHT(FX7,2)</f>
        <v>03</v>
      </c>
      <c r="GB7" s="4" t="n">
        <v>4</v>
      </c>
      <c r="GC7" s="4" t="str">
        <f aca="false">LEFT(EX7,10)</f>
        <v>1031021179</v>
      </c>
    </row>
    <row r="8" customFormat="false" ht="13.8" hidden="false" customHeight="false" outlineLevel="0" collapsed="false">
      <c r="B8" s="48" t="n">
        <v>5</v>
      </c>
      <c r="C8" s="49" t="n">
        <v>5</v>
      </c>
      <c r="D8" s="50" t="str">
        <f aca="false">Classificação!D9</f>
        <v>TIAGO PRATA</v>
      </c>
      <c r="F8" s="49" t="n">
        <v>5</v>
      </c>
      <c r="G8" s="51" t="str">
        <f aca="false">VLOOKUP(FR8,$B$4:$D$9,3,0)</f>
        <v>RODRIGO SOARES</v>
      </c>
      <c r="H8" s="69" t="n">
        <f aca="false">VLOOKUP(FR8,EI4:EJ9,2,0)</f>
        <v>5</v>
      </c>
      <c r="I8" s="75" t="n">
        <f aca="false">VLOOKUP(FR8,EI4:EK9,3,0)</f>
        <v>2</v>
      </c>
      <c r="J8" s="69" t="n">
        <f aca="false">VLOOKUP(FR8,EI4:EQ9,4,0)</f>
        <v>4</v>
      </c>
      <c r="K8" s="77" t="n">
        <f aca="false">VLOOKUP(FR8,EI4:EQ9,5,0)</f>
        <v>7</v>
      </c>
      <c r="L8" s="78" t="n">
        <f aca="false">VLOOKUP(FR8,EI4:EQ9,6,0)</f>
        <v>-3</v>
      </c>
      <c r="M8" s="95" t="n">
        <f aca="false">VLOOKUP(FR8,EI4:EQ9,7,0)</f>
        <v>41</v>
      </c>
      <c r="N8" s="77" t="n">
        <f aca="false">VLOOKUP(FR8,EI4:EQ9,8,0)</f>
        <v>60</v>
      </c>
      <c r="O8" s="78" t="n">
        <f aca="false">VLOOKUP(FR8,EI4:EQ9,9,0)</f>
        <v>-19</v>
      </c>
      <c r="P8" s="80" t="n">
        <f aca="false">VLOOKUP(FR8,EI4:ER9,10,0)</f>
        <v>1</v>
      </c>
      <c r="Q8" s="58" t="str">
        <f aca="false">IF(VLOOKUP(FR7,GB4:GC9,2)=VLOOKUP(FR8,GB4:GC9,2),S8,IF(VLOOKUP(FR8,GB4:GC9,2)=VLOOKUP(FR9,GB4:GC9,2),R8,"N"))</f>
        <v>N</v>
      </c>
      <c r="R8" s="59" t="str">
        <f aca="false">CONCATENATE(G8, " venceu ",G9)</f>
        <v>RODRIGO SOARES venceu TIAGO PRATA</v>
      </c>
      <c r="S8" s="59" t="str">
        <f aca="false">CONCATENATE(G8, " venceu ",G7)</f>
        <v>RODRIGO SOARES venceu OTAVIO BUENO</v>
      </c>
      <c r="U8" s="60"/>
      <c r="V8" s="97" t="str">
        <f aca="false">D6</f>
        <v>OTAVIO BUENO</v>
      </c>
      <c r="W8" s="98" t="n">
        <f aca="false">IF(X8="W",1,IF(X8="O",0,IF(X8="R",0,IF(X9="R",1,IF(AG8+AG9&gt;0,IF(AG8&gt;AG9,1,0),IF(AF8&gt;AF9,1,0))))))</f>
        <v>0</v>
      </c>
      <c r="X8" s="96"/>
      <c r="Y8" s="64" t="n">
        <v>3</v>
      </c>
      <c r="Z8" s="64" t="n">
        <v>6</v>
      </c>
      <c r="AA8" s="65" t="n">
        <v>1</v>
      </c>
      <c r="AC8" s="5" t="str">
        <f aca="false">IF(AA8&lt;&gt;"","STB",IF(AA9&lt;&gt;"","STB",IF(Z8&lt;&gt;"",IF(Z8&gt;5,IF(Z8&gt;Z9+1,"fim2st",IF(Z9&gt;Z8+1,"fim2st",IF(Z8=Z9,"meio2st",IF(Z8=6,IF(Z9=7,"fim2st","meio2st"),IF(Z8=7,IF(Z9=6,"fim2st","meio2st"),"meio2st"))))),IF(Z9&gt;5,IF(Z9&gt;Z8+1,"fim2st","meio2st"),"meio2st")),IF(Z9&lt;&gt;"",IF(Z8&gt;5,IF(Z8&gt;Z9+1,"fim2st",IF(Z9&gt;Z8+1,"fim2st",IF(Z8=Z9,"meio2st",IF(Z8=6,IF(Z9=7,"fim2st","meio2st"),IF(Z8=7,IF(Z9=6,"fim2st","meio2st"),"meio2st"))))),IF(Z9&gt;5,IF(Z9&gt;Z8+1,"fim2st","meio2st"),"meio2st")),IF(Y8&lt;&gt;"",IF(Y8&gt;5,IF(Y8&gt;Y9+1,"fim1st",IF(Y9&gt;Y8+1,"fim1st",IF(Y8=Y9,"meio1st",IF(Y8=6,IF(Y9=7,"fim1st","meio1st"),IF(Y8=7,IF(Y9=6,"fim1st","meio1st"),"meio1st"))))),IF(Y9&gt;5,IF(Y9&gt;Y8+1,"fim1st","meio1st"),"meio1st")),IF(Y9&lt;&gt;"",IF(Y8&gt;5,IF(Y8&gt;Y9+1,"fim1st",IF(Y9&gt;Y8+1,"fim1st",IF(Y8=Y9,"meio1st",IF(Y8=6,IF(Y9=7,"fim1st","meio1st"),IF(Y8=7,IF(Y9=6,"fim1st","meio1st"),"meio1st"))))),IF(Y9&gt;5,IF(Y9&gt;Y8+1,"fim1st","meio1st"),"meio1st")),"NJG"))))))</f>
        <v>STB</v>
      </c>
      <c r="AE8" s="66" t="n">
        <f aca="false">IF(X8="W",6,IF(X8="O",0,  IF(X9="R",IF(AC8="meio1st",IF(Y9&gt;4,IF(Y9=6,7,Y9+2),6),Y8),Y8)))</f>
        <v>3</v>
      </c>
      <c r="AF8" s="67" t="n">
        <f aca="false">IF(X8="W",6,IF(X8="O",0,IF(X8="R",IF(AC8="meio1st",0,IF(AC8="fim1st",0,Z8) ),IF(X9="R",IF(AC8="meio1st",6,IF(AC8="fim1st",6,IF(AC8="meio2st",IF(Z9&gt;4,IF(Z9=6,7,Z9+2),6),Z8))),Z8))))</f>
        <v>6</v>
      </c>
      <c r="AG8" s="68" t="n">
        <f aca="false">IF(X8="W",0,IF(X8="O",0,IF(X8="R",IF(AC8="STB",AA8,0),IF(X9="R",IF(AC4="meio1st",0,IF(AE8&gt;AE9,IF(AF8&gt;AF9,0,10),IF(AF8&gt;AF9,10,AA8))),AA8))))</f>
        <v>1</v>
      </c>
      <c r="AH8" s="69"/>
      <c r="AI8" s="60" t="s">
        <v>75</v>
      </c>
      <c r="AJ8" s="97" t="str">
        <f aca="false">D6</f>
        <v>OTAVIO BUENO</v>
      </c>
      <c r="AK8" s="98" t="n">
        <f aca="false">IF(AL8="W",1,IF(AL8="O",0,IF(AL8="R",0,IF(AL9="R",1,IF(AU8+AU9&gt;0,IF(AU8&gt;AU9,1,0),IF(AT8&gt;AT9,1,0))))))</f>
        <v>0</v>
      </c>
      <c r="AL8" s="96"/>
      <c r="AM8" s="64" t="n">
        <v>1</v>
      </c>
      <c r="AN8" s="64" t="n">
        <v>6</v>
      </c>
      <c r="AO8" s="65" t="n">
        <v>7</v>
      </c>
      <c r="AQ8" s="5" t="str">
        <f aca="false">IF(AO8&lt;&gt;"","STB",IF(AO9&lt;&gt;"","STB",IF(AN8&lt;&gt;"",IF(AN8&gt;5,IF(AN8&gt;AN9+1,"fim2st",IF(AN9&gt;AN8+1,"fim2st",IF(AN8=AN9,"meio2st",IF(AN8=6,IF(AN9=7,"fim2st","meio2st"),IF(AN8=7,IF(AN9=6,"fim2st","meio2st"),"meio2st"))))),IF(AN9&gt;5,IF(AN9&gt;AN8+1,"fim2st","meio2st"),"meio2st")),IF(AN9&lt;&gt;"",IF(AN8&gt;5,IF(AN8&gt;AN9+1,"fim2st",IF(AN9&gt;AN8+1,"fim2st",IF(AN8=AN9,"meio2st",IF(AN8=6,IF(AN9=7,"fim2st","meio2st"),IF(AN8=7,IF(AN9=6,"fim2st","meio2st"),"meio2st"))))),IF(AN9&gt;5,IF(AN9&gt;AN8+1,"fim2st","meio2st"),"meio2st")),IF(AM8&lt;&gt;"",IF(AM8&gt;5,IF(AM8&gt;AM9+1,"fim1st",IF(AM9&gt;AM8+1,"fim1st",IF(AM8=AM9,"meio1st",IF(AM8=6,IF(AM9=7,"fim1st","meio1st"),IF(AM8=7,IF(AM9=6,"fim1st","meio1st"),"meio1st"))))),IF(AM9&gt;5,IF(AM9&gt;AM8+1,"fim1st","meio1st"),"meio1st")),IF(AM9&lt;&gt;"",IF(AM8&gt;5,IF(AM8&gt;AM9+1,"fim1st",IF(AM9&gt;AM8+1,"fim1st",IF(AM8=AM9,"meio1st",IF(AM8=6,IF(AM9=7,"fim1st","meio1st"),IF(AM8=7,IF(AM9=6,"fim1st","meio1st"),"meio1st"))))),IF(AM9&gt;5,IF(AM9&gt;AM8+1,"fim1st","meio1st"),"meio1st")),"NJG"))))))</f>
        <v>STB</v>
      </c>
      <c r="AS8" s="66" t="n">
        <f aca="false">IF(AL8="W",6,IF(AL8="O",0,  IF(AL9="R",IF(AQ8="meio1st",IF(AM9&gt;4,IF(AM9=6,7,AM9+2),6),AM8),AM8)))</f>
        <v>1</v>
      </c>
      <c r="AT8" s="67" t="n">
        <f aca="false">IF(AL8="W",6,IF(AL8="O",0,IF(AL8="R",IF(AQ8="meio1st",0,IF(AQ8="fim1st",0,AN8) ),IF(AL9="R",IF(AQ8="meio1st",6,IF(AQ8="fim1st",6,IF(AQ8="meio2st",IF(AN9&gt;4,IF(AN9=6,7,AN9+2),6),AN8))),AN8))))</f>
        <v>6</v>
      </c>
      <c r="AU8" s="68" t="n">
        <f aca="false">IF(AL8="W",0,IF(AL8="O",0,IF(AL8="R",IF(AQ8="STB",AO8,0),IF(AL9="R",IF(AQ4="meio1st",0,IF(AS8&gt;AS9,IF(AT8&gt;AT9,0,10),IF(AT8&gt;AT9,10,AO8))),AO8))))</f>
        <v>7</v>
      </c>
      <c r="AW8" s="60"/>
      <c r="AX8" s="97" t="str">
        <f aca="false">D8</f>
        <v>TIAGO PRATA</v>
      </c>
      <c r="AY8" s="98" t="n">
        <f aca="false">IF(AZ8="W",1,IF(AZ8="O",0,IF(AZ8="R",0,IF(AZ9="R",1,IF(BI8+BI9&gt;0,IF(BI8&gt;BI9,1,0),IF(BH8&gt;BH9,1,0))))))</f>
        <v>0</v>
      </c>
      <c r="AZ8" s="96"/>
      <c r="BA8" s="64" t="n">
        <v>2</v>
      </c>
      <c r="BB8" s="64" t="n">
        <v>3</v>
      </c>
      <c r="BC8" s="65"/>
      <c r="BE8" s="5" t="str">
        <f aca="false">IF(BC8&lt;&gt;"","STB",IF(BC9&lt;&gt;"","STB",IF(BB8&lt;&gt;"",IF(BB8&gt;5,IF(BB8&gt;BB9+1,"fim2st",IF(BB9&gt;BB8+1,"fim2st",IF(BB8=BB9,"meio2st",IF(BB8=6,IF(BB9=7,"fim2st","meio2st"),IF(BB8=7,IF(BB9=6,"fim2st","meio2st"),"meio2st"))))),IF(BB9&gt;5,IF(BB9&gt;BB8+1,"fim2st","meio2st"),"meio2st")),IF(BB9&lt;&gt;"",IF(BB8&gt;5,IF(BB8&gt;BB9+1,"fim2st",IF(BB9&gt;BB8+1,"fim2st",IF(BB8=BB9,"meio2st",IF(BB8=6,IF(BB9=7,"fim2st","meio2st"),IF(BB8=7,IF(BB9=6,"fim2st","meio2st"),"meio2st"))))),IF(BB9&gt;5,IF(BB9&gt;BB8+1,"fim2st","meio2st"),"meio2st")),IF(BA8&lt;&gt;"",IF(BA8&gt;5,IF(BA8&gt;BA9+1,"fim1st",IF(BA9&gt;BA8+1,"fim1st",IF(BA8=BA9,"meio1st",IF(BA8=6,IF(BA9=7,"fim1st","meio1st"),IF(BA8=7,IF(BA9=6,"fim1st","meio1st"),"meio1st"))))),IF(BA9&gt;5,IF(BA9&gt;BA8+1,"fim1st","meio1st"),"meio1st")),IF(BA9&lt;&gt;"",IF(BA8&gt;5,IF(BA8&gt;BA9+1,"fim1st",IF(BA9&gt;BA8+1,"fim1st",IF(BA8=BA9,"meio1st",IF(BA8=6,IF(BA9=7,"fim1st","meio1st"),IF(BA8=7,IF(BA9=6,"fim1st","meio1st"),"meio1st"))))),IF(BA9&gt;5,IF(BA9&gt;BA8+1,"fim1st","meio1st"),"meio1st")),"NJG"))))))</f>
        <v>fim2st</v>
      </c>
      <c r="BG8" s="66" t="n">
        <f aca="false">IF(AZ8="W",6,IF(AZ8="O",0,  IF(AZ9="R",IF(BE8="meio1st",IF(BA9&gt;4,IF(BA9=6,7,BA9+2),6),BA8),BA8)))</f>
        <v>2</v>
      </c>
      <c r="BH8" s="67" t="n">
        <f aca="false">IF(AZ8="W",6,IF(AZ8="O",0,IF(AZ8="R",IF(BE8="meio1st",0,IF(BE8="fim1st",0,BB8) ),IF(AZ9="R",IF(BE8="meio1st",6,IF(BE8="fim1st",6,IF(BE8="meio2st",IF(BB9&gt;4,IF(BB9=6,7,BB9+2),6),BB8))),BB8))))</f>
        <v>3</v>
      </c>
      <c r="BI8" s="68" t="n">
        <f aca="false">IF(AZ8="W",0,IF(AZ8="O",0,IF(AZ8="R",IF(BE8="STB",BC8,0),IF(AZ9="R",IF(BE4="meio1st",0,IF(BG8&gt;BG9,IF(BH8&gt;BH9,0,10),IF(BH8&gt;BH9,10,BC8))),BC8))))</f>
        <v>0</v>
      </c>
      <c r="BK8" s="60" t="s">
        <v>75</v>
      </c>
      <c r="BL8" s="97" t="str">
        <f aca="false">D8</f>
        <v>TIAGO PRATA</v>
      </c>
      <c r="BM8" s="98" t="n">
        <f aca="false">IF(BN8="W",1,IF(BN8="O",0,IF(BN8="R",0,IF(BN9="R",1,IF(BW8+BW9&gt;0,IF(BW8&gt;BW9,1,0),IF(BV8&gt;BV9,1,0))))))</f>
        <v>0</v>
      </c>
      <c r="BN8" s="96"/>
      <c r="BO8" s="64" t="n">
        <v>5</v>
      </c>
      <c r="BP8" s="64" t="n">
        <v>1</v>
      </c>
      <c r="BQ8" s="65"/>
      <c r="BS8" s="5" t="str">
        <f aca="false">IF(BQ8&lt;&gt;"","STB",IF(BQ9&lt;&gt;"","STB",IF(BP8&lt;&gt;"",IF(BP8&gt;5,IF(BP8&gt;BP9+1,"fim2st",IF(BP9&gt;BP8+1,"fim2st",IF(BP8=BP9,"meio2st",IF(BP8=6,IF(BP9=7,"fim2st","meio2st"),IF(BP8=7,IF(BP9=6,"fim2st","meio2st"),"meio2st"))))),IF(BP9&gt;5,IF(BP9&gt;BP8+1,"fim2st","meio2st"),"meio2st")),IF(BP9&lt;&gt;"",IF(BP8&gt;5,IF(BP8&gt;BP9+1,"fim2st",IF(BP9&gt;BP8+1,"fim2st",IF(BP8=BP9,"meio2st",IF(BP8=6,IF(BP9=7,"fim2st","meio2st"),IF(BP8=7,IF(BP9=6,"fim2st","meio2st"),"meio2st"))))),IF(BP9&gt;5,IF(BP9&gt;BP8+1,"fim2st","meio2st"),"meio2st")),IF(BO8&lt;&gt;"",IF(BO8&gt;5,IF(BO8&gt;BO9+1,"fim1st",IF(BO9&gt;BO8+1,"fim1st",IF(BO8=BO9,"meio1st",IF(BO8=6,IF(BO9=7,"fim1st","meio1st"),IF(BO8=7,IF(BO9=6,"fim1st","meio1st"),"meio1st"))))),IF(BO9&gt;5,IF(BO9&gt;BO8+1,"fim1st","meio1st"),"meio1st")),IF(BO9&lt;&gt;"",IF(BO8&gt;5,IF(BO8&gt;BO9+1,"fim1st",IF(BO9&gt;BO8+1,"fim1st",IF(BO8=BO9,"meio1st",IF(BO8=6,IF(BO9=7,"fim1st","meio1st"),IF(BO8=7,IF(BO9=6,"fim1st","meio1st"),"meio1st"))))),IF(BO9&gt;5,IF(BO9&gt;BO8+1,"fim1st","meio1st"),"meio1st")),"NJG"))))))</f>
        <v>fim2st</v>
      </c>
      <c r="BU8" s="66" t="n">
        <f aca="false">IF(BN8="W",6,IF(BN8="O",0,  IF(BN9="R",IF(BS8="meio1st",IF(BO9&gt;4,IF(BO9=6,7,BO9+2),6),BO8),BO8)))</f>
        <v>5</v>
      </c>
      <c r="BV8" s="67" t="n">
        <f aca="false">IF(BN8="W",6,IF(BN8="O",0,IF(BN8="R",IF(BS8="meio1st",0,IF(BS8="fim1st",0,BP8) ),IF(BN9="R",IF(BS8="meio1st",6,IF(BS8="fim1st",6,IF(BS8="meio2st",IF(BP9&gt;4,IF(BP9=6,7,BP9+2),6),BP8))),BP8))))</f>
        <v>1</v>
      </c>
      <c r="BW8" s="68" t="n">
        <f aca="false">IF(BN8="W",0,IF(BN8="O",0,IF(BN8="R",IF(BS8="STB",BQ8,0),IF(BN9="R",IF(BS4="meio1st",0,IF(BU8&gt;BU9,IF(BV8&gt;BV9,0,10),IF(BV8&gt;BV9,10,BQ8))),BQ8))))</f>
        <v>0</v>
      </c>
      <c r="BY8" s="60" t="s">
        <v>75</v>
      </c>
      <c r="BZ8" s="97" t="str">
        <f aca="false">D7</f>
        <v>DOUGLAS VELASQUEZ</v>
      </c>
      <c r="CA8" s="99" t="n">
        <f aca="false">IF(CB8="W",1,IF(CB8="O",0,IF(CB8="R",0,IF(CB9="R",1,IF(CK8+CK9&gt;0,IF(CK8&gt;CK9,1,0),IF(CJ8&gt;CJ9,1,0))))))</f>
        <v>0</v>
      </c>
      <c r="CB8" s="96"/>
      <c r="CC8" s="64" t="n">
        <v>4</v>
      </c>
      <c r="CD8" s="64" t="n">
        <v>1</v>
      </c>
      <c r="CE8" s="65"/>
      <c r="CG8" s="5" t="str">
        <f aca="false">IF(CE8&lt;&gt;"","STB",IF(CE9&lt;&gt;"","STB",IF(CD8&lt;&gt;"",IF(CD8&gt;5,IF(CD8&gt;CD9+1,"fim2st",IF(CD9&gt;CD8+1,"fim2st",IF(CD8=CD9,"meio2st",IF(CD8=6,IF(CD9=7,"fim2st","meio2st"),IF(CD8=7,IF(CD9=6,"fim2st","meio2st"),"meio2st"))))),IF(CD9&gt;5,IF(CD9&gt;CD8+1,"fim2st","meio2st"),"meio2st")),IF(CD9&lt;&gt;"",IF(CD8&gt;5,IF(CD8&gt;CD9+1,"fim2st",IF(CD9&gt;CD8+1,"fim2st",IF(CD8=CD9,"meio2st",IF(CD8=6,IF(CD9=7,"fim2st","meio2st"),IF(CD8=7,IF(CD9=6,"fim2st","meio2st"),"meio2st"))))),IF(CD9&gt;5,IF(CD9&gt;CD8+1,"fim2st","meio2st"),"meio2st")),IF(CC8&lt;&gt;"",IF(CC8&gt;5,IF(CC8&gt;CC9+1,"fim1st",IF(CC9&gt;CC8+1,"fim1st",IF(CC8=CC9,"meio1st",IF(CC8=6,IF(CC9=7,"fim1st","meio1st"),IF(CC8=7,IF(CC9=6,"fim1st","meio1st"),"meio1st"))))),IF(CC9&gt;5,IF(CC9&gt;CC8+1,"fim1st","meio1st"),"meio1st")),IF(CC9&lt;&gt;"",IF(CC8&gt;5,IF(CC8&gt;CC9+1,"fim1st",IF(CC9&gt;CC8+1,"fim1st",IF(CC8=CC9,"meio1st",IF(CC8=6,IF(CC9=7,"fim1st","meio1st"),IF(CC8=7,IF(CC9=6,"fim1st","meio1st"),"meio1st"))))),IF(CC9&gt;5,IF(CC9&gt;CC8+1,"fim1st","meio1st"),"meio1st")),"NJG"))))))</f>
        <v>fim2st</v>
      </c>
      <c r="CI8" s="71" t="n">
        <f aca="false">IF(CB8="W",6,IF(CB8="O",0,  IF(CB9="R",IF(CG8="meio1st",IF(CC9&gt;4,IF(CC9=6,7,CC9+2),6),CC8),CC8)))</f>
        <v>4</v>
      </c>
      <c r="CJ8" s="72" t="n">
        <f aca="false">IF(CB8="W",6,IF(CB8="O",0,IF(CB8="R",IF(CG8="meio1st",0,IF(CG8="fim1st",0,CD8) ),IF(CB9="R",IF(CG8="meio1st",6,IF(CG8="fim1st",6,IF(CG8="meio2st",IF(CD9&gt;4,IF(CD9=6,7,CD9+2),6),CD8))),CD8))))</f>
        <v>1</v>
      </c>
      <c r="CK8" s="73" t="n">
        <f aca="false">IF(CB8="W",0,IF(CB8="O",0,IF(CB8="R",IF(CG8="STB",CE8,0),IF(CB9="R",IF(CG4="meio1st",0,IF(CI8&gt;CI9,IF(CJ8&gt;CJ9,0,10),IF(CJ8&gt;CJ9,10,CE8))),CE8))))</f>
        <v>0</v>
      </c>
      <c r="CM8" s="1" t="str">
        <f aca="false">D8</f>
        <v>TIAGO PRATA</v>
      </c>
      <c r="CN8" s="8" t="n">
        <f aca="false">IF(AE7&gt;AE6,1,0)</f>
        <v>0</v>
      </c>
      <c r="CO8" s="8" t="n">
        <f aca="false">IF(AF7&gt;AF6,1,0)</f>
        <v>0</v>
      </c>
      <c r="CP8" s="8" t="n">
        <f aca="false">IF(AG7&gt;AG6,1,0)</f>
        <v>0</v>
      </c>
      <c r="CQ8" s="8" t="n">
        <f aca="false">IF(AS5&gt;AS4,1,0)</f>
        <v>0</v>
      </c>
      <c r="CR8" s="8" t="n">
        <f aca="false">IF(AT5&gt;AT4,1,0)</f>
        <v>0</v>
      </c>
      <c r="CS8" s="8" t="n">
        <f aca="false">IF(AU5&gt;AU4,1,0)</f>
        <v>0</v>
      </c>
      <c r="CT8" s="8" t="n">
        <f aca="false">IF(BG8&gt;BG9,1,0)</f>
        <v>0</v>
      </c>
      <c r="CU8" s="8" t="n">
        <f aca="false">IF(BH8&gt;BH9,1,0)</f>
        <v>0</v>
      </c>
      <c r="CV8" s="8" t="n">
        <f aca="false">IF(BI8&gt;BI9,1,0)</f>
        <v>0</v>
      </c>
      <c r="CW8" s="8" t="n">
        <f aca="false">IF(BU8&gt;BU9,1,0)</f>
        <v>0</v>
      </c>
      <c r="CX8" s="8" t="n">
        <f aca="false">IF(BV8&gt;BV9,1,0)</f>
        <v>0</v>
      </c>
      <c r="CY8" s="8" t="n">
        <f aca="false">IF(BW8&gt;BW9,1,0)</f>
        <v>0</v>
      </c>
      <c r="CZ8" s="8" t="n">
        <f aca="false">IF(CI7&gt;CI6,1,0)</f>
        <v>0</v>
      </c>
      <c r="DA8" s="8" t="n">
        <f aca="false">IF(CJ7&gt;CJ6,1,0)</f>
        <v>1</v>
      </c>
      <c r="DB8" s="8" t="n">
        <f aca="false">IF(CK7&gt;CK6,1,0)</f>
        <v>0</v>
      </c>
      <c r="DC8" s="74"/>
      <c r="DD8" s="8" t="n">
        <f aca="false">IF(AE6&gt;AE7,1,0)</f>
        <v>1</v>
      </c>
      <c r="DE8" s="8" t="n">
        <f aca="false">IF(AF6&gt;AF7,1,0)</f>
        <v>1</v>
      </c>
      <c r="DF8" s="8" t="n">
        <f aca="false">IF(AG6&gt;AG7,1,0)</f>
        <v>0</v>
      </c>
      <c r="DG8" s="8" t="n">
        <f aca="false">IF(AS4&gt;AS5,1,0)</f>
        <v>1</v>
      </c>
      <c r="DH8" s="8" t="n">
        <f aca="false">IF(AT4&gt;AT5,1,0)</f>
        <v>1</v>
      </c>
      <c r="DI8" s="8" t="n">
        <f aca="false">IF(AU4&gt;AU5,1,0)</f>
        <v>0</v>
      </c>
      <c r="DJ8" s="8" t="n">
        <f aca="false">IF(BG9&gt;BG8,1,0)</f>
        <v>1</v>
      </c>
      <c r="DK8" s="8" t="n">
        <f aca="false">IF(BH9&gt;BH8,1,0)</f>
        <v>1</v>
      </c>
      <c r="DL8" s="8" t="n">
        <f aca="false">IF(BI9&gt;BI8,1,0)</f>
        <v>0</v>
      </c>
      <c r="DM8" s="8" t="n">
        <f aca="false">IF(BU9&gt;BU8,1,0)</f>
        <v>1</v>
      </c>
      <c r="DN8" s="8" t="n">
        <f aca="false">IF(BV9&gt;BV8,1,0)</f>
        <v>1</v>
      </c>
      <c r="DO8" s="8" t="n">
        <f aca="false">IF(BW9&gt;BW8,1,0)</f>
        <v>0</v>
      </c>
      <c r="DP8" s="8" t="n">
        <f aca="false">IF(CI6&gt;CI7,1,0)</f>
        <v>1</v>
      </c>
      <c r="DQ8" s="8" t="n">
        <f aca="false">IF(CJ6&gt;CJ7,1,0)</f>
        <v>0</v>
      </c>
      <c r="DR8" s="8" t="n">
        <f aca="false">IF(CK6&gt;CK7,1,0)</f>
        <v>1</v>
      </c>
      <c r="DS8" s="74"/>
      <c r="DT8" s="8" t="n">
        <f aca="false">AE7+AF7+AG7+AS5+AT5+AU5+BG8+BH8+BI8+BU8+BV8+BW8+CI7+CJ7+CK7</f>
        <v>32</v>
      </c>
      <c r="DU8" s="8" t="n">
        <f aca="false">AE6+AF6+AG6+AS4+AT4+AU4+BG9+BH9+BI9+BU9+BV9+BW9+CI6+CJ6+CK6</f>
        <v>70</v>
      </c>
      <c r="DV8" s="74"/>
      <c r="DW8" s="1" t="n">
        <f aca="false">IF(X7="O",1,0)</f>
        <v>0</v>
      </c>
      <c r="DX8" s="1" t="n">
        <f aca="false">IF(AL5="O",1,0)</f>
        <v>0</v>
      </c>
      <c r="DY8" s="1" t="n">
        <f aca="false">IF(AZ8="O",1,0)</f>
        <v>0</v>
      </c>
      <c r="DZ8" s="1" t="n">
        <f aca="false">IF(BN8="O",1,0)</f>
        <v>0</v>
      </c>
      <c r="EA8" s="1" t="n">
        <f aca="false">IF(CB7="O",1,0)</f>
        <v>0</v>
      </c>
      <c r="ED8" s="8" t="n">
        <f aca="false">IF(CN8+CO8+CP8+DD8+DE8+DF8&gt;0,1,0)</f>
        <v>1</v>
      </c>
      <c r="EE8" s="8" t="n">
        <f aca="false">IF(CQ8+CR8+CS8+DG8+DH8+DI8&gt;0,1,0)</f>
        <v>1</v>
      </c>
      <c r="EF8" s="8" t="n">
        <f aca="false">IF(CT8+CU8+CV8+DJ8+DK8+DL8&gt;0,1,0)</f>
        <v>1</v>
      </c>
      <c r="EG8" s="8" t="n">
        <f aca="false">IF(CW8+CX8+CY8+DM8+DN8+DO8&gt;0,1,0)</f>
        <v>1</v>
      </c>
      <c r="EH8" s="8" t="n">
        <f aca="false">IF(CZ8+DA8+DB8+DP8+DQ8+DR8&gt;0,1,0)</f>
        <v>1</v>
      </c>
      <c r="EI8" s="8" t="n">
        <v>5</v>
      </c>
      <c r="EJ8" s="48" t="n">
        <f aca="false">SUM(ED8:EH8)</f>
        <v>5</v>
      </c>
      <c r="EK8" s="48" t="n">
        <f aca="false">AY8+BM8+CA7+W7+AK5</f>
        <v>0</v>
      </c>
      <c r="EL8" s="48" t="n">
        <f aca="false">SUM(CN8:DB8)</f>
        <v>1</v>
      </c>
      <c r="EM8" s="48" t="n">
        <f aca="false">SUM(DD8:DR8)</f>
        <v>10</v>
      </c>
      <c r="EN8" s="48" t="n">
        <f aca="false">EL8-EM8</f>
        <v>-9</v>
      </c>
      <c r="EO8" s="48" t="n">
        <f aca="false">DT8</f>
        <v>32</v>
      </c>
      <c r="EP8" s="48" t="n">
        <f aca="false">DU8</f>
        <v>70</v>
      </c>
      <c r="EQ8" s="48" t="n">
        <f aca="false">EO8-EP8</f>
        <v>-38</v>
      </c>
      <c r="ER8" s="48" t="n">
        <f aca="false">SUM(DW8:EA8)</f>
        <v>0</v>
      </c>
      <c r="ES8" s="74"/>
      <c r="ET8" s="27" t="n">
        <f aca="false">IF(EK8+100&gt;99,EK8+100,concatdxnar("0",EK8+100))</f>
        <v>100</v>
      </c>
      <c r="EU8" s="27" t="str">
        <f aca="false">IF(EN8+100&gt;99,EN8+100,CONCATENATE("0",EN8+100))</f>
        <v>091</v>
      </c>
      <c r="EV8" s="27" t="str">
        <f aca="false">IF(EQ8+100&gt;99,EQ8+100,CONCATENATE("0",EQ8+100))</f>
        <v>062</v>
      </c>
      <c r="EW8" s="27" t="n">
        <f aca="false">9-ER8</f>
        <v>9</v>
      </c>
      <c r="EX8" s="8" t="str">
        <f aca="false">CONCATENATE(ET8,EU8,EV8,EW8,EI8)</f>
        <v>10009106295</v>
      </c>
      <c r="EY8" s="8" t="n">
        <f aca="false">VALUE(EX8)</f>
        <v>10009106295</v>
      </c>
      <c r="EZ8" s="8" t="n">
        <f aca="false">LARGE(EY4:EY9,EI8)</f>
        <v>10209708181</v>
      </c>
      <c r="FA8" s="8" t="str">
        <f aca="false">LEFT(EZ8,10)</f>
        <v>1020970818</v>
      </c>
      <c r="FB8" s="8" t="str">
        <f aca="false">IF(FA8=FA7,"empate-c",IF(FA8=FA9,"empate-b","ok"))</f>
        <v>ok</v>
      </c>
      <c r="FC8" s="8" t="n">
        <f aca="false">VALUE(RIGHT(EZ8,1))</f>
        <v>1</v>
      </c>
      <c r="FD8" s="8" t="n">
        <f aca="false">IF(FB8="ok",9,IF(FB8="empate-c",CONCATENATE(FC8,FC7),IF(FB8="empate-b",CONCATENATE(FC8,FC9),1)))</f>
        <v>9</v>
      </c>
      <c r="FE8" s="8" t="str">
        <f aca="false">RIGHT(C2,1)</f>
        <v>A</v>
      </c>
      <c r="FF8" s="8" t="n">
        <f aca="false">IF(FD8=9,9,VLOOKUP(CONCATENATE(FE8,FD8),'Conf-Direto'!$A$12:$B$587,2,0))</f>
        <v>9</v>
      </c>
      <c r="FG8" s="8" t="n">
        <f aca="false">IF(FF8=9,9,IF(FF8=FC8,8,7))</f>
        <v>9</v>
      </c>
      <c r="FH8" s="1" t="str">
        <f aca="false">CONCATENATE(FA8,FG8,FC8)</f>
        <v>102097081891</v>
      </c>
      <c r="FI8" s="8" t="n">
        <v>5</v>
      </c>
      <c r="FJ8" s="25" t="n">
        <f aca="false">IF(AK4=1,1,IF(AK5=1,5,0))</f>
        <v>1</v>
      </c>
      <c r="FK8" s="25" t="n">
        <f aca="false">IF(W6=1,2,IF(W7=1,5,0))</f>
        <v>2</v>
      </c>
      <c r="FL8" s="25" t="n">
        <f aca="false">IF(CA6=1,3,IF(CA7=1,5,0))</f>
        <v>3</v>
      </c>
      <c r="FM8" s="25" t="n">
        <f aca="false">IF(BM9=1,4,IF(BM8=1,5,0))</f>
        <v>4</v>
      </c>
      <c r="FN8" s="25"/>
      <c r="FO8" s="25" t="n">
        <f aca="false">FN9</f>
        <v>6</v>
      </c>
      <c r="FP8" s="1" t="n">
        <f aca="false">VALUE(FH8)</f>
        <v>102097081891</v>
      </c>
      <c r="FQ8" s="1" t="n">
        <f aca="false">LARGE(FP4:FP9,5)</f>
        <v>102097081891</v>
      </c>
      <c r="FR8" s="8" t="n">
        <f aca="false">IF(SUM(EJ4:EJ9)=0,B8,VALUE(RIGHT(FQ8,1)))</f>
        <v>1</v>
      </c>
      <c r="FS8" s="1" t="n">
        <f aca="false">FR8</f>
        <v>1</v>
      </c>
      <c r="FT8" s="1" t="str">
        <f aca="false">VLOOKUP(FR8,B4:D9,3,0)</f>
        <v>RODRIGO SOARES</v>
      </c>
      <c r="FU8" s="4" t="n">
        <f aca="false">F8</f>
        <v>5</v>
      </c>
      <c r="FV8" s="9" t="str">
        <f aca="false">IF(FS8&lt;10,CONCATENATE("0",FS8,IF(FU8&lt;10,CONCATENATE("0",FU8),FU8)),CONCATENATE(FS8,IF(FU8&lt;10,CONCATENATE("0",FU8),FU8)))</f>
        <v>0105</v>
      </c>
      <c r="FW8" s="4" t="n">
        <f aca="false">VALUE(FV8)</f>
        <v>105</v>
      </c>
      <c r="FX8" s="4" t="n">
        <f aca="false">SMALL(FW4:FW9,FI8)</f>
        <v>506</v>
      </c>
      <c r="FY8" s="4" t="n">
        <f aca="false">IF(LEN(FX8)=3,VALUE(LEFT(FX8,1)),VALUE(LEFT(FX8,2)))</f>
        <v>5</v>
      </c>
      <c r="FZ8" s="4" t="str">
        <f aca="false">RIGHT(FX8,2)</f>
        <v>06</v>
      </c>
      <c r="GB8" s="4" t="n">
        <v>5</v>
      </c>
      <c r="GC8" s="4" t="str">
        <f aca="false">LEFT(EX8,10)</f>
        <v>1000910629</v>
      </c>
    </row>
    <row r="9" customFormat="false" ht="13.8" hidden="false" customHeight="false" outlineLevel="0" collapsed="false">
      <c r="B9" s="48" t="n">
        <v>6</v>
      </c>
      <c r="C9" s="100" t="n">
        <v>6</v>
      </c>
      <c r="D9" s="101" t="str">
        <f aca="false">Classificação!D10</f>
        <v>GUSTAVO LUNA</v>
      </c>
      <c r="F9" s="100" t="n">
        <v>6</v>
      </c>
      <c r="G9" s="102" t="str">
        <f aca="false">VLOOKUP(FR9,$B$4:$D$9,3,0)</f>
        <v>TIAGO PRATA</v>
      </c>
      <c r="H9" s="103" t="n">
        <f aca="false">VLOOKUP(FR9,EI4:EJ9,2,0)</f>
        <v>5</v>
      </c>
      <c r="I9" s="104" t="n">
        <f aca="false">VLOOKUP(FR9,EI4:EK9,3,0)</f>
        <v>0</v>
      </c>
      <c r="J9" s="105" t="n">
        <f aca="false">VLOOKUP(FR9,EI4:EQ9,4,0)</f>
        <v>1</v>
      </c>
      <c r="K9" s="106" t="n">
        <f aca="false">VLOOKUP(FR9,EI4:EQ9,5,0)</f>
        <v>10</v>
      </c>
      <c r="L9" s="107" t="n">
        <f aca="false">VLOOKUP(FR9,EI4:EQ9,6,0)</f>
        <v>-9</v>
      </c>
      <c r="M9" s="108" t="n">
        <f aca="false">VLOOKUP(FR9,EI4:EQ9,7,0)</f>
        <v>32</v>
      </c>
      <c r="N9" s="106" t="n">
        <f aca="false">VLOOKUP(FR9,EI4:EQ9,8,0)</f>
        <v>70</v>
      </c>
      <c r="O9" s="107" t="n">
        <f aca="false">VLOOKUP(FR9,EI4:EQ9,9,0)</f>
        <v>-38</v>
      </c>
      <c r="P9" s="109" t="n">
        <f aca="false">VLOOKUP(FR9,EI4:ER9,10,0)</f>
        <v>0</v>
      </c>
      <c r="Q9" s="58" t="str">
        <f aca="false">IF(VLOOKUP(FR8,GB4:GC9,2)=VLOOKUP(FR9,GB4:GC9,2),S9,"N")</f>
        <v>N</v>
      </c>
      <c r="R9" s="59"/>
      <c r="S9" s="59" t="str">
        <f aca="false">CONCATENATE(G9, " venceu ",G8)</f>
        <v>TIAGO PRATA venceu RODRIGO SOARES</v>
      </c>
      <c r="U9" s="81" t="s">
        <v>75</v>
      </c>
      <c r="V9" s="82" t="str">
        <f aca="false">D7</f>
        <v>DOUGLAS VELASQUEZ</v>
      </c>
      <c r="W9" s="83" t="n">
        <f aca="false">IF(X9="W",1,IF(X9="O",0,IF(X9="R",0,IF(X8="R",1,IF(AG9+AG8&gt;0,IF(AG9&gt;AG8,1,0),IF(AF9&gt;AF8,1,0))))))</f>
        <v>1</v>
      </c>
      <c r="X9" s="110"/>
      <c r="Y9" s="85" t="n">
        <v>6</v>
      </c>
      <c r="Z9" s="85" t="n">
        <v>4</v>
      </c>
      <c r="AA9" s="86" t="n">
        <v>10</v>
      </c>
      <c r="AC9" s="5" t="str">
        <f aca="false">IF(AA9&lt;&gt;"","STB",IF(AA8&lt;&gt;"","STB",IF(Z9&lt;&gt;"",IF(Z9&gt;5,IF(Z9&gt;Z8+1,"fim2st",IF(Z8&gt;Z9+1,"fim2st",IF(Z9=Z8,"meio2st",IF(Z9=6,IF(Z8=7,"fim2st","meio2st"),IF(Z9=7,IF(Z8=6,"fim2st","meio2st"),"meio2st"))))),IF(Z8&gt;5,IF(Z8&gt;Z9+1,"fim2st","meio2st"),"meio2st")),IF(Z8&lt;&gt;"",IF(Z9&gt;5,IF(Z9&gt;Z8+1,"fim2st",IF(Z8&gt;Z9+1,"fim2st",IF(Z9=Z8,"meio2st",IF(Z9=6,IF(Z8=7,"fim2st","meio2st"),IF(Z9=7,IF(Z8=6,"fim2st","meio2st"),"meio2st"))))),IF(Z8&gt;5,IF(Z8&gt;Z9+1,"fim2st","meio2st"),"meio2st")),IF(Y9&lt;&gt;"",IF(Y9&gt;5,IF(Y9&gt;Y8+1,"fim1st",IF(Y8&gt;Y9+1,"fim1st",IF(Y9=Y8,"meio1st",IF(Y9=6,IF(Y8=7,"fim1st","meio1st"),IF(Y9=7,IF(Y8=6,"fim1st","meio1st"),"meio1st"))))),IF(Y8&gt;5,IF(Y8&gt;Y9+1,"fim1st","meio1st"),"meio1st")),IF(Y8&lt;&gt;"",IF(Y9&gt;5,IF(Y9&gt;Y8+1,"fim1st",IF(Y8&gt;Y9+1,"fim1st",IF(Y9=Y8,"meio1st",IF(Y9=6,IF(Y8=7,"fim1st","meio1st"),IF(Y9=7,IF(Y8=6,"fim1st","meio1st"),"meio1st"))))),IF(Y8&gt;5,IF(Y8&gt;Y9+1,"fim1st","meio1st"),"meio1st")),"NJG"))))))</f>
        <v>STB</v>
      </c>
      <c r="AE9" s="87" t="n">
        <f aca="false">IF(X9="W",6,IF(X9="O",0,  IF(X8="R",IF(AC9="meio1st",IF(Y8&gt;4,IF(Y8=6,7,Y8+2),6),Y9),Y9)))</f>
        <v>6</v>
      </c>
      <c r="AF9" s="88" t="n">
        <f aca="false">IF(X9="W",6,IF(X9="O",0,IF(X9="R",IF(AC9="meio1st",0,IF(AC9="fim1st",0,Z9) ),IF(X8="R",IF(AC9="meio1st",6,IF(AC9="fim1st",6,IF(AC9="meio2st",IF(Z8&gt;4,IF(Z8=6,7,Z8+2),6),Z9))),Z9))))</f>
        <v>4</v>
      </c>
      <c r="AG9" s="89" t="n">
        <f aca="false">IF(X9="W",0,IF(X9="O",0,IF(X9="R",IF(AC9="STB",AA9,0),IF(X8="R",IF(AC4="meio1st",0,IF(AE9&gt;AE8,IF(AF9&gt;AF8,0,10),IF(AF9&gt;AF8,10,AA9))),AA9))))</f>
        <v>10</v>
      </c>
      <c r="AH9" s="69"/>
      <c r="AI9" s="81"/>
      <c r="AJ9" s="82" t="str">
        <f aca="false">D9</f>
        <v>GUSTAVO LUNA</v>
      </c>
      <c r="AK9" s="83" t="n">
        <f aca="false">IF(AL9="W",1,IF(AL9="O",0,IF(AL9="R",0,IF(AL8="R",1,IF(AU9+AU8&gt;0,IF(AU9&gt;AU8,1,0),IF(AT9&gt;AT8,1,0))))))</f>
        <v>1</v>
      </c>
      <c r="AL9" s="110"/>
      <c r="AM9" s="85" t="n">
        <v>6</v>
      </c>
      <c r="AN9" s="85" t="n">
        <v>4</v>
      </c>
      <c r="AO9" s="86" t="n">
        <v>10</v>
      </c>
      <c r="AQ9" s="5" t="str">
        <f aca="false">IF(AO9&lt;&gt;"","STB",IF(AO8&lt;&gt;"","STB",IF(AN9&lt;&gt;"",IF(AN9&gt;5,IF(AN9&gt;AN8+1,"fim2st",IF(AN8&gt;AN9+1,"fim2st",IF(AN9=AN8,"meio2st",IF(AN9=6,IF(AN8=7,"fim2st","meio2st"),IF(AN9=7,IF(AN8=6,"fim2st","meio2st"),"meio2st"))))),IF(AN8&gt;5,IF(AN8&gt;AN9+1,"fim2st","meio2st"),"meio2st")),IF(AN8&lt;&gt;"",IF(AN9&gt;5,IF(AN9&gt;AN8+1,"fim2st",IF(AN8&gt;AN9+1,"fim2st",IF(AN9=AN8,"meio2st",IF(AN9=6,IF(AN8=7,"fim2st","meio2st"),IF(AN9=7,IF(AN8=6,"fim2st","meio2st"),"meio2st"))))),IF(AN8&gt;5,IF(AN8&gt;AN9+1,"fim2st","meio2st"),"meio2st")),IF(AM9&lt;&gt;"",IF(AM9&gt;5,IF(AM9&gt;AM8+1,"fim1st",IF(AM8&gt;AM9+1,"fim1st",IF(AM9=AM8,"meio1st",IF(AM9=6,IF(AM8=7,"fim1st","meio1st"),IF(AM9=7,IF(AM8=6,"fim1st","meio1st"),"meio1st"))))),IF(AM8&gt;5,IF(AM8&gt;AM9+1,"fim1st","meio1st"),"meio1st")),IF(AM8&lt;&gt;"",IF(AM9&gt;5,IF(AM9&gt;AM8+1,"fim1st",IF(AM8&gt;AM9+1,"fim1st",IF(AM9=AM8,"meio1st",IF(AM9=6,IF(AM8=7,"fim1st","meio1st"),IF(AM9=7,IF(AM8=6,"fim1st","meio1st"),"meio1st"))))),IF(AM8&gt;5,IF(AM8&gt;AM9+1,"fim1st","meio1st"),"meio1st")),"NJG"))))))</f>
        <v>STB</v>
      </c>
      <c r="AS9" s="87" t="n">
        <f aca="false">IF(AL9="W",6,IF(AL9="O",0,  IF(AL8="R",IF(AQ9="meio1st",IF(AM8&gt;4,IF(AM8=6,7,AM8+2),6),AM9),AM9)))</f>
        <v>6</v>
      </c>
      <c r="AT9" s="88" t="n">
        <f aca="false">IF(AL9="W",6,IF(AL9="O",0,IF(AL9="R",IF(AQ9="meio1st",0,IF(AQ9="fim1st",0,AN9) ),IF(AL8="R",IF(AQ9="meio1st",6,IF(AQ9="fim1st",6,IF(AQ9="meio2st",IF(AN8&gt;4,IF(AN8=6,7,AN8+2),6),AN9))),AN9))))</f>
        <v>4</v>
      </c>
      <c r="AU9" s="89" t="n">
        <f aca="false">IF(AL9="W",0,IF(AL9="O",0,IF(AL9="R",IF(AQ9="STB",AO9,0),IF(AL8="R",IF(AQ4="meio1st",0,IF(AS9&gt;AS8,IF(AT9&gt;AT8,0,10),IF(AT9&gt;AT8,10,AO9))),AO9))))</f>
        <v>10</v>
      </c>
      <c r="AW9" s="81" t="s">
        <v>75</v>
      </c>
      <c r="AX9" s="82" t="str">
        <f aca="false">D9</f>
        <v>GUSTAVO LUNA</v>
      </c>
      <c r="AY9" s="83" t="n">
        <f aca="false">IF(AZ9="W",1,IF(AZ9="O",0,IF(AZ9="R",0,IF(AZ8="R",1,IF(BI9+BI8&gt;0,IF(BI9&gt;BI8,1,0),IF(BH9&gt;BH8,1,0))))))</f>
        <v>1</v>
      </c>
      <c r="AZ9" s="110"/>
      <c r="BA9" s="85" t="n">
        <v>6</v>
      </c>
      <c r="BB9" s="85" t="n">
        <v>6</v>
      </c>
      <c r="BC9" s="86"/>
      <c r="BE9" s="5" t="str">
        <f aca="false">IF(BC9&lt;&gt;"","STB",IF(BC8&lt;&gt;"","STB",IF(BB9&lt;&gt;"",IF(BB9&gt;5,IF(BB9&gt;BB8+1,"fim2st",IF(BB8&gt;BB9+1,"fim2st",IF(BB9=BB8,"meio2st",IF(BB9=6,IF(BB8=7,"fim2st","meio2st"),IF(BB9=7,IF(BB8=6,"fim2st","meio2st"),"meio2st"))))),IF(BB8&gt;5,IF(BB8&gt;BB9+1,"fim2st","meio2st"),"meio2st")),IF(BB8&lt;&gt;"",IF(BB9&gt;5,IF(BB9&gt;BB8+1,"fim2st",IF(BB8&gt;BB9+1,"fim2st",IF(BB9=BB8,"meio2st",IF(BB9=6,IF(BB8=7,"fim2st","meio2st"),IF(BB9=7,IF(BB8=6,"fim2st","meio2st"),"meio2st"))))),IF(BB8&gt;5,IF(BB8&gt;BB9+1,"fim2st","meio2st"),"meio2st")),IF(BA9&lt;&gt;"",IF(BA9&gt;5,IF(BA9&gt;BA8+1,"fim1st",IF(BA8&gt;BA9+1,"fim1st",IF(BA9=BA8,"meio1st",IF(BA9=6,IF(BA8=7,"fim1st","meio1st"),IF(BA9=7,IF(BA8=6,"fim1st","meio1st"),"meio1st"))))),IF(BA8&gt;5,IF(BA8&gt;BA9+1,"fim1st","meio1st"),"meio1st")),IF(BA8&lt;&gt;"",IF(BA9&gt;5,IF(BA9&gt;BA8+1,"fim1st",IF(BA8&gt;BA9+1,"fim1st",IF(BA9=BA8,"meio1st",IF(BA9=6,IF(BA8=7,"fim1st","meio1st"),IF(BA9=7,IF(BA8=6,"fim1st","meio1st"),"meio1st"))))),IF(BA8&gt;5,IF(BA8&gt;BA9+1,"fim1st","meio1st"),"meio1st")),"NJG"))))))</f>
        <v>fim2st</v>
      </c>
      <c r="BG9" s="87" t="n">
        <f aca="false">IF(AZ9="W",6,IF(AZ9="O",0,  IF(AZ8="R",IF(BE9="meio1st",IF(BA8&gt;4,IF(BA8=6,7,BA8+2),6),BA9),BA9)))</f>
        <v>6</v>
      </c>
      <c r="BH9" s="88" t="n">
        <f aca="false">IF(AZ9="W",6,IF(AZ9="O",0,IF(AZ9="R",IF(BE9="meio1st",0,IF(BE9="fim1st",0,BB9) ),IF(AZ8="R",IF(BE9="meio1st",6,IF(BE9="fim1st",6,IF(BE9="meio2st",IF(BB8&gt;4,IF(BB8=6,7,BB8+2),6),BB9))),BB9))))</f>
        <v>6</v>
      </c>
      <c r="BI9" s="89" t="n">
        <f aca="false">IF(AZ9="W",0,IF(AZ9="O",0,IF(AZ9="R",IF(BE9="STB",BC9,0),IF(AZ8="R",IF(BE4="meio1st",0,IF(BG9&gt;BG8,IF(BH9&gt;BH8,0,10),IF(BH9&gt;BH8,10,BC9))),BC9))))</f>
        <v>0</v>
      </c>
      <c r="BK9" s="81"/>
      <c r="BL9" s="82" t="str">
        <f aca="false">D7</f>
        <v>DOUGLAS VELASQUEZ</v>
      </c>
      <c r="BM9" s="83" t="n">
        <f aca="false">IF(BN9="W",1,IF(BN9="O",0,IF(BN9="R",0,IF(BN8="R",1,IF(BW9+BW8&gt;0,IF(BW9&gt;BW8,1,0),IF(BV9&gt;BV8,1,0))))))</f>
        <v>1</v>
      </c>
      <c r="BN9" s="110"/>
      <c r="BO9" s="85" t="n">
        <v>7</v>
      </c>
      <c r="BP9" s="85" t="n">
        <v>6</v>
      </c>
      <c r="BQ9" s="86"/>
      <c r="BS9" s="5" t="str">
        <f aca="false">IF(BQ9&lt;&gt;"","STB",IF(BQ8&lt;&gt;"","STB",IF(BP9&lt;&gt;"",IF(BP9&gt;5,IF(BP9&gt;BP8+1,"fim2st",IF(BP8&gt;BP9+1,"fim2st",IF(BP9=BP8,"meio2st",IF(BP9=6,IF(BP8=7,"fim2st","meio2st"),IF(BP9=7,IF(BP8=6,"fim2st","meio2st"),"meio2st"))))),IF(BP8&gt;5,IF(BP8&gt;BP9+1,"fim2st","meio2st"),"meio2st")),IF(BP8&lt;&gt;"",IF(BP9&gt;5,IF(BP9&gt;BP8+1,"fim2st",IF(BP8&gt;BP9+1,"fim2st",IF(BP9=BP8,"meio2st",IF(BP9=6,IF(BP8=7,"fim2st","meio2st"),IF(BP9=7,IF(BP8=6,"fim2st","meio2st"),"meio2st"))))),IF(BP8&gt;5,IF(BP8&gt;BP9+1,"fim2st","meio2st"),"meio2st")),IF(BO9&lt;&gt;"",IF(BO9&gt;5,IF(BO9&gt;BO8+1,"fim1st",IF(BO8&gt;BO9+1,"fim1st",IF(BO9=BO8,"meio1st",IF(BO9=6,IF(BO8=7,"fim1st","meio1st"),IF(BO9=7,IF(BO8=6,"fim1st","meio1st"),"meio1st"))))),IF(BO8&gt;5,IF(BO8&gt;BO9+1,"fim1st","meio1st"),"meio1st")),IF(BO8&lt;&gt;"",IF(BO9&gt;5,IF(BO9&gt;BO8+1,"fim1st",IF(BO8&gt;BO9+1,"fim1st",IF(BO9=BO8,"meio1st",IF(BO9=6,IF(BO8=7,"fim1st","meio1st"),IF(BO9=7,IF(BO8=6,"fim1st","meio1st"),"meio1st"))))),IF(BO8&gt;5,IF(BO8&gt;BO9+1,"fim1st","meio1st"),"meio1st")),"NJG"))))))</f>
        <v>fim2st</v>
      </c>
      <c r="BU9" s="87" t="n">
        <f aca="false">IF(BN9="W",6,IF(BN9="O",0,  IF(BN8="R",IF(BS9="meio1st",IF(BO8&gt;4,IF(BO8=6,7,BO8+2),6),BO9),BO9)))</f>
        <v>7</v>
      </c>
      <c r="BV9" s="88" t="n">
        <f aca="false">IF(BN9="W",6,IF(BN9="O",0,IF(BN9="R",IF(BS9="meio1st",0,IF(BS9="fim1st",0,BP9) ),IF(BN8="R",IF(BS9="meio1st",6,IF(BS9="fim1st",6,IF(BS9="meio2st",IF(BP8&gt;4,IF(BP8=6,7,BP8+2),6),BP9))),BP9))))</f>
        <v>6</v>
      </c>
      <c r="BW9" s="89" t="n">
        <f aca="false">IF(BN9="W",0,IF(BN9="O",0,IF(BN9="R",IF(BS9="STB",BQ9,0),IF(BN8="R",IF(BS4="meio1st",0,IF(BU9&gt;BU8,IF(BV9&gt;BV8,0,10),IF(BV9&gt;BV8,10,BQ9))),BQ9))))</f>
        <v>0</v>
      </c>
      <c r="BY9" s="81"/>
      <c r="BZ9" s="82" t="str">
        <f aca="false">D9</f>
        <v>GUSTAVO LUNA</v>
      </c>
      <c r="CA9" s="91" t="n">
        <f aca="false">IF(CB9="W",1,IF(CB9="O",0,IF(CB9="R",0,IF(CB8="R",1,IF(CK9+CK8&gt;0,IF(CK9&gt;CK8,1,0),IF(CJ9&gt;CJ8,1,0))))))</f>
        <v>1</v>
      </c>
      <c r="CB9" s="110"/>
      <c r="CC9" s="85" t="n">
        <v>6</v>
      </c>
      <c r="CD9" s="85" t="n">
        <v>6</v>
      </c>
      <c r="CE9" s="86"/>
      <c r="CG9" s="5" t="str">
        <f aca="false">IF(CE9&lt;&gt;"","STB",IF(CE8&lt;&gt;"","STB",IF(CD9&lt;&gt;"",IF(CD9&gt;5,IF(CD9&gt;CD8+1,"fim2st",IF(CD8&gt;CD9+1,"fim2st",IF(CD9=CD8,"meio2st",IF(CD9=6,IF(CD8=7,"fim2st","meio2st"),IF(CD9=7,IF(CD8=6,"fim2st","meio2st"),"meio2st"))))),IF(CD8&gt;5,IF(CD8&gt;CD9+1,"fim2st","meio2st"),"meio2st")),IF(CD8&lt;&gt;"",IF(CD9&gt;5,IF(CD9&gt;CD8+1,"fim2st",IF(CD8&gt;CD9+1,"fim2st",IF(CD9=CD8,"meio2st",IF(CD9=6,IF(CD8=7,"fim2st","meio2st"),IF(CD9=7,IF(CD8=6,"fim2st","meio2st"),"meio2st"))))),IF(CD8&gt;5,IF(CD8&gt;CD9+1,"fim2st","meio2st"),"meio2st")),IF(CC9&lt;&gt;"",IF(CC9&gt;5,IF(CC9&gt;CC8+1,"fim1st",IF(CC8&gt;CC9+1,"fim1st",IF(CC9=CC8,"meio1st",IF(CC9=6,IF(CC8=7,"fim1st","meio1st"),IF(CC9=7,IF(CC8=6,"fim1st","meio1st"),"meio1st"))))),IF(CC8&gt;5,IF(CC8&gt;CC9+1,"fim1st","meio1st"),"meio1st")),IF(CC8&lt;&gt;"",IF(CC9&gt;5,IF(CC9&gt;CC8+1,"fim1st",IF(CC8&gt;CC9+1,"fim1st",IF(CC9=CC8,"meio1st",IF(CC9=6,IF(CC8=7,"fim1st","meio1st"),IF(CC9=7,IF(CC8=6,"fim1st","meio1st"),"meio1st"))))),IF(CC8&gt;5,IF(CC8&gt;CC9+1,"fim1st","meio1st"),"meio1st")),"NJG"))))))</f>
        <v>fim2st</v>
      </c>
      <c r="CI9" s="92" t="n">
        <f aca="false">IF(CB9="W",6,IF(CB9="O",0,  IF(CB8="R",IF(CG9="meio1st",IF(CC8&gt;4,IF(CC8=6,7,CC8+2),6),CC9),CC9)))</f>
        <v>6</v>
      </c>
      <c r="CJ9" s="93" t="n">
        <f aca="false">IF(CB9="W",6,IF(CB9="O",0,IF(CB9="R",IF(CG9="meio1st",0,IF(CG9="fim1st",0,CD9) ),IF(CB8="R",IF(CG9="meio1st",6,IF(CG9="fim1st",6,IF(CG9="meio2st",IF(CD8&gt;4,IF(CD8=6,7,CD8+2),6),CD9))),CD9))))</f>
        <v>6</v>
      </c>
      <c r="CK9" s="94" t="n">
        <f aca="false">IF(CB9="W",0,IF(CB9="O",0,IF(CB9="R",IF(CG9="STB",CE9,0),IF(CB8="R",IF(CG4="meio1st",0,IF(CI9&gt;CI8,IF(CJ9&gt;CJ8,0,10),IF(CJ9&gt;CJ8,10,CE9))),CE9))))</f>
        <v>0</v>
      </c>
      <c r="CM9" s="1" t="str">
        <f aca="false">D9</f>
        <v>GUSTAVO LUNA</v>
      </c>
      <c r="CN9" s="8" t="n">
        <f aca="false">IF(AE5&gt;AE4,1,0)</f>
        <v>1</v>
      </c>
      <c r="CO9" s="8" t="n">
        <f aca="false">IF(AF5&gt;AF4,1,0)</f>
        <v>0</v>
      </c>
      <c r="CP9" s="8" t="n">
        <f aca="false">IF(AG5&gt;AG4,1,0)</f>
        <v>0</v>
      </c>
      <c r="CQ9" s="8" t="n">
        <f aca="false">IF(AS9&gt;AS8,1,0)</f>
        <v>1</v>
      </c>
      <c r="CR9" s="8" t="n">
        <f aca="false">IF(AT9&gt;AT8,1,0)</f>
        <v>0</v>
      </c>
      <c r="CS9" s="8" t="n">
        <f aca="false">IF(AU9&gt;AU8,1,0)</f>
        <v>1</v>
      </c>
      <c r="CT9" s="8" t="n">
        <f aca="false">IF(BG9&gt;BG8,1,0)</f>
        <v>1</v>
      </c>
      <c r="CU9" s="8" t="n">
        <f aca="false">IF(BH9&gt;BH8,1,0)</f>
        <v>1</v>
      </c>
      <c r="CV9" s="8" t="n">
        <f aca="false">IF(BI9&gt;BI8,1,0)</f>
        <v>0</v>
      </c>
      <c r="CW9" s="8" t="n">
        <f aca="false">IF(BU7&gt;BU6,1,0)</f>
        <v>1</v>
      </c>
      <c r="CX9" s="8" t="n">
        <f aca="false">IF(BV7&gt;BV6,1,0)</f>
        <v>0</v>
      </c>
      <c r="CY9" s="8" t="n">
        <f aca="false">IF(BW7&gt;BW6,1,0)</f>
        <v>0</v>
      </c>
      <c r="CZ9" s="8" t="n">
        <f aca="false">IF(CI9&gt;CI8,1,0)</f>
        <v>1</v>
      </c>
      <c r="DA9" s="8" t="n">
        <f aca="false">IF(CJ9&gt;CJ8,1,0)</f>
        <v>1</v>
      </c>
      <c r="DB9" s="8" t="n">
        <f aca="false">IF(CK9&gt;CK8,1,0)</f>
        <v>0</v>
      </c>
      <c r="DC9" s="74"/>
      <c r="DD9" s="8" t="n">
        <f aca="false">IF(AE4&gt;AE5,1,0)</f>
        <v>0</v>
      </c>
      <c r="DE9" s="8" t="n">
        <f aca="false">IF(AF4&gt;AF5,1,0)</f>
        <v>1</v>
      </c>
      <c r="DF9" s="8" t="n">
        <f aca="false">IF(AG4&gt;AG5,1,0)</f>
        <v>1</v>
      </c>
      <c r="DG9" s="8" t="n">
        <f aca="false">IF(AS8&gt;AS9,1,0)</f>
        <v>0</v>
      </c>
      <c r="DH9" s="8" t="n">
        <f aca="false">IF(AT8&gt;AT9,1,0)</f>
        <v>1</v>
      </c>
      <c r="DI9" s="8" t="n">
        <f aca="false">IF(AU8&gt;AU9,1,0)</f>
        <v>0</v>
      </c>
      <c r="DJ9" s="8" t="n">
        <f aca="false">IF(BG8&gt;BG9,1,0)</f>
        <v>0</v>
      </c>
      <c r="DK9" s="8" t="n">
        <f aca="false">IF(BH8&gt;BH9,1,0)</f>
        <v>0</v>
      </c>
      <c r="DL9" s="8" t="n">
        <f aca="false">IF(BI8&gt;BI9,1,0)</f>
        <v>0</v>
      </c>
      <c r="DM9" s="8" t="n">
        <f aca="false">IF(BU6&gt;BU7,1,0)</f>
        <v>0</v>
      </c>
      <c r="DN9" s="8" t="n">
        <f aca="false">IF(BV6&gt;BV7,1,0)</f>
        <v>1</v>
      </c>
      <c r="DO9" s="8" t="n">
        <f aca="false">IF(BW6&gt;BW7,1,0)</f>
        <v>1</v>
      </c>
      <c r="DP9" s="8" t="n">
        <f aca="false">IF(CI8&gt;CI9,1,0)</f>
        <v>0</v>
      </c>
      <c r="DQ9" s="8" t="n">
        <f aca="false">IF(CJ8&gt;CJ9,1,0)</f>
        <v>0</v>
      </c>
      <c r="DR9" s="8" t="n">
        <f aca="false">IF(CK8&gt;CK9,1,0)</f>
        <v>0</v>
      </c>
      <c r="DS9" s="74"/>
      <c r="DT9" s="8" t="n">
        <f aca="false">AE5+AF5+AG5+AS9+AT9+AU9+BG9+BH9+BI9+BU7+BV7+BW7+CI9+CJ9+CK9</f>
        <v>81</v>
      </c>
      <c r="DU9" s="8" t="n">
        <f aca="false">AE4+AF4+AG4+AS8+AT8+AU8+BG8+BH8+BI8+BU6+BV6+BW6+CI8+CJ8+CK8</f>
        <v>67</v>
      </c>
      <c r="DV9" s="74"/>
      <c r="DW9" s="1" t="n">
        <f aca="false">IF(X5="O",1,0)</f>
        <v>0</v>
      </c>
      <c r="DX9" s="1" t="n">
        <f aca="false">IF(AL9="O",1,0)</f>
        <v>0</v>
      </c>
      <c r="DY9" s="1" t="n">
        <f aca="false">IF(AZ9="O",1,0)</f>
        <v>0</v>
      </c>
      <c r="DZ9" s="1" t="n">
        <f aca="false">IF(BN7="O",1,0)</f>
        <v>0</v>
      </c>
      <c r="EA9" s="1" t="n">
        <f aca="false">IF(CB9="O",1,0)</f>
        <v>0</v>
      </c>
      <c r="ED9" s="8" t="n">
        <f aca="false">IF(CN9+CO9+CP9+DD9+DE9+DF9&gt;0,1,0)</f>
        <v>1</v>
      </c>
      <c r="EE9" s="8" t="n">
        <f aca="false">IF(CQ9+CR9+CS9+DG9+DH9+DI9&gt;0,1,0)</f>
        <v>1</v>
      </c>
      <c r="EF9" s="8" t="n">
        <f aca="false">IF(CT9+CU9+CV9+DJ9+DK9+DL9&gt;0,1,0)</f>
        <v>1</v>
      </c>
      <c r="EG9" s="8" t="n">
        <f aca="false">IF(CW9+CX9+CY9+DM9+DN9+DO9&gt;0,1,0)</f>
        <v>1</v>
      </c>
      <c r="EH9" s="8" t="n">
        <f aca="false">IF(CZ9+DA9+DB9+DP9+DQ9+DR9&gt;0,1,0)</f>
        <v>1</v>
      </c>
      <c r="EI9" s="8" t="n">
        <v>6</v>
      </c>
      <c r="EJ9" s="48" t="n">
        <f aca="false">SUM(ED9:EH9)</f>
        <v>5</v>
      </c>
      <c r="EK9" s="48" t="n">
        <f aca="false">AY9+BM7+CA9+W5+AK9</f>
        <v>3</v>
      </c>
      <c r="EL9" s="48" t="n">
        <f aca="false">SUM(CN9:DB9)</f>
        <v>8</v>
      </c>
      <c r="EM9" s="48" t="n">
        <f aca="false">SUM(DD9:DR9)</f>
        <v>5</v>
      </c>
      <c r="EN9" s="48" t="n">
        <f aca="false">EL9-EM9</f>
        <v>3</v>
      </c>
      <c r="EO9" s="48" t="n">
        <f aca="false">DT9</f>
        <v>81</v>
      </c>
      <c r="EP9" s="48" t="n">
        <f aca="false">DU9</f>
        <v>67</v>
      </c>
      <c r="EQ9" s="48" t="n">
        <f aca="false">EO9-EP9</f>
        <v>14</v>
      </c>
      <c r="ER9" s="48" t="n">
        <f aca="false">SUM(DW9:EA9)</f>
        <v>0</v>
      </c>
      <c r="ES9" s="74"/>
      <c r="ET9" s="27" t="n">
        <f aca="false">IF(EK9+100&gt;99,EK9+100,concatdxnar("0",EK9+100))</f>
        <v>103</v>
      </c>
      <c r="EU9" s="27" t="n">
        <f aca="false">IF(EN9+100&gt;99,EN9+100,CONCATENATE("0",EN9+100))</f>
        <v>103</v>
      </c>
      <c r="EV9" s="27" t="n">
        <f aca="false">IF(EQ9+100&gt;99,EQ9+100,CONCATENATE("0",EQ9+100))</f>
        <v>114</v>
      </c>
      <c r="EW9" s="27" t="n">
        <f aca="false">9-ER9</f>
        <v>9</v>
      </c>
      <c r="EX9" s="8" t="str">
        <f aca="false">CONCATENATE(ET9,EU9,EV9,EW9,EI9)</f>
        <v>10310311496</v>
      </c>
      <c r="EY9" s="8" t="n">
        <f aca="false">VALUE(EX9)</f>
        <v>10310311496</v>
      </c>
      <c r="EZ9" s="8" t="n">
        <f aca="false">LARGE(EY4:EY9,EI9)</f>
        <v>10009106295</v>
      </c>
      <c r="FA9" s="8" t="str">
        <f aca="false">LEFT(EZ9,10)</f>
        <v>1000910629</v>
      </c>
      <c r="FB9" s="8" t="str">
        <f aca="false">IF(FA9=FA8,"empate-c","ok")</f>
        <v>ok</v>
      </c>
      <c r="FC9" s="8" t="n">
        <f aca="false">VALUE(RIGHT(EZ9,1))</f>
        <v>5</v>
      </c>
      <c r="FD9" s="8" t="n">
        <f aca="false">IF(FB9="ok",9,IF(FB9="empate-c",CONCATENATE(FC9,FC8),IF(FB9="empate-b",CONCATENATE(FC9,FC10),1)))</f>
        <v>9</v>
      </c>
      <c r="FE9" s="8" t="str">
        <f aca="false">RIGHT(C2,1)</f>
        <v>A</v>
      </c>
      <c r="FF9" s="8" t="n">
        <f aca="false">IF(FD9=9,9,VLOOKUP(CONCATENATE(FE9,FD9),'Conf-Direto'!$A$12:$B$587,2,0))</f>
        <v>9</v>
      </c>
      <c r="FG9" s="8" t="n">
        <f aca="false">IF(FF9=9,9,IF(FF9=FC9,8,7))</f>
        <v>9</v>
      </c>
      <c r="FH9" s="1" t="str">
        <f aca="false">CONCATENATE(FA9,FG9,FC9)</f>
        <v>100091062995</v>
      </c>
      <c r="FI9" s="8" t="n">
        <v>6</v>
      </c>
      <c r="FJ9" s="25" t="n">
        <f aca="false">IF(W4=1,1,IF(W5=1,6,0))</f>
        <v>1</v>
      </c>
      <c r="FK9" s="25" t="n">
        <f aca="false">IF(BM6=1,2,IF(BM7=1,6,0))</f>
        <v>2</v>
      </c>
      <c r="FL9" s="25" t="n">
        <f aca="false">IF(AK8=1,3,IF(AK9=1,6,0))</f>
        <v>6</v>
      </c>
      <c r="FM9" s="25" t="n">
        <f aca="false">IF(CA8=1,4,IF(CA9=1,6,0))</f>
        <v>6</v>
      </c>
      <c r="FN9" s="25" t="n">
        <f aca="false">IF(AY8=1,5,IF(AY9=1,6,0))</f>
        <v>6</v>
      </c>
      <c r="FO9" s="25"/>
      <c r="FP9" s="1" t="n">
        <f aca="false">VALUE(FH9)</f>
        <v>100091062995</v>
      </c>
      <c r="FQ9" s="1" t="n">
        <f aca="false">LARGE(FP4:FP9,6)</f>
        <v>100091062995</v>
      </c>
      <c r="FR9" s="8" t="n">
        <f aca="false">IF(SUM(EJ4:EJ9)=0,B9,VALUE(RIGHT(FQ9,1)))</f>
        <v>5</v>
      </c>
      <c r="FS9" s="1" t="n">
        <f aca="false">FR9</f>
        <v>5</v>
      </c>
      <c r="FT9" s="1" t="str">
        <f aca="false">VLOOKUP(FR9,B4:D9,3,0)</f>
        <v>TIAGO PRATA</v>
      </c>
      <c r="FU9" s="4" t="n">
        <f aca="false">F9</f>
        <v>6</v>
      </c>
      <c r="FV9" s="9" t="str">
        <f aca="false">IF(FS9&lt;10,CONCATENATE("0",FS9,IF(FU9&lt;10,CONCATENATE("0",FU9),FU9)),CONCATENATE(FS9,IF(FU9&lt;10,CONCATENATE("0",FU9),FU9)))</f>
        <v>0506</v>
      </c>
      <c r="FW9" s="4" t="n">
        <f aca="false">VALUE(FV9)</f>
        <v>506</v>
      </c>
      <c r="FX9" s="4" t="n">
        <f aca="false">SMALL(FW4:FW9,FI9)</f>
        <v>602</v>
      </c>
      <c r="FY9" s="4" t="n">
        <f aca="false">IF(LEN(FX9)=3,VALUE(LEFT(FX9,1)),VALUE(LEFT(FX9,2)))</f>
        <v>6</v>
      </c>
      <c r="FZ9" s="4" t="str">
        <f aca="false">RIGHT(FX9,2)</f>
        <v>02</v>
      </c>
      <c r="GB9" s="4" t="n">
        <v>6</v>
      </c>
      <c r="GC9" s="4" t="str">
        <f aca="false">LEFT(EX9,10)</f>
        <v>1031031149</v>
      </c>
    </row>
    <row r="11" s="17" customFormat="true" ht="22.5" hidden="false" customHeight="true" outlineLevel="0" collapsed="false">
      <c r="A11" s="10"/>
      <c r="B11" s="10" t="s">
        <v>0</v>
      </c>
      <c r="C11" s="11" t="s">
        <v>77</v>
      </c>
      <c r="D11" s="11"/>
      <c r="E11" s="12"/>
      <c r="F11" s="11" t="str">
        <f aca="false">$C11</f>
        <v>GRUPO B</v>
      </c>
      <c r="G11" s="11" t="s">
        <v>78</v>
      </c>
      <c r="H11" s="13" t="s">
        <v>2</v>
      </c>
      <c r="I11" s="14" t="s">
        <v>3</v>
      </c>
      <c r="J11" s="15" t="s">
        <v>4</v>
      </c>
      <c r="K11" s="15"/>
      <c r="L11" s="15"/>
      <c r="M11" s="15" t="s">
        <v>6</v>
      </c>
      <c r="N11" s="15"/>
      <c r="O11" s="15"/>
      <c r="P11" s="11" t="s">
        <v>8</v>
      </c>
      <c r="Q11" s="11" t="s">
        <v>8</v>
      </c>
      <c r="R11" s="36"/>
      <c r="S11" s="36"/>
      <c r="U11" s="18" t="str">
        <f aca="false">U2</f>
        <v>3o TURNO - 1a RODADA</v>
      </c>
      <c r="V11" s="18"/>
      <c r="W11" s="19"/>
      <c r="X11" s="22" t="s">
        <v>10</v>
      </c>
      <c r="Y11" s="22"/>
      <c r="Z11" s="22"/>
      <c r="AA11" s="22"/>
      <c r="AC11" s="5" t="s">
        <v>11</v>
      </c>
      <c r="AD11" s="12"/>
      <c r="AE11" s="21" t="s">
        <v>12</v>
      </c>
      <c r="AF11" s="21"/>
      <c r="AG11" s="21"/>
      <c r="AI11" s="18" t="str">
        <f aca="false">AI2</f>
        <v>3o TURNO - 2a RODADA</v>
      </c>
      <c r="AJ11" s="18"/>
      <c r="AK11" s="19"/>
      <c r="AL11" s="22" t="s">
        <v>10</v>
      </c>
      <c r="AM11" s="22"/>
      <c r="AN11" s="22"/>
      <c r="AO11" s="22"/>
      <c r="AP11" s="12"/>
      <c r="AQ11" s="5" t="s">
        <v>11</v>
      </c>
      <c r="AR11" s="12"/>
      <c r="AS11" s="21" t="s">
        <v>12</v>
      </c>
      <c r="AT11" s="21"/>
      <c r="AU11" s="21"/>
      <c r="AW11" s="18" t="str">
        <f aca="false">AW2</f>
        <v>3o TURNO - 3a RODADA</v>
      </c>
      <c r="AX11" s="18"/>
      <c r="AY11" s="19"/>
      <c r="AZ11" s="22" t="s">
        <v>10</v>
      </c>
      <c r="BA11" s="22"/>
      <c r="BB11" s="22"/>
      <c r="BC11" s="22"/>
      <c r="BD11" s="12"/>
      <c r="BE11" s="5" t="s">
        <v>11</v>
      </c>
      <c r="BF11" s="12"/>
      <c r="BG11" s="21" t="s">
        <v>12</v>
      </c>
      <c r="BH11" s="21"/>
      <c r="BI11" s="21"/>
      <c r="BK11" s="18" t="str">
        <f aca="false">BK2</f>
        <v>3o TURNO - 4a RODADA</v>
      </c>
      <c r="BL11" s="18"/>
      <c r="BM11" s="19"/>
      <c r="BN11" s="22" t="s">
        <v>10</v>
      </c>
      <c r="BO11" s="22"/>
      <c r="BP11" s="22"/>
      <c r="BQ11" s="22"/>
      <c r="BR11" s="12"/>
      <c r="BS11" s="5" t="s">
        <v>11</v>
      </c>
      <c r="BT11" s="12"/>
      <c r="BU11" s="21" t="s">
        <v>12</v>
      </c>
      <c r="BV11" s="21"/>
      <c r="BW11" s="21"/>
      <c r="BY11" s="18" t="str">
        <f aca="false">BY2</f>
        <v>3o TURNO - 5a RODADA</v>
      </c>
      <c r="BZ11" s="18"/>
      <c r="CA11" s="19"/>
      <c r="CB11" s="23" t="s">
        <v>10</v>
      </c>
      <c r="CC11" s="23"/>
      <c r="CD11" s="23"/>
      <c r="CE11" s="23"/>
      <c r="CF11" s="12"/>
      <c r="CG11" s="5" t="s">
        <v>11</v>
      </c>
      <c r="CH11" s="12"/>
      <c r="CI11" s="21" t="s">
        <v>12</v>
      </c>
      <c r="CJ11" s="21"/>
      <c r="CK11" s="21"/>
      <c r="CL11" s="24"/>
      <c r="CM11" s="25" t="s">
        <v>13</v>
      </c>
      <c r="CN11" s="8" t="s">
        <v>14</v>
      </c>
      <c r="CO11" s="8"/>
      <c r="CP11" s="8"/>
      <c r="CQ11" s="8" t="s">
        <v>15</v>
      </c>
      <c r="CR11" s="8"/>
      <c r="CS11" s="8"/>
      <c r="CT11" s="8" t="s">
        <v>16</v>
      </c>
      <c r="CU11" s="8"/>
      <c r="CV11" s="8"/>
      <c r="CW11" s="8" t="s">
        <v>17</v>
      </c>
      <c r="CX11" s="8"/>
      <c r="CY11" s="8"/>
      <c r="CZ11" s="8" t="s">
        <v>18</v>
      </c>
      <c r="DA11" s="8"/>
      <c r="DB11" s="8"/>
      <c r="DC11" s="10"/>
      <c r="DD11" s="8" t="s">
        <v>19</v>
      </c>
      <c r="DE11" s="8"/>
      <c r="DF11" s="8"/>
      <c r="DG11" s="8" t="s">
        <v>20</v>
      </c>
      <c r="DH11" s="8"/>
      <c r="DI11" s="8"/>
      <c r="DJ11" s="8" t="s">
        <v>21</v>
      </c>
      <c r="DK11" s="8"/>
      <c r="DL11" s="8"/>
      <c r="DM11" s="8" t="s">
        <v>22</v>
      </c>
      <c r="DN11" s="8"/>
      <c r="DO11" s="8"/>
      <c r="DP11" s="8" t="s">
        <v>23</v>
      </c>
      <c r="DQ11" s="8"/>
      <c r="DR11" s="8"/>
      <c r="DS11" s="10"/>
      <c r="DT11" s="8" t="s">
        <v>6</v>
      </c>
      <c r="DU11" s="8"/>
      <c r="DV11" s="10"/>
      <c r="DW11" s="8" t="s">
        <v>24</v>
      </c>
      <c r="DX11" s="8"/>
      <c r="DY11" s="8"/>
      <c r="DZ11" s="8"/>
      <c r="EA11" s="8"/>
      <c r="EB11" s="8" t="s">
        <v>25</v>
      </c>
      <c r="EC11" s="8"/>
      <c r="ED11" s="8" t="s">
        <v>26</v>
      </c>
      <c r="EE11" s="8"/>
      <c r="EF11" s="8"/>
      <c r="EG11" s="8"/>
      <c r="EH11" s="8"/>
      <c r="EI11" s="26" t="s">
        <v>0</v>
      </c>
      <c r="EJ11" s="26" t="s">
        <v>2</v>
      </c>
      <c r="EK11" s="26" t="s">
        <v>3</v>
      </c>
      <c r="EL11" s="8" t="s">
        <v>4</v>
      </c>
      <c r="EM11" s="8"/>
      <c r="EN11" s="8"/>
      <c r="EO11" s="8" t="s">
        <v>6</v>
      </c>
      <c r="EP11" s="8"/>
      <c r="EQ11" s="8"/>
      <c r="ER11" s="8" t="s">
        <v>27</v>
      </c>
      <c r="ES11" s="10"/>
      <c r="ET11" s="27" t="s">
        <v>28</v>
      </c>
      <c r="EU11" s="27"/>
      <c r="EV11" s="27"/>
      <c r="EW11" s="27"/>
      <c r="EX11" s="27"/>
      <c r="EY11" s="27"/>
      <c r="EZ11" s="27"/>
      <c r="FA11" s="27"/>
      <c r="FB11" s="27"/>
      <c r="FC11" s="27"/>
      <c r="FD11" s="8" t="s">
        <v>29</v>
      </c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10"/>
      <c r="FT11" s="10"/>
      <c r="FU11" s="12"/>
      <c r="FV11" s="28"/>
      <c r="FW11" s="12"/>
      <c r="FX11" s="12"/>
      <c r="FY11" s="12"/>
      <c r="FZ11" s="12"/>
      <c r="GA11" s="12"/>
      <c r="GB11" s="12"/>
      <c r="GC11" s="12"/>
      <c r="GD11" s="24"/>
      <c r="GE11" s="24"/>
    </row>
    <row r="12" s="17" customFormat="true" ht="24.75" hidden="false" customHeight="true" outlineLevel="0" collapsed="false">
      <c r="A12" s="10"/>
      <c r="B12" s="10"/>
      <c r="C12" s="29" t="str">
        <f aca="false">C3</f>
        <v>TENISTAS</v>
      </c>
      <c r="D12" s="29"/>
      <c r="E12" s="12"/>
      <c r="F12" s="30"/>
      <c r="G12" s="31" t="s">
        <v>31</v>
      </c>
      <c r="H12" s="13"/>
      <c r="I12" s="14"/>
      <c r="J12" s="32" t="s">
        <v>32</v>
      </c>
      <c r="K12" s="32" t="s">
        <v>33</v>
      </c>
      <c r="L12" s="33" t="s">
        <v>34</v>
      </c>
      <c r="M12" s="34" t="s">
        <v>32</v>
      </c>
      <c r="N12" s="34" t="s">
        <v>33</v>
      </c>
      <c r="O12" s="35" t="s">
        <v>34</v>
      </c>
      <c r="P12" s="11"/>
      <c r="Q12" s="11"/>
      <c r="R12" s="36"/>
      <c r="S12" s="36"/>
      <c r="U12" s="41"/>
      <c r="V12" s="42" t="str">
        <f aca="false">U3</f>
        <v>23 a 29 Mai</v>
      </c>
      <c r="W12" s="38"/>
      <c r="X12" s="39" t="s">
        <v>35</v>
      </c>
      <c r="Y12" s="40" t="s">
        <v>36</v>
      </c>
      <c r="Z12" s="40" t="s">
        <v>37</v>
      </c>
      <c r="AA12" s="34" t="s">
        <v>38</v>
      </c>
      <c r="AC12" s="5" t="s">
        <v>39</v>
      </c>
      <c r="AD12" s="12"/>
      <c r="AE12" s="40" t="s">
        <v>36</v>
      </c>
      <c r="AF12" s="40" t="s">
        <v>37</v>
      </c>
      <c r="AG12" s="34" t="s">
        <v>38</v>
      </c>
      <c r="AI12" s="41"/>
      <c r="AJ12" s="42" t="str">
        <f aca="false">AJ3</f>
        <v>30 a 05 Jun</v>
      </c>
      <c r="AK12" s="38"/>
      <c r="AL12" s="39" t="s">
        <v>35</v>
      </c>
      <c r="AM12" s="40" t="s">
        <v>36</v>
      </c>
      <c r="AN12" s="40" t="s">
        <v>37</v>
      </c>
      <c r="AO12" s="34" t="s">
        <v>38</v>
      </c>
      <c r="AP12" s="12"/>
      <c r="AQ12" s="5" t="s">
        <v>39</v>
      </c>
      <c r="AR12" s="12"/>
      <c r="AS12" s="40" t="s">
        <v>36</v>
      </c>
      <c r="AT12" s="40" t="s">
        <v>37</v>
      </c>
      <c r="AU12" s="34" t="s">
        <v>38</v>
      </c>
      <c r="AW12" s="41"/>
      <c r="AX12" s="42" t="str">
        <f aca="false">AX3</f>
        <v>06 a 12 Jun</v>
      </c>
      <c r="AY12" s="38"/>
      <c r="AZ12" s="39" t="s">
        <v>35</v>
      </c>
      <c r="BA12" s="40" t="s">
        <v>36</v>
      </c>
      <c r="BB12" s="40" t="s">
        <v>37</v>
      </c>
      <c r="BC12" s="34" t="s">
        <v>38</v>
      </c>
      <c r="BD12" s="12"/>
      <c r="BE12" s="5" t="s">
        <v>39</v>
      </c>
      <c r="BF12" s="12"/>
      <c r="BG12" s="40" t="s">
        <v>36</v>
      </c>
      <c r="BH12" s="40" t="s">
        <v>37</v>
      </c>
      <c r="BI12" s="34" t="s">
        <v>38</v>
      </c>
      <c r="BK12" s="41"/>
      <c r="BL12" s="42" t="str">
        <f aca="false">BL3</f>
        <v>13 a 19 Jun</v>
      </c>
      <c r="BM12" s="38"/>
      <c r="BN12" s="39" t="s">
        <v>35</v>
      </c>
      <c r="BO12" s="40" t="s">
        <v>36</v>
      </c>
      <c r="BP12" s="40" t="s">
        <v>37</v>
      </c>
      <c r="BQ12" s="34" t="s">
        <v>38</v>
      </c>
      <c r="BR12" s="12"/>
      <c r="BS12" s="5" t="s">
        <v>39</v>
      </c>
      <c r="BT12" s="12"/>
      <c r="BU12" s="40" t="s">
        <v>36</v>
      </c>
      <c r="BV12" s="40" t="s">
        <v>37</v>
      </c>
      <c r="BW12" s="34" t="s">
        <v>38</v>
      </c>
      <c r="BY12" s="41"/>
      <c r="BZ12" s="42" t="str">
        <f aca="false">BZ3</f>
        <v>20 a 26 Jun</v>
      </c>
      <c r="CA12" s="38"/>
      <c r="CB12" s="44" t="s">
        <v>35</v>
      </c>
      <c r="CC12" s="45" t="s">
        <v>40</v>
      </c>
      <c r="CD12" s="45" t="s">
        <v>41</v>
      </c>
      <c r="CE12" s="46" t="s">
        <v>38</v>
      </c>
      <c r="CF12" s="12"/>
      <c r="CG12" s="5" t="s">
        <v>39</v>
      </c>
      <c r="CH12" s="12"/>
      <c r="CI12" s="40" t="s">
        <v>36</v>
      </c>
      <c r="CJ12" s="40" t="s">
        <v>37</v>
      </c>
      <c r="CK12" s="34" t="s">
        <v>38</v>
      </c>
      <c r="CL12" s="24"/>
      <c r="CM12" s="25"/>
      <c r="CN12" s="10" t="s">
        <v>42</v>
      </c>
      <c r="CO12" s="10" t="s">
        <v>43</v>
      </c>
      <c r="CP12" s="10" t="s">
        <v>44</v>
      </c>
      <c r="CQ12" s="10" t="s">
        <v>42</v>
      </c>
      <c r="CR12" s="10" t="s">
        <v>43</v>
      </c>
      <c r="CS12" s="10" t="s">
        <v>44</v>
      </c>
      <c r="CT12" s="10" t="s">
        <v>42</v>
      </c>
      <c r="CU12" s="10" t="s">
        <v>43</v>
      </c>
      <c r="CV12" s="10" t="s">
        <v>44</v>
      </c>
      <c r="CW12" s="10" t="s">
        <v>42</v>
      </c>
      <c r="CX12" s="10" t="s">
        <v>43</v>
      </c>
      <c r="CY12" s="10" t="s">
        <v>44</v>
      </c>
      <c r="CZ12" s="10" t="s">
        <v>42</v>
      </c>
      <c r="DA12" s="10" t="s">
        <v>43</v>
      </c>
      <c r="DB12" s="10" t="s">
        <v>44</v>
      </c>
      <c r="DC12" s="10"/>
      <c r="DD12" s="10" t="s">
        <v>42</v>
      </c>
      <c r="DE12" s="10" t="s">
        <v>43</v>
      </c>
      <c r="DF12" s="10" t="s">
        <v>44</v>
      </c>
      <c r="DG12" s="10" t="s">
        <v>42</v>
      </c>
      <c r="DH12" s="10" t="s">
        <v>43</v>
      </c>
      <c r="DI12" s="10" t="s">
        <v>44</v>
      </c>
      <c r="DJ12" s="10" t="s">
        <v>42</v>
      </c>
      <c r="DK12" s="10" t="s">
        <v>43</v>
      </c>
      <c r="DL12" s="10" t="s">
        <v>44</v>
      </c>
      <c r="DM12" s="10" t="s">
        <v>42</v>
      </c>
      <c r="DN12" s="10" t="s">
        <v>43</v>
      </c>
      <c r="DO12" s="10" t="s">
        <v>44</v>
      </c>
      <c r="DP12" s="10" t="s">
        <v>42</v>
      </c>
      <c r="DQ12" s="10" t="s">
        <v>43</v>
      </c>
      <c r="DR12" s="10" t="s">
        <v>44</v>
      </c>
      <c r="DS12" s="10"/>
      <c r="DT12" s="8" t="s">
        <v>32</v>
      </c>
      <c r="DU12" s="8" t="s">
        <v>33</v>
      </c>
      <c r="DV12" s="10"/>
      <c r="DW12" s="12" t="s">
        <v>45</v>
      </c>
      <c r="DX12" s="10" t="s">
        <v>46</v>
      </c>
      <c r="DY12" s="12" t="s">
        <v>45</v>
      </c>
      <c r="DZ12" s="10" t="s">
        <v>46</v>
      </c>
      <c r="EA12" s="12" t="s">
        <v>45</v>
      </c>
      <c r="EB12" s="8" t="s">
        <v>47</v>
      </c>
      <c r="EC12" s="8"/>
      <c r="ED12" s="8" t="s">
        <v>48</v>
      </c>
      <c r="EE12" s="8" t="s">
        <v>49</v>
      </c>
      <c r="EF12" s="8" t="s">
        <v>50</v>
      </c>
      <c r="EG12" s="8" t="s">
        <v>51</v>
      </c>
      <c r="EH12" s="8" t="s">
        <v>52</v>
      </c>
      <c r="EI12" s="26"/>
      <c r="EJ12" s="26"/>
      <c r="EK12" s="26"/>
      <c r="EL12" s="8" t="s">
        <v>32</v>
      </c>
      <c r="EM12" s="8" t="s">
        <v>33</v>
      </c>
      <c r="EN12" s="8" t="s">
        <v>34</v>
      </c>
      <c r="EO12" s="8" t="s">
        <v>32</v>
      </c>
      <c r="EP12" s="8" t="s">
        <v>33</v>
      </c>
      <c r="EQ12" s="8" t="s">
        <v>34</v>
      </c>
      <c r="ER12" s="8"/>
      <c r="ES12" s="10"/>
      <c r="ET12" s="10" t="str">
        <f aca="false">I11</f>
        <v>Vitorias</v>
      </c>
      <c r="EU12" s="10" t="s">
        <v>53</v>
      </c>
      <c r="EV12" s="10" t="s">
        <v>54</v>
      </c>
      <c r="EW12" s="10" t="s">
        <v>24</v>
      </c>
      <c r="EX12" s="10" t="s">
        <v>55</v>
      </c>
      <c r="EY12" s="10" t="s">
        <v>56</v>
      </c>
      <c r="EZ12" s="10" t="s">
        <v>57</v>
      </c>
      <c r="FA12" s="10" t="s">
        <v>58</v>
      </c>
      <c r="FB12" s="10" t="s">
        <v>59</v>
      </c>
      <c r="FC12" s="10" t="s">
        <v>60</v>
      </c>
      <c r="FD12" s="10" t="s">
        <v>61</v>
      </c>
      <c r="FE12" s="10" t="s">
        <v>62</v>
      </c>
      <c r="FF12" s="10" t="s">
        <v>32</v>
      </c>
      <c r="FG12" s="10" t="s">
        <v>63</v>
      </c>
      <c r="FH12" s="10" t="s">
        <v>64</v>
      </c>
      <c r="FI12" s="8" t="s">
        <v>0</v>
      </c>
      <c r="FJ12" s="8" t="n">
        <v>1</v>
      </c>
      <c r="FK12" s="8" t="n">
        <v>2</v>
      </c>
      <c r="FL12" s="8" t="n">
        <v>3</v>
      </c>
      <c r="FM12" s="8" t="n">
        <v>4</v>
      </c>
      <c r="FN12" s="8" t="n">
        <v>5</v>
      </c>
      <c r="FO12" s="8" t="n">
        <v>6</v>
      </c>
      <c r="FP12" s="10" t="s">
        <v>65</v>
      </c>
      <c r="FQ12" s="10" t="s">
        <v>66</v>
      </c>
      <c r="FR12" s="10" t="s">
        <v>67</v>
      </c>
      <c r="FS12" s="47" t="s">
        <v>68</v>
      </c>
      <c r="FT12" s="10" t="s">
        <v>69</v>
      </c>
      <c r="FU12" s="12" t="s">
        <v>70</v>
      </c>
      <c r="FV12" s="28" t="s">
        <v>71</v>
      </c>
      <c r="FW12" s="12"/>
      <c r="FX12" s="12" t="s">
        <v>73</v>
      </c>
      <c r="FY12" s="12"/>
      <c r="FZ12" s="12"/>
      <c r="GA12" s="12"/>
      <c r="GB12" s="28" t="s">
        <v>0</v>
      </c>
      <c r="GC12" s="12" t="s">
        <v>74</v>
      </c>
      <c r="GD12" s="24"/>
      <c r="GE12" s="24"/>
    </row>
    <row r="13" customFormat="false" ht="13.8" hidden="false" customHeight="false" outlineLevel="0" collapsed="false">
      <c r="B13" s="48" t="n">
        <v>1</v>
      </c>
      <c r="C13" s="49" t="n">
        <v>7</v>
      </c>
      <c r="D13" s="50" t="str">
        <f aca="false">Classificação!D11</f>
        <v>GUSTAVO ALMEIDA</v>
      </c>
      <c r="F13" s="49" t="n">
        <f aca="false">F9+1</f>
        <v>7</v>
      </c>
      <c r="G13" s="51" t="str">
        <f aca="false">VLOOKUP(FR13,$B$13:$D$18,3,0)</f>
        <v>GUSTAVO ALMEIDA</v>
      </c>
      <c r="H13" s="111" t="n">
        <f aca="false">VLOOKUP(FR13,EI13:EJ18,2,0)</f>
        <v>5</v>
      </c>
      <c r="I13" s="53" t="n">
        <f aca="false">VLOOKUP(FR13,EI13:EK18,3,0)</f>
        <v>5</v>
      </c>
      <c r="J13" s="57" t="n">
        <f aca="false">VLOOKUP(FR13,EI13:EQ18,4,0)</f>
        <v>10</v>
      </c>
      <c r="K13" s="55" t="n">
        <f aca="false">VLOOKUP(FR13,EI13:EQ18,5,0)</f>
        <v>3</v>
      </c>
      <c r="L13" s="56" t="n">
        <f aca="false">VLOOKUP(FR13,EI13:EQ18,6,0)</f>
        <v>7</v>
      </c>
      <c r="M13" s="57" t="n">
        <f aca="false">VLOOKUP(FR13,EI13:EQ18,7,0)</f>
        <v>86</v>
      </c>
      <c r="N13" s="55" t="n">
        <f aca="false">VLOOKUP(FR13,EI13:EQ18,8,0)</f>
        <v>48</v>
      </c>
      <c r="O13" s="112" t="n">
        <f aca="false">VLOOKUP(FR13,EI13:EQ18,9,0)</f>
        <v>38</v>
      </c>
      <c r="P13" s="58" t="n">
        <f aca="false">VLOOKUP(FR13,EI13:ER18,10,0)</f>
        <v>0</v>
      </c>
      <c r="Q13" s="58" t="str">
        <f aca="false">IF(VLOOKUP(FR13,GB13:GC18,2)=VLOOKUP(FR14,GB13:GC18,2),"Baixo","N")</f>
        <v>N</v>
      </c>
      <c r="R13" s="59"/>
      <c r="S13" s="59"/>
      <c r="U13" s="60"/>
      <c r="V13" s="61" t="str">
        <f aca="false">D13</f>
        <v>GUSTAVO ALMEIDA</v>
      </c>
      <c r="W13" s="62" t="n">
        <f aca="false">IF(X13="W",1,IF(X13="O",0,IF(X13="R",0,IF(X14="R",1,IF(AG13+AG14&gt;0,IF(AG13&gt;AG14,1,0),IF(AF13&gt;AF14,1,0))))))</f>
        <v>1</v>
      </c>
      <c r="X13" s="63"/>
      <c r="Y13" s="64" t="n">
        <v>6</v>
      </c>
      <c r="Z13" s="64" t="n">
        <v>6</v>
      </c>
      <c r="AA13" s="65"/>
      <c r="AC13" s="5" t="str">
        <f aca="false">IF(AA13&lt;&gt;"","STB",IF(AA14&lt;&gt;"","STB",IF(Z13&lt;&gt;"",IF(Z13&gt;5,IF(Z13&gt;Z14+1,"fim2st",IF(Z14&gt;Z13+1,"fim2st",IF(Z13=Z14,"meio2st",IF(Z13=6,IF(Z14=7,"fim2st","meio2st"),IF(Z13=7,IF(Z14=6,"fim2st","meio2st"),"meio2st"))))),IF(Z14&gt;5,IF(Z14&gt;Z13+1,"fim2st","meio2st"),"meio2st")),IF(Z14&lt;&gt;"",IF(Z13&gt;5,IF(Z13&gt;Z14+1,"fim2st",IF(Z14&gt;Z13+1,"fim2st",IF(Z13=Z14,"meio2st",IF(Z13=6,IF(Z14=7,"fim2st","meio2st"),IF(Z13=7,IF(Z14=6,"fim2st","meio2st"),"meio2st"))))),IF(Z14&gt;5,IF(Z14&gt;Z13+1,"fim2st","meio2st"),"meio2st")),IF(Y13&lt;&gt;"",IF(Y13&gt;5,IF(Y13&gt;Y14+1,"fim1st",IF(Y14&gt;Y13+1,"fim1st",IF(Y13=Y14,"meio1st",IF(Y13=6,IF(Y14=7,"fim1st","meio1st"),IF(Y13=7,IF(Y14=6,"fim1st","meio1st"),"meio1st"))))),IF(Y14&gt;5,IF(Y14&gt;Y13+1,"fim1st","meio1st"),"meio1st")),IF(Y14&lt;&gt;"",IF(Y13&gt;5,IF(Y13&gt;Y14+1,"fim1st",IF(Y14&gt;Y13+1,"fim1st",IF(Y13=Y14,"meio1st",IF(Y13=6,IF(Y14=7,"fim1st","meio1st"),IF(Y13=7,IF(Y14=6,"fim1st","meio1st"),"meio1st"))))),IF(Y14&gt;5,IF(Y14&gt;Y13+1,"fim1st","meio1st"),"meio1st")),"NJG"))))))</f>
        <v>fim2st</v>
      </c>
      <c r="AE13" s="66" t="n">
        <f aca="false">IF(X13="W",6,IF(X13="O",0,  IF(X14="R",IF(AC13="meio1st",IF(Y14&gt;4,IF(Y14=6,7,Y14+2),6),Y13),Y13)))</f>
        <v>6</v>
      </c>
      <c r="AF13" s="67" t="n">
        <f aca="false">IF(X13="W",6,IF(X13="O",0,IF(X13="R",IF(AC13="meio1st",0,IF(AC13="fim1st",0,Z13) ),IF(X14="R",IF(AC13="meio1st",6,IF(AC13="fim1st",6,IF(AC13="meio2st",IF(Z14&gt;4,IF(Z14=6,7,Z14+2),6),Z13))),Z13))))</f>
        <v>6</v>
      </c>
      <c r="AG13" s="68" t="n">
        <f aca="false">IF(X13="W",0,IF(X13="O",0,IF(X13="R",IF(AC13="STB",AA13,0),IF(X14="R",IF(AC13="meio1st",0,IF(AE13&gt;AE14,IF(AF13&gt;AF14,0,10),IF(AF13&gt;AF14,10,AA13))),AA13))))</f>
        <v>0</v>
      </c>
      <c r="AH13" s="69"/>
      <c r="AI13" s="60" t="s">
        <v>75</v>
      </c>
      <c r="AJ13" s="61" t="str">
        <f aca="false">D13</f>
        <v>GUSTAVO ALMEIDA</v>
      </c>
      <c r="AK13" s="62" t="n">
        <f aca="false">IF(AL13="W",1,IF(AL13="O",0,IF(AL13="R",0,IF(AL14="R",1,IF(AU13+AU14&gt;0,IF(AU13&gt;AU14,1,0),IF(AT13&gt;AT14,1,0))))))</f>
        <v>1</v>
      </c>
      <c r="AL13" s="63"/>
      <c r="AM13" s="64" t="n">
        <v>6</v>
      </c>
      <c r="AN13" s="64" t="n">
        <v>6</v>
      </c>
      <c r="AO13" s="65" t="n">
        <v>10</v>
      </c>
      <c r="AQ13" s="5" t="str">
        <f aca="false">IF(AO13&lt;&gt;"","STB",IF(AO14&lt;&gt;"","STB",IF(AN13&lt;&gt;"",IF(AN13&gt;5,IF(AN13&gt;AN14+1,"fim2st",IF(AN14&gt;AN13+1,"fim2st",IF(AN13=AN14,"meio2st",IF(AN13=6,IF(AN14=7,"fim2st","meio2st"),IF(AN13=7,IF(AN14=6,"fim2st","meio2st"),"meio2st"))))),IF(AN14&gt;5,IF(AN14&gt;AN13+1,"fim2st","meio2st"),"meio2st")),IF(AN14&lt;&gt;"",IF(AN13&gt;5,IF(AN13&gt;AN14+1,"fim2st",IF(AN14&gt;AN13+1,"fim2st",IF(AN13=AN14,"meio2st",IF(AN13=6,IF(AN14=7,"fim2st","meio2st"),IF(AN13=7,IF(AN14=6,"fim2st","meio2st"),"meio2st"))))),IF(AN14&gt;5,IF(AN14&gt;AN13+1,"fim2st","meio2st"),"meio2st")),IF(AM13&lt;&gt;"",IF(AM13&gt;5,IF(AM13&gt;AM14+1,"fim1st",IF(AM14&gt;AM13+1,"fim1st",IF(AM13=AM14,"meio1st",IF(AM13=6,IF(AM14=7,"fim1st","meio1st"),IF(AM13=7,IF(AM14=6,"fim1st","meio1st"),"meio1st"))))),IF(AM14&gt;5,IF(AM14&gt;AM13+1,"fim1st","meio1st"),"meio1st")),IF(AM14&lt;&gt;"",IF(AM13&gt;5,IF(AM13&gt;AM14+1,"fim1st",IF(AM14&gt;AM13+1,"fim1st",IF(AM13=AM14,"meio1st",IF(AM13=6,IF(AM14=7,"fim1st","meio1st"),IF(AM13=7,IF(AM14=6,"fim1st","meio1st"),"meio1st"))))),IF(AM14&gt;5,IF(AM14&gt;AM13+1,"fim1st","meio1st"),"meio1st")),"NJG"))))))</f>
        <v>STB</v>
      </c>
      <c r="AS13" s="66" t="n">
        <f aca="false">IF(AL13="W",6,IF(AL13="O",0,  IF(AL14="R",IF(AQ13="meio1st",IF(AM14&gt;4,IF(AM14=6,7,AM14+2),6),AM13),AM13)))</f>
        <v>6</v>
      </c>
      <c r="AT13" s="67" t="n">
        <f aca="false">IF(AL13="W",6,IF(AL13="O",0,IF(AL13="R",IF(AQ13="meio1st",0,IF(AQ13="fim1st",0,AN13) ),IF(AL14="R",IF(AQ13="meio1st",6,IF(AQ13="fim1st",6,IF(AQ13="meio2st",IF(AN14&gt;4,IF(AN14=6,7,AN14+2),6),AN13))),AN13))))</f>
        <v>6</v>
      </c>
      <c r="AU13" s="68" t="n">
        <f aca="false">IF(AL13="W",0,IF(AL13="O",0,IF(AL13="R",IF(AQ13="STB",AO13,0),IF(AL14="R",IF(AQ13="meio1st",0,IF(AS13&gt;AS14,IF(AT13&gt;AT14,0,10),IF(AT13&gt;AT14,10,AO13))),AO13))))</f>
        <v>10</v>
      </c>
      <c r="AW13" s="60"/>
      <c r="AX13" s="61" t="str">
        <f aca="false">D13</f>
        <v>GUSTAVO ALMEIDA</v>
      </c>
      <c r="AY13" s="62" t="n">
        <f aca="false">IF(AZ13="W",1,IF(AZ13="O",0,IF(AZ13="R",0,IF(AZ14="R",1,IF(BI13+BI14&gt;0,IF(BI13&gt;BI14,1,0),IF(BH13&gt;BH14,1,0))))))</f>
        <v>1</v>
      </c>
      <c r="AZ13" s="63"/>
      <c r="BA13" s="64" t="n">
        <v>7</v>
      </c>
      <c r="BB13" s="64" t="n">
        <v>2</v>
      </c>
      <c r="BC13" s="65" t="n">
        <v>12</v>
      </c>
      <c r="BE13" s="5" t="str">
        <f aca="false">IF(BC13&lt;&gt;"","STB",IF(BC14&lt;&gt;"","STB",IF(BB13&lt;&gt;"",IF(BB13&gt;5,IF(BB13&gt;BB14+1,"fim2st",IF(BB14&gt;BB13+1,"fim2st",IF(BB13=BB14,"meio2st",IF(BB13=6,IF(BB14=7,"fim2st","meio2st"),IF(BB13=7,IF(BB14=6,"fim2st","meio2st"),"meio2st"))))),IF(BB14&gt;5,IF(BB14&gt;BB13+1,"fim2st","meio2st"),"meio2st")),IF(BB14&lt;&gt;"",IF(BB13&gt;5,IF(BB13&gt;BB14+1,"fim2st",IF(BB14&gt;BB13+1,"fim2st",IF(BB13=BB14,"meio2st",IF(BB13=6,IF(BB14=7,"fim2st","meio2st"),IF(BB13=7,IF(BB14=6,"fim2st","meio2st"),"meio2st"))))),IF(BB14&gt;5,IF(BB14&gt;BB13+1,"fim2st","meio2st"),"meio2st")),IF(BA13&lt;&gt;"",IF(BA13&gt;5,IF(BA13&gt;BA14+1,"fim1st",IF(BA14&gt;BA13+1,"fim1st",IF(BA13=BA14,"meio1st",IF(BA13=6,IF(BA14=7,"fim1st","meio1st"),IF(BA13=7,IF(BA14=6,"fim1st","meio1st"),"meio1st"))))),IF(BA14&gt;5,IF(BA14&gt;BA13+1,"fim1st","meio1st"),"meio1st")),IF(BA14&lt;&gt;"",IF(BA13&gt;5,IF(BA13&gt;BA14+1,"fim1st",IF(BA14&gt;BA13+1,"fim1st",IF(BA13=BA14,"meio1st",IF(BA13=6,IF(BA14=7,"fim1st","meio1st"),IF(BA13=7,IF(BA14=6,"fim1st","meio1st"),"meio1st"))))),IF(BA14&gt;5,IF(BA14&gt;BA13+1,"fim1st","meio1st"),"meio1st")),"NJG"))))))</f>
        <v>STB</v>
      </c>
      <c r="BG13" s="66" t="n">
        <f aca="false">IF(AZ13="W",6,IF(AZ13="O",0,  IF(AZ14="R",IF(BE13="meio1st",IF(BA14&gt;4,IF(BA14=6,7,BA14+2),6),BA13),BA13)))</f>
        <v>7</v>
      </c>
      <c r="BH13" s="67" t="n">
        <f aca="false">IF(AZ13="W",6,IF(AZ13="O",0,IF(AZ13="R",IF(BE13="meio1st",0,IF(BE13="fim1st",0,BB13) ),IF(AZ14="R",IF(BE13="meio1st",6,IF(BE13="fim1st",6,IF(BE13="meio2st",IF(BB14&gt;4,IF(BB14=6,7,BB14+2),6),BB13))),BB13))))</f>
        <v>2</v>
      </c>
      <c r="BI13" s="68" t="n">
        <f aca="false">IF(AZ13="W",0,IF(AZ13="O",0,IF(AZ13="R",IF(BE13="STB",BC13,0),IF(AZ14="R",IF(BE13="meio1st",0,IF(BG13&gt;BG14,IF(BH13&gt;BH14,0,10),IF(BH13&gt;BH14,10,BC13))),BC13))))</f>
        <v>12</v>
      </c>
      <c r="BK13" s="60" t="s">
        <v>75</v>
      </c>
      <c r="BL13" s="61" t="str">
        <f aca="false">D13</f>
        <v>GUSTAVO ALMEIDA</v>
      </c>
      <c r="BM13" s="62" t="n">
        <f aca="false">IF(BN13="W",1,IF(BN13="O",0,IF(BN13="R",0,IF(BN14="R",1,IF(BW13+BW14&gt;0,IF(BW13&gt;BW14,1,0),IF(BV13&gt;BV14,1,0))))))</f>
        <v>1</v>
      </c>
      <c r="BN13" s="63"/>
      <c r="BO13" s="64" t="n">
        <v>6</v>
      </c>
      <c r="BP13" s="64" t="n">
        <v>3</v>
      </c>
      <c r="BQ13" s="65" t="n">
        <v>10</v>
      </c>
      <c r="BS13" s="5" t="str">
        <f aca="false">IF(BQ13&lt;&gt;"","STB",IF(BQ14&lt;&gt;"","STB",IF(BP13&lt;&gt;"",IF(BP13&gt;5,IF(BP13&gt;BP14+1,"fim2st",IF(BP14&gt;BP13+1,"fim2st",IF(BP13=BP14,"meio2st",IF(BP13=6,IF(BP14=7,"fim2st","meio2st"),IF(BP13=7,IF(BP14=6,"fim2st","meio2st"),"meio2st"))))),IF(BP14&gt;5,IF(BP14&gt;BP13+1,"fim2st","meio2st"),"meio2st")),IF(BP14&lt;&gt;"",IF(BP13&gt;5,IF(BP13&gt;BP14+1,"fim2st",IF(BP14&gt;BP13+1,"fim2st",IF(BP13=BP14,"meio2st",IF(BP13=6,IF(BP14=7,"fim2st","meio2st"),IF(BP13=7,IF(BP14=6,"fim2st","meio2st"),"meio2st"))))),IF(BP14&gt;5,IF(BP14&gt;BP13+1,"fim2st","meio2st"),"meio2st")),IF(BO13&lt;&gt;"",IF(BO13&gt;5,IF(BO13&gt;BO14+1,"fim1st",IF(BO14&gt;BO13+1,"fim1st",IF(BO13=BO14,"meio1st",IF(BO13=6,IF(BO14=7,"fim1st","meio1st"),IF(BO13=7,IF(BO14=6,"fim1st","meio1st"),"meio1st"))))),IF(BO14&gt;5,IF(BO14&gt;BO13+1,"fim1st","meio1st"),"meio1st")),IF(BO14&lt;&gt;"",IF(BO13&gt;5,IF(BO13&gt;BO14+1,"fim1st",IF(BO14&gt;BO13+1,"fim1st",IF(BO13=BO14,"meio1st",IF(BO13=6,IF(BO14=7,"fim1st","meio1st"),IF(BO13=7,IF(BO14=6,"fim1st","meio1st"),"meio1st"))))),IF(BO14&gt;5,IF(BO14&gt;BO13+1,"fim1st","meio1st"),"meio1st")),"NJG"))))))</f>
        <v>STB</v>
      </c>
      <c r="BU13" s="66" t="n">
        <f aca="false">IF(BN13="W",6,IF(BN13="O",0,  IF(BN14="R",IF(BS13="meio1st",IF(BO14&gt;4,IF(BO14=6,7,BO14+2),6),BO13),BO13)))</f>
        <v>6</v>
      </c>
      <c r="BV13" s="67" t="n">
        <f aca="false">IF(BN13="W",6,IF(BN13="O",0,IF(BN13="R",IF(BS13="meio1st",0,IF(BS13="fim1st",0,BP13) ),IF(BN14="R",IF(BS13="meio1st",6,IF(BS13="fim1st",6,IF(BS13="meio2st",IF(BP14&gt;4,IF(BP14=6,7,BP14+2),6),BP13))),BP13))))</f>
        <v>3</v>
      </c>
      <c r="BW13" s="68" t="n">
        <f aca="false">IF(BN13="W",0,IF(BN13="O",0,IF(BN13="R",IF(BS13="STB",BQ13,0),IF(BN14="R",IF(BS13="meio1st",0,IF(BU13&gt;BU14,IF(BV13&gt;BV14,0,10),IF(BV13&gt;BV14,10,BQ13))),BQ13))))</f>
        <v>10</v>
      </c>
      <c r="BY13" s="60"/>
      <c r="BZ13" s="61" t="str">
        <f aca="false">D13</f>
        <v>GUSTAVO ALMEIDA</v>
      </c>
      <c r="CA13" s="62" t="n">
        <f aca="false">IF(CB13="W",1,IF(CB13="O",0,IF(CB13="R",0,IF(CB14="R",1,IF(CK13+CK14&gt;0,IF(CK13&gt;CK14,1,0),IF(CJ13&gt;CJ14,1,0))))))</f>
        <v>1</v>
      </c>
      <c r="CB13" s="63" t="s">
        <v>25</v>
      </c>
      <c r="CC13" s="64"/>
      <c r="CD13" s="64"/>
      <c r="CE13" s="65"/>
      <c r="CG13" s="5" t="str">
        <f aca="false">IF(CE13&lt;&gt;"","STB",IF(CE14&lt;&gt;"","STB",IF(CD13&lt;&gt;"",IF(CD13&gt;5,IF(CD13&gt;CD14+1,"fim2st",IF(CD14&gt;CD13+1,"fim2st",IF(CD13=CD14,"meio2st",IF(CD13=6,IF(CD14=7,"fim2st","meio2st"),IF(CD13=7,IF(CD14=6,"fim2st","meio2st"),"meio2st"))))),IF(CD14&gt;5,IF(CD14&gt;CD13+1,"fim2st","meio2st"),"meio2st")),IF(CD14&lt;&gt;"",IF(CD13&gt;5,IF(CD13&gt;CD14+1,"fim2st",IF(CD14&gt;CD13+1,"fim2st",IF(CD13=CD14,"meio2st",IF(CD13=6,IF(CD14=7,"fim2st","meio2st"),IF(CD13=7,IF(CD14=6,"fim2st","meio2st"),"meio2st"))))),IF(CD14&gt;5,IF(CD14&gt;CD13+1,"fim2st","meio2st"),"meio2st")),IF(CC13&lt;&gt;"",IF(CC13&gt;5,IF(CC13&gt;CC14+1,"fim1st",IF(CC14&gt;CC13+1,"fim1st",IF(CC13=CC14,"meio1st",IF(CC13=6,IF(CC14=7,"fim1st","meio1st"),IF(CC13=7,IF(CC14=6,"fim1st","meio1st"),"meio1st"))))),IF(CC14&gt;5,IF(CC14&gt;CC13+1,"fim1st","meio1st"),"meio1st")),IF(CC14&lt;&gt;"",IF(CC13&gt;5,IF(CC13&gt;CC14+1,"fim1st",IF(CC14&gt;CC13+1,"fim1st",IF(CC13=CC14,"meio1st",IF(CC13=6,IF(CC14=7,"fim1st","meio1st"),IF(CC13=7,IF(CC14=6,"fim1st","meio1st"),"meio1st"))))),IF(CC14&gt;5,IF(CC14&gt;CC13+1,"fim1st","meio1st"),"meio1st")),"NJG"))))))</f>
        <v>NJG</v>
      </c>
      <c r="CI13" s="71" t="n">
        <f aca="false">IF(CB13="W",6,IF(CB13="O",0,  IF(CB14="R",IF(CG13="meio1st",IF(CC14&gt;4,IF(CC14=6,7,CC14+2),6),CC13),CC13)))</f>
        <v>6</v>
      </c>
      <c r="CJ13" s="72" t="n">
        <f aca="false">IF(CB13="W",6,IF(CB13="O",0,IF(CB13="R",IF(CG13="meio1st",0,IF(CG13="fim1st",0,CD13) ),IF(CB14="R",IF(CG13="meio1st",6,IF(CG13="fim1st",6,IF(CG13="meio2st",IF(CD14&gt;4,IF(CD14=6,7,CD14+2),6),CD13))),CD13))))</f>
        <v>6</v>
      </c>
      <c r="CK13" s="73" t="n">
        <f aca="false">IF(CB13="W",0,IF(CB13="O",0,IF(CB13="R",IF(CG13="STB",CE13,0),IF(CB14="R",IF(CG13="meio1st",0,IF(CI13&gt;CI14,IF(CJ13&gt;CJ14,0,10),IF(CJ13&gt;CJ14,10,CE13))),CE13))))</f>
        <v>0</v>
      </c>
      <c r="CM13" s="1" t="str">
        <f aca="false">D13</f>
        <v>GUSTAVO ALMEIDA</v>
      </c>
      <c r="CN13" s="8" t="n">
        <f aca="false">IF(AE13&gt;AE14,1,0)</f>
        <v>1</v>
      </c>
      <c r="CO13" s="8" t="n">
        <f aca="false">IF(AF13&gt;AF14,1,0)</f>
        <v>1</v>
      </c>
      <c r="CP13" s="8" t="n">
        <f aca="false">IF(AG13&gt;AG14,1,0)</f>
        <v>0</v>
      </c>
      <c r="CQ13" s="8" t="n">
        <f aca="false">IF(AS13&gt;AS14,1,0)</f>
        <v>0</v>
      </c>
      <c r="CR13" s="8" t="n">
        <f aca="false">IF(AT13&gt;AT14,1,0)</f>
        <v>1</v>
      </c>
      <c r="CS13" s="8" t="n">
        <f aca="false">IF(AU13&gt;AU14,1,0)</f>
        <v>1</v>
      </c>
      <c r="CT13" s="8" t="n">
        <f aca="false">IF(BG13&gt;BG14,1,0)</f>
        <v>1</v>
      </c>
      <c r="CU13" s="8" t="n">
        <f aca="false">IF(BH13&gt;BH14,1,0)</f>
        <v>0</v>
      </c>
      <c r="CV13" s="8" t="n">
        <f aca="false">IF(BI13&gt;BI14,1,0)</f>
        <v>1</v>
      </c>
      <c r="CW13" s="8" t="n">
        <f aca="false">IF(BU13&gt;BU14,1,0)</f>
        <v>1</v>
      </c>
      <c r="CX13" s="8" t="n">
        <f aca="false">IF(BV13&gt;BV14,1,0)</f>
        <v>0</v>
      </c>
      <c r="CY13" s="8" t="n">
        <f aca="false">IF(BW13&gt;BW14,1,0)</f>
        <v>1</v>
      </c>
      <c r="CZ13" s="8" t="n">
        <f aca="false">IF(CI13&gt;CI14,1,0)</f>
        <v>1</v>
      </c>
      <c r="DA13" s="8" t="n">
        <f aca="false">IF(CJ13&gt;CJ14,1,0)</f>
        <v>1</v>
      </c>
      <c r="DB13" s="8" t="n">
        <f aca="false">IF(CK13&gt;CK14,1,0)</f>
        <v>0</v>
      </c>
      <c r="DC13" s="74"/>
      <c r="DD13" s="8" t="n">
        <f aca="false">IF(AE14&gt;AE13,1,0)</f>
        <v>0</v>
      </c>
      <c r="DE13" s="8" t="n">
        <f aca="false">IF(AF14&gt;AF13,1,0)</f>
        <v>0</v>
      </c>
      <c r="DF13" s="8" t="n">
        <f aca="false">IF(AG14&gt;AG13,1,0)</f>
        <v>0</v>
      </c>
      <c r="DG13" s="8" t="n">
        <f aca="false">IF(AS14&gt;AS13,1,0)</f>
        <v>1</v>
      </c>
      <c r="DH13" s="8" t="n">
        <f aca="false">IF(AT14&gt;AT13,1,0)</f>
        <v>0</v>
      </c>
      <c r="DI13" s="8" t="n">
        <f aca="false">IF(AU14&gt;AU13,1,0)</f>
        <v>0</v>
      </c>
      <c r="DJ13" s="8" t="n">
        <f aca="false">IF(BG14&gt;BG13,1,0)</f>
        <v>0</v>
      </c>
      <c r="DK13" s="8" t="n">
        <f aca="false">IF(BH14&gt;BH13,1,0)</f>
        <v>1</v>
      </c>
      <c r="DL13" s="8" t="n">
        <f aca="false">IF(BI14&gt;BI13,1,0)</f>
        <v>0</v>
      </c>
      <c r="DM13" s="8" t="n">
        <f aca="false">IF(BU14&gt;BU13,1,0)</f>
        <v>0</v>
      </c>
      <c r="DN13" s="8" t="n">
        <f aca="false">IF(BV14&gt;BV13,1,0)</f>
        <v>1</v>
      </c>
      <c r="DO13" s="8" t="n">
        <f aca="false">IF(BW14&gt;BW13,1,0)</f>
        <v>0</v>
      </c>
      <c r="DP13" s="8" t="n">
        <f aca="false">IF(CI14&gt;CI13,1,0)</f>
        <v>0</v>
      </c>
      <c r="DQ13" s="8" t="n">
        <f aca="false">IF(CJ14&gt;CJ13,1,0)</f>
        <v>0</v>
      </c>
      <c r="DR13" s="8" t="n">
        <f aca="false">IF(CK14&gt;CK13,1,0)</f>
        <v>0</v>
      </c>
      <c r="DS13" s="74"/>
      <c r="DT13" s="8" t="n">
        <f aca="false">AE13+AF13+AG13+AS13+AT13+AU13+BG13+BH13+BI13+BU13+BV13+BW13+CI13+CJ13+CK13</f>
        <v>86</v>
      </c>
      <c r="DU13" s="8" t="n">
        <f aca="false">AE14+AF14+AG14+AS14+AT14+AU14+BG14+BH14+BI14+BU14+BV14+BW14+CI14+CJ14+CK14</f>
        <v>48</v>
      </c>
      <c r="DV13" s="74"/>
      <c r="DW13" s="1" t="n">
        <f aca="false">IF(X13="O",1,0)</f>
        <v>0</v>
      </c>
      <c r="DX13" s="1" t="n">
        <f aca="false">IF(AL13="O",1,0)</f>
        <v>0</v>
      </c>
      <c r="DY13" s="1" t="n">
        <f aca="false">IF(AZ13="O",1,0)</f>
        <v>0</v>
      </c>
      <c r="DZ13" s="1" t="n">
        <f aca="false">IF(BN13="O",1,0)</f>
        <v>0</v>
      </c>
      <c r="EA13" s="1" t="n">
        <f aca="false">IF(CB13="O",1,0)</f>
        <v>0</v>
      </c>
      <c r="EB13" s="8" t="s">
        <v>76</v>
      </c>
      <c r="ED13" s="8" t="n">
        <f aca="false">IF(CN13+CO13+CP13+DD13+DE13+DF13&gt;0,1,0)</f>
        <v>1</v>
      </c>
      <c r="EE13" s="8" t="n">
        <f aca="false">IF(CQ13+CR13+CS13+DG13+DH13+DI13&gt;0,1,0)</f>
        <v>1</v>
      </c>
      <c r="EF13" s="8" t="n">
        <f aca="false">IF(CT13+CU13+CV13+DJ13+DK13+DL13&gt;0,1,0)</f>
        <v>1</v>
      </c>
      <c r="EG13" s="8" t="n">
        <f aca="false">IF(CW13+CX13+CY13+DM13+DN13+DO13&gt;0,1,0)</f>
        <v>1</v>
      </c>
      <c r="EH13" s="8" t="n">
        <f aca="false">IF(CZ13+DA13+DB13+DP13+DQ13+DR13&gt;0,1,0)</f>
        <v>1</v>
      </c>
      <c r="EI13" s="8" t="n">
        <v>1</v>
      </c>
      <c r="EJ13" s="48" t="n">
        <f aca="false">SUM(ED13:EH13)</f>
        <v>5</v>
      </c>
      <c r="EK13" s="48" t="n">
        <f aca="false">AY13+BM13+CA13+W13+AK13</f>
        <v>5</v>
      </c>
      <c r="EL13" s="48" t="n">
        <f aca="false">SUM(CN13:DB13)</f>
        <v>10</v>
      </c>
      <c r="EM13" s="48" t="n">
        <f aca="false">SUM(DD13:DR13)</f>
        <v>3</v>
      </c>
      <c r="EN13" s="48" t="n">
        <f aca="false">EL13-EM13</f>
        <v>7</v>
      </c>
      <c r="EO13" s="48" t="n">
        <f aca="false">DT13</f>
        <v>86</v>
      </c>
      <c r="EP13" s="48" t="n">
        <f aca="false">DU13</f>
        <v>48</v>
      </c>
      <c r="EQ13" s="48" t="n">
        <f aca="false">EO13-EP13</f>
        <v>38</v>
      </c>
      <c r="ER13" s="48" t="n">
        <f aca="false">SUM(DW13:EA13)</f>
        <v>0</v>
      </c>
      <c r="ES13" s="74"/>
      <c r="ET13" s="27" t="n">
        <f aca="false">IF(EK13+100&gt;99,EK13+100,concatdxnar("0",EK13+100))</f>
        <v>105</v>
      </c>
      <c r="EU13" s="27" t="n">
        <f aca="false">IF(EN13+100&gt;99,EN13+100,CONCATENATE("0",EN13+100))</f>
        <v>107</v>
      </c>
      <c r="EV13" s="27" t="n">
        <f aca="false">IF(EQ13+100&gt;99,EQ13+100,CONCATENATE("0",EQ13+100))</f>
        <v>138</v>
      </c>
      <c r="EW13" s="27" t="n">
        <f aca="false">9-ER13</f>
        <v>9</v>
      </c>
      <c r="EX13" s="8" t="str">
        <f aca="false">CONCATENATE(ET13,EU13,EV13,EW13,EI13)</f>
        <v>10510713891</v>
      </c>
      <c r="EY13" s="8" t="n">
        <f aca="false">VALUE(EX13)</f>
        <v>10510713891</v>
      </c>
      <c r="EZ13" s="8" t="n">
        <f aca="false">LARGE(EY13:EY18,EI13)</f>
        <v>10510713891</v>
      </c>
      <c r="FA13" s="8" t="str">
        <f aca="false">LEFT(EZ13,9)</f>
        <v>105107138</v>
      </c>
      <c r="FB13" s="8" t="str">
        <f aca="false">IF(FA13=FA14,"empate-b","ok")</f>
        <v>ok</v>
      </c>
      <c r="FC13" s="8" t="n">
        <f aca="false">VALUE(RIGHT(EZ13,1))</f>
        <v>1</v>
      </c>
      <c r="FD13" s="8" t="n">
        <f aca="false">IF(FB13="ok",9,IF(FB13="empate-c",CONCATENATE(FC13,FC12),IF(FB13="empate-b",CONCATENATE(FC13,FC14),1)))</f>
        <v>9</v>
      </c>
      <c r="FE13" s="8" t="str">
        <f aca="false">RIGHT(C11,1)</f>
        <v>B</v>
      </c>
      <c r="FF13" s="8" t="n">
        <f aca="false">IF(FD13=9,9,VLOOKUP(CONCATENATE(FE13,FD13),'Conf-Direto'!$A$12:$B$587,2,0))</f>
        <v>9</v>
      </c>
      <c r="FG13" s="8" t="n">
        <f aca="false">IF(FF13=9,9,IF(FF13=FC13,8,7))</f>
        <v>9</v>
      </c>
      <c r="FH13" s="1" t="str">
        <f aca="false">CONCATENATE(FA13,FG13,FC13)</f>
        <v>10510713891</v>
      </c>
      <c r="FI13" s="8" t="n">
        <v>1</v>
      </c>
      <c r="FJ13" s="25"/>
      <c r="FK13" s="25" t="n">
        <f aca="false">FJ14</f>
        <v>1</v>
      </c>
      <c r="FL13" s="25" t="n">
        <f aca="false">FJ15</f>
        <v>1</v>
      </c>
      <c r="FM13" s="25" t="n">
        <f aca="false">FJ16</f>
        <v>1</v>
      </c>
      <c r="FN13" s="25" t="n">
        <f aca="false">FJ17</f>
        <v>1</v>
      </c>
      <c r="FO13" s="25" t="n">
        <f aca="false">FJ18</f>
        <v>1</v>
      </c>
      <c r="FP13" s="1" t="n">
        <f aca="false">VALUE(FH13)</f>
        <v>10510713891</v>
      </c>
      <c r="FQ13" s="1" t="n">
        <f aca="false">LARGE(FP13:FP18,1)</f>
        <v>10510713891</v>
      </c>
      <c r="FR13" s="8" t="n">
        <f aca="false">IF(SUM(EJ13:EJ18)=0,B13,VALUE(RIGHT(FQ13,1)))</f>
        <v>1</v>
      </c>
      <c r="FS13" s="1" t="n">
        <f aca="false">FR13+6</f>
        <v>7</v>
      </c>
      <c r="FT13" s="1" t="str">
        <f aca="false">VLOOKUP(FR13,B13:D18,3,0)</f>
        <v>GUSTAVO ALMEIDA</v>
      </c>
      <c r="FU13" s="4" t="n">
        <f aca="false">F13</f>
        <v>7</v>
      </c>
      <c r="FV13" s="9" t="str">
        <f aca="false">IF(FS13&lt;10,CONCATENATE("0",FS13,IF(FU13&lt;10,CONCATENATE("0",FU13),FU13)),CONCATENATE(FS13,IF(FU13&lt;10,CONCATENATE("0",FU13),FU13)))</f>
        <v>0707</v>
      </c>
      <c r="FW13" s="4" t="n">
        <f aca="false">VALUE(FV13)</f>
        <v>707</v>
      </c>
      <c r="FX13" s="4" t="n">
        <f aca="false">SMALL(FW13:FW18,FI13)</f>
        <v>707</v>
      </c>
      <c r="FY13" s="4" t="n">
        <f aca="false">IF(LEN(FX13)=3,VALUE(LEFT(FX13,1)),VALUE(LEFT(FX13,2)))</f>
        <v>7</v>
      </c>
      <c r="FZ13" s="4" t="str">
        <f aca="false">RIGHT(FX13,2)</f>
        <v>07</v>
      </c>
      <c r="GB13" s="4" t="n">
        <v>1</v>
      </c>
      <c r="GC13" s="4" t="str">
        <f aca="false">LEFT(EX13,10)</f>
        <v>1051071389</v>
      </c>
    </row>
    <row r="14" customFormat="false" ht="13.8" hidden="false" customHeight="false" outlineLevel="0" collapsed="false">
      <c r="B14" s="48" t="n">
        <v>2</v>
      </c>
      <c r="C14" s="49" t="n">
        <v>8</v>
      </c>
      <c r="D14" s="50" t="str">
        <f aca="false">Classificação!D12</f>
        <v>AMADEU FACANHA</v>
      </c>
      <c r="F14" s="49" t="n">
        <f aca="false">F13+1</f>
        <v>8</v>
      </c>
      <c r="G14" s="51" t="str">
        <f aca="false">VLOOKUP(FR14,$B$13:$D$18,3,0)</f>
        <v>CARLOS BRISSOLA</v>
      </c>
      <c r="H14" s="95" t="n">
        <f aca="false">VLOOKUP(FR14,EI13:EJ18,2,0)</f>
        <v>5</v>
      </c>
      <c r="I14" s="75" t="n">
        <f aca="false">VLOOKUP(FR14,EI13:EK18,3,0)</f>
        <v>4</v>
      </c>
      <c r="J14" s="79" t="n">
        <f aca="false">VLOOKUP(FR14,EI13:EQ18,4,0)</f>
        <v>9</v>
      </c>
      <c r="K14" s="77" t="n">
        <f aca="false">VLOOKUP(FR14,EI13:EQ18,5,0)</f>
        <v>2</v>
      </c>
      <c r="L14" s="78" t="n">
        <f aca="false">VLOOKUP(FR14,EI13:EQ18,6,0)</f>
        <v>7</v>
      </c>
      <c r="M14" s="79" t="n">
        <f aca="false">VLOOKUP(FR14,EI13:EQ18,7,0)</f>
        <v>62</v>
      </c>
      <c r="N14" s="77" t="n">
        <f aca="false">VLOOKUP(FR14,EI13:EQ18,8,0)</f>
        <v>28</v>
      </c>
      <c r="O14" s="113" t="n">
        <f aca="false">VLOOKUP(FR14,EI13:EQ18,9,0)</f>
        <v>34</v>
      </c>
      <c r="P14" s="80" t="n">
        <f aca="false">VLOOKUP(FR14,EI13:ER18,10,0)</f>
        <v>0</v>
      </c>
      <c r="Q14" s="58" t="str">
        <f aca="false">IF(VLOOKUP(FR13,GB13:GC18,2)=VLOOKUP(FR14,GB13:GC18,2),"cima",IF(VLOOKUP(FR14,GB13:GC18,2)=VLOOKUP(FR15,GB13:GC18,2),"Baixo","N"))</f>
        <v>N</v>
      </c>
      <c r="R14" s="59"/>
      <c r="S14" s="59"/>
      <c r="U14" s="81" t="s">
        <v>75</v>
      </c>
      <c r="V14" s="82" t="str">
        <f aca="false">D18</f>
        <v>LUCIO MESQUITA</v>
      </c>
      <c r="W14" s="83" t="n">
        <f aca="false">IF(X14="W",1,IF(X14="O",0,IF(X14="R",0,IF(X13="R",1,IF(AG14+AG13&gt;0,IF(AG14&gt;AG13,1,0),IF(AF14&gt;AF13,1,0))))))</f>
        <v>0</v>
      </c>
      <c r="X14" s="84"/>
      <c r="Y14" s="85" t="n">
        <v>0</v>
      </c>
      <c r="Z14" s="85" t="n">
        <v>0</v>
      </c>
      <c r="AA14" s="86"/>
      <c r="AC14" s="5" t="str">
        <f aca="false">IF(AA14&lt;&gt;"","STB",IF(AA13&lt;&gt;"","STB",IF(Z14&lt;&gt;"",IF(Z14&gt;5,IF(Z14&gt;Z13+1,"fim2st",IF(Z13&gt;Z14+1,"fim2st",IF(Z14=Z13,"meio2st",IF(Z14=6,IF(Z13=7,"fim2st","meio2st"),IF(Z14=7,IF(Z13=6,"fim2st","meio2st"),"meio2st"))))),IF(Z13&gt;5,IF(Z13&gt;Z14+1,"fim2st","meio2st"),"meio2st")),IF(Z13&lt;&gt;"",IF(Z14&gt;5,IF(Z14&gt;Z13+1,"fim2st",IF(Z13&gt;Z14+1,"fim2st",IF(Z14=Z13,"meio2st",IF(Z14=6,IF(Z13=7,"fim2st","meio2st"),IF(Z14=7,IF(Z13=6,"fim2st","meio2st"),"meio2st"))))),IF(Z13&gt;5,IF(Z13&gt;Z14+1,"fim2st","meio2st"),"meio2st")),IF(Y14&lt;&gt;"",IF(Y14&gt;5,IF(Y14&gt;Y13+1,"fim1st",IF(Y13&gt;Y14+1,"fim1st",IF(Y14=Y13,"meio1st",IF(Y14=6,IF(Y13=7,"fim1st","meio1st"),IF(Y14=7,IF(Y13=6,"fim1st","meio1st"),"meio1st"))))),IF(Y13&gt;5,IF(Y13&gt;Y14+1,"fim1st","meio1st"),"meio1st")),IF(Y13&lt;&gt;"",IF(Y14&gt;5,IF(Y14&gt;Y13+1,"fim1st",IF(Y13&gt;Y14+1,"fim1st",IF(Y14=Y13,"meio1st",IF(Y14=6,IF(Y13=7,"fim1st","meio1st"),IF(Y14=7,IF(Y13=6,"fim1st","meio1st"),"meio1st"))))),IF(Y13&gt;5,IF(Y13&gt;Y14+1,"fim1st","meio1st"),"meio1st")),"NJG"))))))</f>
        <v>fim2st</v>
      </c>
      <c r="AE14" s="87" t="n">
        <f aca="false">IF(X14="W",6,IF(X14="O",0,  IF(X13="R",IF(AC14="meio1st",IF(Y13&gt;4,IF(Y13=6,7,Y13+2),6),Y14),Y14)))</f>
        <v>0</v>
      </c>
      <c r="AF14" s="88" t="n">
        <f aca="false">IF(X14="W",6,IF(X14="O",0,IF(X14="R",IF(AC14="meio1st",0,IF(AC14="fim1st",0,Z14) ),IF(X13="R",IF(AC14="meio1st",6,IF(AC14="fim1st",6,IF(AC14="meio2st",IF(Z13&gt;4,IF(Z13=6,7,Z13+2),6),Z14))),Z14))))</f>
        <v>0</v>
      </c>
      <c r="AG14" s="89" t="n">
        <f aca="false">IF(X14="W",0,IF(X14="O",0,IF(X14="R",IF(AC14="STB",AA14,0),IF(X13="R",IF(AC13="meio1st",0,IF(AE14&gt;AE13,IF(AF14&gt;AF13,0,10),IF(AF14&gt;AF13,10,AA14))),AA14))))</f>
        <v>0</v>
      </c>
      <c r="AH14" s="69"/>
      <c r="AI14" s="81"/>
      <c r="AJ14" s="82" t="str">
        <f aca="false">D17</f>
        <v>CARLOS BRISSOLA</v>
      </c>
      <c r="AK14" s="83" t="n">
        <f aca="false">IF(AL14="W",1,IF(AL14="O",0,IF(AL14="R",0,IF(AL13="R",1,IF(AU14+AU13&gt;0,IF(AU14&gt;AU13,1,0),IF(AT14&gt;AT13,1,0))))))</f>
        <v>0</v>
      </c>
      <c r="AL14" s="84"/>
      <c r="AM14" s="85" t="n">
        <v>7</v>
      </c>
      <c r="AN14" s="85" t="n">
        <v>1</v>
      </c>
      <c r="AO14" s="86" t="n">
        <v>6</v>
      </c>
      <c r="AQ14" s="5" t="str">
        <f aca="false">IF(AO14&lt;&gt;"","STB",IF(AO13&lt;&gt;"","STB",IF(AN14&lt;&gt;"",IF(AN14&gt;5,IF(AN14&gt;AN13+1,"fim2st",IF(AN13&gt;AN14+1,"fim2st",IF(AN14=AN13,"meio2st",IF(AN14=6,IF(AN13=7,"fim2st","meio2st"),IF(AN14=7,IF(AN13=6,"fim2st","meio2st"),"meio2st"))))),IF(AN13&gt;5,IF(AN13&gt;AN14+1,"fim2st","meio2st"),"meio2st")),IF(AN13&lt;&gt;"",IF(AN14&gt;5,IF(AN14&gt;AN13+1,"fim2st",IF(AN13&gt;AN14+1,"fim2st",IF(AN14=AN13,"meio2st",IF(AN14=6,IF(AN13=7,"fim2st","meio2st"),IF(AN14=7,IF(AN13=6,"fim2st","meio2st"),"meio2st"))))),IF(AN13&gt;5,IF(AN13&gt;AN14+1,"fim2st","meio2st"),"meio2st")),IF(AM14&lt;&gt;"",IF(AM14&gt;5,IF(AM14&gt;AM13+1,"fim1st",IF(AM13&gt;AM14+1,"fim1st",IF(AM14=AM13,"meio1st",IF(AM14=6,IF(AM13=7,"fim1st","meio1st"),IF(AM14=7,IF(AM13=6,"fim1st","meio1st"),"meio1st"))))),IF(AM13&gt;5,IF(AM13&gt;AM14+1,"fim1st","meio1st"),"meio1st")),IF(AM13&lt;&gt;"",IF(AM14&gt;5,IF(AM14&gt;AM13+1,"fim1st",IF(AM13&gt;AM14+1,"fim1st",IF(AM14=AM13,"meio1st",IF(AM14=6,IF(AM13=7,"fim1st","meio1st"),IF(AM14=7,IF(AM13=6,"fim1st","meio1st"),"meio1st"))))),IF(AM13&gt;5,IF(AM13&gt;AM14+1,"fim1st","meio1st"),"meio1st")),"NJG"))))))</f>
        <v>STB</v>
      </c>
      <c r="AS14" s="87" t="n">
        <f aca="false">IF(AL14="W",6,IF(AL14="O",0,  IF(AL13="R",IF(AQ14="meio1st",IF(AM13&gt;4,IF(AM13=6,7,AM13+2),6),AM14),AM14)))</f>
        <v>7</v>
      </c>
      <c r="AT14" s="88" t="n">
        <f aca="false">IF(AL14="W",6,IF(AL14="O",0,IF(AL14="R",IF(AQ14="meio1st",0,IF(AQ14="fim1st",0,AN14) ),IF(AL13="R",IF(AQ14="meio1st",6,IF(AQ14="fim1st",6,IF(AQ14="meio2st",IF(AN13&gt;4,IF(AN13=6,7,AN13+2),6),AN14))),AN14))))</f>
        <v>1</v>
      </c>
      <c r="AU14" s="89" t="n">
        <f aca="false">IF(AL14="W",0,IF(AL14="O",0,IF(AL14="R",IF(AQ14="STB",AO14,0),IF(AL13="R",IF(AQ13="meio1st",0,IF(AS14&gt;AS13,IF(AT14&gt;AT13,0,10),IF(AT14&gt;AT13,10,AO14))),AO14))))</f>
        <v>6</v>
      </c>
      <c r="AW14" s="81" t="s">
        <v>75</v>
      </c>
      <c r="AX14" s="82" t="str">
        <f aca="false">D16</f>
        <v>ANA CLAUDIA</v>
      </c>
      <c r="AY14" s="83" t="n">
        <f aca="false">IF(AZ14="W",1,IF(AZ14="O",0,IF(AZ14="R",0,IF(AZ13="R",1,IF(BI14+BI13&gt;0,IF(BI14&gt;BI13,1,0),IF(BH14&gt;BH13,1,0))))))</f>
        <v>0</v>
      </c>
      <c r="AZ14" s="84"/>
      <c r="BA14" s="85" t="n">
        <v>5</v>
      </c>
      <c r="BB14" s="85" t="n">
        <v>6</v>
      </c>
      <c r="BC14" s="86" t="n">
        <v>10</v>
      </c>
      <c r="BE14" s="5" t="str">
        <f aca="false">IF(BC14&lt;&gt;"","STB",IF(BC13&lt;&gt;"","STB",IF(BB14&lt;&gt;"",IF(BB14&gt;5,IF(BB14&gt;BB13+1,"fim2st",IF(BB13&gt;BB14+1,"fim2st",IF(BB14=BB13,"meio2st",IF(BB14=6,IF(BB13=7,"fim2st","meio2st"),IF(BB14=7,IF(BB13=6,"fim2st","meio2st"),"meio2st"))))),IF(BB13&gt;5,IF(BB13&gt;BB14+1,"fim2st","meio2st"),"meio2st")),IF(BB13&lt;&gt;"",IF(BB14&gt;5,IF(BB14&gt;BB13+1,"fim2st",IF(BB13&gt;BB14+1,"fim2st",IF(BB14=BB13,"meio2st",IF(BB14=6,IF(BB13=7,"fim2st","meio2st"),IF(BB14=7,IF(BB13=6,"fim2st","meio2st"),"meio2st"))))),IF(BB13&gt;5,IF(BB13&gt;BB14+1,"fim2st","meio2st"),"meio2st")),IF(BA14&lt;&gt;"",IF(BA14&gt;5,IF(BA14&gt;BA13+1,"fim1st",IF(BA13&gt;BA14+1,"fim1st",IF(BA14=BA13,"meio1st",IF(BA14=6,IF(BA13=7,"fim1st","meio1st"),IF(BA14=7,IF(BA13=6,"fim1st","meio1st"),"meio1st"))))),IF(BA13&gt;5,IF(BA13&gt;BA14+1,"fim1st","meio1st"),"meio1st")),IF(BA13&lt;&gt;"",IF(BA14&gt;5,IF(BA14&gt;BA13+1,"fim1st",IF(BA13&gt;BA14+1,"fim1st",IF(BA14=BA13,"meio1st",IF(BA14=6,IF(BA13=7,"fim1st","meio1st"),IF(BA14=7,IF(BA13=6,"fim1st","meio1st"),"meio1st"))))),IF(BA13&gt;5,IF(BA13&gt;BA14+1,"fim1st","meio1st"),"meio1st")),"NJG"))))))</f>
        <v>STB</v>
      </c>
      <c r="BG14" s="87" t="n">
        <f aca="false">IF(AZ14="W",6,IF(AZ14="O",0,  IF(AZ13="R",IF(BE14="meio1st",IF(BA13&gt;4,IF(BA13=6,7,BA13+2),6),BA14),BA14)))</f>
        <v>5</v>
      </c>
      <c r="BH14" s="88" t="n">
        <f aca="false">IF(AZ14="W",6,IF(AZ14="O",0,IF(AZ14="R",IF(BE14="meio1st",0,IF(BE14="fim1st",0,BB14) ),IF(AZ13="R",IF(BE14="meio1st",6,IF(BE14="fim1st",6,IF(BE14="meio2st",IF(BB13&gt;4,IF(BB13=6,7,BB13+2),6),BB14))),BB14))))</f>
        <v>6</v>
      </c>
      <c r="BI14" s="89" t="n">
        <f aca="false">IF(AZ14="W",0,IF(AZ14="O",0,IF(AZ14="R",IF(BE14="STB",BC14,0),IF(AZ13="R",IF(BE13="meio1st",0,IF(BG14&gt;BG13,IF(BH14&gt;BH13,0,10),IF(BH14&gt;BH13,10,BC14))),BC14))))</f>
        <v>10</v>
      </c>
      <c r="BK14" s="81"/>
      <c r="BL14" s="82" t="str">
        <f aca="false">D15</f>
        <v>IVO RODCZ</v>
      </c>
      <c r="BM14" s="83" t="n">
        <f aca="false">IF(BN14="W",1,IF(BN14="O",0,IF(BN14="R",0,IF(BN13="R",1,IF(BW14+BW13&gt;0,IF(BW14&gt;BW13,1,0),IF(BV14&gt;BV13,1,0))))))</f>
        <v>0</v>
      </c>
      <c r="BN14" s="84"/>
      <c r="BO14" s="85" t="n">
        <v>1</v>
      </c>
      <c r="BP14" s="85" t="n">
        <v>6</v>
      </c>
      <c r="BQ14" s="86" t="n">
        <v>6</v>
      </c>
      <c r="BS14" s="5" t="str">
        <f aca="false">IF(BQ14&lt;&gt;"","STB",IF(BQ13&lt;&gt;"","STB",IF(BP14&lt;&gt;"",IF(BP14&gt;5,IF(BP14&gt;BP13+1,"fim2st",IF(BP13&gt;BP14+1,"fim2st",IF(BP14=BP13,"meio2st",IF(BP14=6,IF(BP13=7,"fim2st","meio2st"),IF(BP14=7,IF(BP13=6,"fim2st","meio2st"),"meio2st"))))),IF(BP13&gt;5,IF(BP13&gt;BP14+1,"fim2st","meio2st"),"meio2st")),IF(BP13&lt;&gt;"",IF(BP14&gt;5,IF(BP14&gt;BP13+1,"fim2st",IF(BP13&gt;BP14+1,"fim2st",IF(BP14=BP13,"meio2st",IF(BP14=6,IF(BP13=7,"fim2st","meio2st"),IF(BP14=7,IF(BP13=6,"fim2st","meio2st"),"meio2st"))))),IF(BP13&gt;5,IF(BP13&gt;BP14+1,"fim2st","meio2st"),"meio2st")),IF(BO14&lt;&gt;"",IF(BO14&gt;5,IF(BO14&gt;BO13+1,"fim1st",IF(BO13&gt;BO14+1,"fim1st",IF(BO14=BO13,"meio1st",IF(BO14=6,IF(BO13=7,"fim1st","meio1st"),IF(BO14=7,IF(BO13=6,"fim1st","meio1st"),"meio1st"))))),IF(BO13&gt;5,IF(BO13&gt;BO14+1,"fim1st","meio1st"),"meio1st")),IF(BO13&lt;&gt;"",IF(BO14&gt;5,IF(BO14&gt;BO13+1,"fim1st",IF(BO13&gt;BO14+1,"fim1st",IF(BO14=BO13,"meio1st",IF(BO14=6,IF(BO13=7,"fim1st","meio1st"),IF(BO14=7,IF(BO13=6,"fim1st","meio1st"),"meio1st"))))),IF(BO13&gt;5,IF(BO13&gt;BO14+1,"fim1st","meio1st"),"meio1st")),"NJG"))))))</f>
        <v>STB</v>
      </c>
      <c r="BU14" s="87" t="n">
        <f aca="false">IF(BN14="W",6,IF(BN14="O",0,  IF(BN13="R",IF(BS14="meio1st",IF(BO13&gt;4,IF(BO13=6,7,BO13+2),6),BO14),BO14)))</f>
        <v>1</v>
      </c>
      <c r="BV14" s="88" t="n">
        <f aca="false">IF(BN14="W",6,IF(BN14="O",0,IF(BN14="R",IF(BS14="meio1st",0,IF(BS14="fim1st",0,BP14) ),IF(BN13="R",IF(BS14="meio1st",6,IF(BS14="fim1st",6,IF(BS14="meio2st",IF(BP13&gt;4,IF(BP13=6,7,BP13+2),6),BP14))),BP14))))</f>
        <v>6</v>
      </c>
      <c r="BW14" s="89" t="n">
        <f aca="false">IF(BN14="W",0,IF(BN14="O",0,IF(BN14="R",IF(BS14="STB",BQ14,0),IF(BN13="R",IF(BS13="meio1st",0,IF(BU14&gt;BU13,IF(BV14&gt;BV13,0,10),IF(BV14&gt;BV13,10,BQ14))),BQ14))))</f>
        <v>6</v>
      </c>
      <c r="BY14" s="81" t="s">
        <v>75</v>
      </c>
      <c r="BZ14" s="82" t="str">
        <f aca="false">D14</f>
        <v>AMADEU FACANHA</v>
      </c>
      <c r="CA14" s="83" t="n">
        <f aca="false">IF(CB14="W",1,IF(CB14="O",0,IF(CB14="R",0,IF(CB13="R",1,IF(CK14+CK13&gt;0,IF(CK14&gt;CK13,1,0),IF(CJ14&gt;CJ13,1,0))))))</f>
        <v>0</v>
      </c>
      <c r="CB14" s="84" t="s">
        <v>47</v>
      </c>
      <c r="CC14" s="85"/>
      <c r="CD14" s="85"/>
      <c r="CE14" s="86"/>
      <c r="CG14" s="5" t="str">
        <f aca="false">IF(CE14&lt;&gt;"","STB",IF(CE13&lt;&gt;"","STB",IF(CD14&lt;&gt;"",IF(CD14&gt;5,IF(CD14&gt;CD13+1,"fim2st",IF(CD13&gt;CD14+1,"fim2st",IF(CD14=CD13,"meio2st",IF(CD14=6,IF(CD13=7,"fim2st","meio2st"),IF(CD14=7,IF(CD13=6,"fim2st","meio2st"),"meio2st"))))),IF(CD13&gt;5,IF(CD13&gt;CD14+1,"fim2st","meio2st"),"meio2st")),IF(CD13&lt;&gt;"",IF(CD14&gt;5,IF(CD14&gt;CD13+1,"fim2st",IF(CD13&gt;CD14+1,"fim2st",IF(CD14=CD13,"meio2st",IF(CD14=6,IF(CD13=7,"fim2st","meio2st"),IF(CD14=7,IF(CD13=6,"fim2st","meio2st"),"meio2st"))))),IF(CD13&gt;5,IF(CD13&gt;CD14+1,"fim2st","meio2st"),"meio2st")),IF(CC14&lt;&gt;"",IF(CC14&gt;5,IF(CC14&gt;CC13+1,"fim1st",IF(CC13&gt;CC14+1,"fim1st",IF(CC14=CC13,"meio1st",IF(CC14=6,IF(CC13=7,"fim1st","meio1st"),IF(CC14=7,IF(CC13=6,"fim1st","meio1st"),"meio1st"))))),IF(CC13&gt;5,IF(CC13&gt;CC14+1,"fim1st","meio1st"),"meio1st")),IF(CC13&lt;&gt;"",IF(CC14&gt;5,IF(CC14&gt;CC13+1,"fim1st",IF(CC13&gt;CC14+1,"fim1st",IF(CC14=CC13,"meio1st",IF(CC14=6,IF(CC13=7,"fim1st","meio1st"),IF(CC14=7,IF(CC13=6,"fim1st","meio1st"),"meio1st"))))),IF(CC13&gt;5,IF(CC13&gt;CC14+1,"fim1st","meio1st"),"meio1st")),"NJG"))))))</f>
        <v>NJG</v>
      </c>
      <c r="CI14" s="92" t="n">
        <f aca="false">IF(CB14="W",6,IF(CB14="O",0,  IF(CB13="R",IF(CG14="meio1st",IF(CC13&gt;4,IF(CC13=6,7,CC13+2),6),CC14),CC14)))</f>
        <v>0</v>
      </c>
      <c r="CJ14" s="93" t="n">
        <f aca="false">IF(CB14="W",6,IF(CB14="O",0,IF(CB14="R",IF(CG14="meio1st",0,IF(CG14="fim1st",0,CD14) ),IF(CB13="R",IF(CG14="meio1st",6,IF(CG14="fim1st",6,IF(CG14="meio2st",IF(CD13&gt;4,IF(CD13=6,7,CD13+2),6),CD14))),CD14))))</f>
        <v>0</v>
      </c>
      <c r="CK14" s="94" t="n">
        <f aca="false">IF(CB14="W",0,IF(CB14="O",0,IF(CB14="R",IF(CG14="STB",CE14,0),IF(CB13="R",IF(CG13="meio1st",0,IF(CI14&gt;CI13,IF(CJ14&gt;CJ13,0,10),IF(CJ14&gt;CJ13,10,CE14))),CE14))))</f>
        <v>0</v>
      </c>
      <c r="CM14" s="1" t="str">
        <f aca="false">D14</f>
        <v>AMADEU FACANHA</v>
      </c>
      <c r="CN14" s="8" t="n">
        <f aca="false">IF(AE15&gt;AE16,1,0)</f>
        <v>0</v>
      </c>
      <c r="CO14" s="8" t="n">
        <f aca="false">IF(AF15&gt;AF16,1,0)</f>
        <v>0</v>
      </c>
      <c r="CP14" s="8" t="n">
        <f aca="false">IF(AG15&gt;AG16,1,0)</f>
        <v>0</v>
      </c>
      <c r="CQ14" s="8" t="n">
        <f aca="false">IF(AS15&gt;AS16,1,0)</f>
        <v>1</v>
      </c>
      <c r="CR14" s="8" t="n">
        <f aca="false">IF(AT15&gt;AT16,1,0)</f>
        <v>1</v>
      </c>
      <c r="CS14" s="8" t="n">
        <f aca="false">IF(AU15&gt;AU16,1,0)</f>
        <v>0</v>
      </c>
      <c r="CT14" s="8" t="n">
        <f aca="false">IF(BG15&gt;BG16,1,0)</f>
        <v>0</v>
      </c>
      <c r="CU14" s="8" t="n">
        <f aca="false">IF(BH15&gt;BH16,1,0)</f>
        <v>0</v>
      </c>
      <c r="CV14" s="8" t="n">
        <f aca="false">IF(BI15&gt;BI16,1,0)</f>
        <v>0</v>
      </c>
      <c r="CW14" s="8" t="n">
        <f aca="false">IF(BU15&gt;BU16,1,0)</f>
        <v>0</v>
      </c>
      <c r="CX14" s="8" t="n">
        <f aca="false">IF(BV15&gt;BV16,1,0)</f>
        <v>0</v>
      </c>
      <c r="CY14" s="8" t="n">
        <f aca="false">IF(BW15&gt;BW16,1,0)</f>
        <v>0</v>
      </c>
      <c r="CZ14" s="8" t="n">
        <f aca="false">IF(CI14&gt;CI13,1,0)</f>
        <v>0</v>
      </c>
      <c r="DA14" s="8" t="n">
        <f aca="false">IF(CJ14&gt;CJ13,1,0)</f>
        <v>0</v>
      </c>
      <c r="DB14" s="8" t="n">
        <f aca="false">IF(CK14&gt;CK13,1,0)</f>
        <v>0</v>
      </c>
      <c r="DC14" s="74"/>
      <c r="DD14" s="8" t="n">
        <f aca="false">IF(AE16&gt;AE15,1,0)</f>
        <v>1</v>
      </c>
      <c r="DE14" s="8" t="n">
        <f aca="false">IF(AF16&gt;AF15,1,0)</f>
        <v>1</v>
      </c>
      <c r="DF14" s="8" t="n">
        <f aca="false">IF(AG16&gt;AG15,1,0)</f>
        <v>0</v>
      </c>
      <c r="DG14" s="8" t="n">
        <f aca="false">IF(AS16&gt;AS15,1,0)</f>
        <v>0</v>
      </c>
      <c r="DH14" s="8" t="n">
        <f aca="false">IF(AT16&gt;AT15,1,0)</f>
        <v>0</v>
      </c>
      <c r="DI14" s="8" t="n">
        <f aca="false">IF(AU16&gt;AU15,1,0)</f>
        <v>0</v>
      </c>
      <c r="DJ14" s="8" t="n">
        <f aca="false">IF(BG16&gt;BG15,1,0)</f>
        <v>1</v>
      </c>
      <c r="DK14" s="8" t="n">
        <f aca="false">IF(BH16&gt;BH15,1,0)</f>
        <v>1</v>
      </c>
      <c r="DL14" s="8" t="n">
        <f aca="false">IF(BI16&gt;BI15,1,0)</f>
        <v>0</v>
      </c>
      <c r="DM14" s="8" t="n">
        <f aca="false">IF(BU16&gt;BU15,1,0)</f>
        <v>1</v>
      </c>
      <c r="DN14" s="8" t="n">
        <f aca="false">IF(BV16&gt;BV15,1,0)</f>
        <v>1</v>
      </c>
      <c r="DO14" s="8" t="n">
        <f aca="false">IF(BW16&gt;BW15,1,0)</f>
        <v>0</v>
      </c>
      <c r="DP14" s="8" t="n">
        <f aca="false">IF(CI13&gt;CI14,1,0)</f>
        <v>1</v>
      </c>
      <c r="DQ14" s="8" t="n">
        <f aca="false">IF(CJ13&gt;CJ14,1,0)</f>
        <v>1</v>
      </c>
      <c r="DR14" s="8" t="n">
        <f aca="false">IF(CK13&gt;CK14,1,0)</f>
        <v>0</v>
      </c>
      <c r="DS14" s="74"/>
      <c r="DT14" s="8" t="n">
        <f aca="false">AE15+AF15+AG15+AS15+AT15+AU15+BG15+BH15+BI15+BU15+BV15+BW15+CI14+CJ14+CK14</f>
        <v>12</v>
      </c>
      <c r="DU14" s="8" t="n">
        <f aca="false">AE16+AF16+AG16+AS16+AT16+AU16+BG16+BH16+BI16+BU16+BV16+BW16+CI13+CJ13+CK13</f>
        <v>50</v>
      </c>
      <c r="DV14" s="74"/>
      <c r="DW14" s="1" t="n">
        <f aca="false">IF(X15="O",1,0)</f>
        <v>1</v>
      </c>
      <c r="DX14" s="1" t="n">
        <f aca="false">IF(AL15="O",1,0)</f>
        <v>0</v>
      </c>
      <c r="DY14" s="1" t="n">
        <f aca="false">IF(AZ15="O",1,0)</f>
        <v>1</v>
      </c>
      <c r="DZ14" s="1" t="n">
        <f aca="false">IF(BN15="O",1,0)</f>
        <v>1</v>
      </c>
      <c r="EA14" s="1" t="n">
        <f aca="false">IF(CB14="O",1,0)</f>
        <v>1</v>
      </c>
      <c r="ED14" s="8" t="n">
        <f aca="false">IF(CN14+CO14+CP14+DD14+DE14+DF14&gt;0,1,0)</f>
        <v>1</v>
      </c>
      <c r="EE14" s="8" t="n">
        <f aca="false">IF(CQ14+CR14+CS14+DG14+DH14+DI14&gt;0,1,0)</f>
        <v>1</v>
      </c>
      <c r="EF14" s="8" t="n">
        <f aca="false">IF(CT14+CU14+CV14+DJ14+DK14+DL14&gt;0,1,0)</f>
        <v>1</v>
      </c>
      <c r="EG14" s="8" t="n">
        <f aca="false">IF(CW14+CX14+CY14+DM14+DN14+DO14&gt;0,1,0)</f>
        <v>1</v>
      </c>
      <c r="EH14" s="8" t="n">
        <f aca="false">IF(CZ14+DA14+DB14+DP14+DQ14+DR14&gt;0,1,0)</f>
        <v>1</v>
      </c>
      <c r="EI14" s="8" t="n">
        <v>2</v>
      </c>
      <c r="EJ14" s="48" t="n">
        <f aca="false">SUM(ED14:EH14)</f>
        <v>5</v>
      </c>
      <c r="EK14" s="48" t="n">
        <f aca="false">AY15+BM15+CA14+W15+AK15</f>
        <v>1</v>
      </c>
      <c r="EL14" s="48" t="n">
        <f aca="false">SUM(CN14:DB14)</f>
        <v>2</v>
      </c>
      <c r="EM14" s="48" t="n">
        <f aca="false">SUM(DD14:DR14)</f>
        <v>8</v>
      </c>
      <c r="EN14" s="48" t="n">
        <f aca="false">EL14-EM14</f>
        <v>-6</v>
      </c>
      <c r="EO14" s="48" t="n">
        <f aca="false">DT14</f>
        <v>12</v>
      </c>
      <c r="EP14" s="48" t="n">
        <f aca="false">DU14</f>
        <v>50</v>
      </c>
      <c r="EQ14" s="48" t="n">
        <f aca="false">EO14-EP14</f>
        <v>-38</v>
      </c>
      <c r="ER14" s="48" t="n">
        <f aca="false">SUM(DW14:EA14)</f>
        <v>4</v>
      </c>
      <c r="ES14" s="74"/>
      <c r="ET14" s="27" t="n">
        <f aca="false">IF(EK14+100&gt;99,EK14+100,concatdxnar("0",EK14+100))</f>
        <v>101</v>
      </c>
      <c r="EU14" s="27" t="str">
        <f aca="false">IF(EN14+100&gt;99,EN14+100,CONCATENATE("0",EN14+100))</f>
        <v>094</v>
      </c>
      <c r="EV14" s="27" t="str">
        <f aca="false">IF(EQ14+100&gt;99,EQ14+100,CONCATENATE("0",EQ14+100))</f>
        <v>062</v>
      </c>
      <c r="EW14" s="27" t="n">
        <f aca="false">9-ER14</f>
        <v>5</v>
      </c>
      <c r="EX14" s="8" t="str">
        <f aca="false">CONCATENATE(ET14,EU14,EV14,EW14,EI14)</f>
        <v>10109406252</v>
      </c>
      <c r="EY14" s="8" t="n">
        <f aca="false">VALUE(EX14)</f>
        <v>10109406252</v>
      </c>
      <c r="EZ14" s="8" t="n">
        <f aca="false">LARGE(EY13:EY18,EI14)</f>
        <v>10410713495</v>
      </c>
      <c r="FA14" s="8" t="str">
        <f aca="false">LEFT(EZ14,9)</f>
        <v>104107134</v>
      </c>
      <c r="FB14" s="8" t="str">
        <f aca="false">IF(FA14=FA13,"empate-c",IF(FA14=FA15,"empate-b","ok"))</f>
        <v>ok</v>
      </c>
      <c r="FC14" s="8" t="n">
        <f aca="false">VALUE(RIGHT(EZ14,1))</f>
        <v>5</v>
      </c>
      <c r="FD14" s="8" t="n">
        <f aca="false">IF(FB14="ok",9,IF(FB14="empate-c",CONCATENATE(FC14,FC13),IF(FB14="empate-b",CONCATENATE(FC14,FC15),1)))</f>
        <v>9</v>
      </c>
      <c r="FE14" s="8" t="str">
        <f aca="false">RIGHT(C11,1)</f>
        <v>B</v>
      </c>
      <c r="FF14" s="8" t="n">
        <f aca="false">IF(FD14=9,9,VLOOKUP(CONCATENATE(FE14,FD14),'Conf-Direto'!$A$12:$B$587,2,0))</f>
        <v>9</v>
      </c>
      <c r="FG14" s="8" t="n">
        <f aca="false">IF(FF14=9,9,IF(FF14=FC14,8,7))</f>
        <v>9</v>
      </c>
      <c r="FH14" s="1" t="str">
        <f aca="false">CONCATENATE(FA14,FG14,FC14)</f>
        <v>10410713495</v>
      </c>
      <c r="FI14" s="8" t="n">
        <v>2</v>
      </c>
      <c r="FJ14" s="25" t="n">
        <f aca="false">IF(CA13=1,1,IF(CA14=1,2,0))</f>
        <v>1</v>
      </c>
      <c r="FK14" s="25"/>
      <c r="FL14" s="25" t="n">
        <f aca="false">FK15</f>
        <v>3</v>
      </c>
      <c r="FM14" s="25" t="n">
        <f aca="false">FK16</f>
        <v>2</v>
      </c>
      <c r="FN14" s="25" t="n">
        <f aca="false">FK17</f>
        <v>5</v>
      </c>
      <c r="FO14" s="25" t="n">
        <f aca="false">FL18</f>
        <v>3</v>
      </c>
      <c r="FP14" s="1" t="n">
        <f aca="false">VALUE(FH14)</f>
        <v>10410713495</v>
      </c>
      <c r="FQ14" s="1" t="n">
        <f aca="false">LARGE(FP13:FP18,2)</f>
        <v>10410713495</v>
      </c>
      <c r="FR14" s="8" t="n">
        <f aca="false">IF(SUM(EJ13:EJ18)=0,B14,VALUE(RIGHT(FQ14,1)))</f>
        <v>5</v>
      </c>
      <c r="FS14" s="1" t="n">
        <f aca="false">FR14+6</f>
        <v>11</v>
      </c>
      <c r="FT14" s="1" t="str">
        <f aca="false">VLOOKUP(FR14,B13:D18,3,0)</f>
        <v>CARLOS BRISSOLA</v>
      </c>
      <c r="FU14" s="4" t="n">
        <f aca="false">F14</f>
        <v>8</v>
      </c>
      <c r="FV14" s="9" t="str">
        <f aca="false">IF(FS14&lt;10,CONCATENATE("0",FS14,IF(FU14&lt;10,CONCATENATE("0",FU14),FU14)),CONCATENATE(FS14,IF(FU14&lt;10,CONCATENATE("0",FU14),FU14)))</f>
        <v>1108</v>
      </c>
      <c r="FW14" s="4" t="n">
        <f aca="false">VALUE(FV14)</f>
        <v>1108</v>
      </c>
      <c r="FX14" s="4" t="n">
        <f aca="false">SMALL(FW13:FW18,FI14)</f>
        <v>812</v>
      </c>
      <c r="FY14" s="4" t="n">
        <f aca="false">IF(LEN(FX14)=3,VALUE(LEFT(FX14,1)),VALUE(LEFT(FX14,2)))</f>
        <v>8</v>
      </c>
      <c r="FZ14" s="4" t="str">
        <f aca="false">RIGHT(FX14,2)</f>
        <v>12</v>
      </c>
      <c r="GB14" s="4" t="n">
        <v>2</v>
      </c>
      <c r="GC14" s="4" t="str">
        <f aca="false">LEFT(EX14,10)</f>
        <v>1010940625</v>
      </c>
    </row>
    <row r="15" customFormat="false" ht="15" hidden="false" customHeight="false" outlineLevel="0" collapsed="false">
      <c r="B15" s="48" t="n">
        <v>3</v>
      </c>
      <c r="C15" s="49" t="n">
        <v>9</v>
      </c>
      <c r="D15" s="50" t="str">
        <f aca="false">Classificação!D13</f>
        <v>IVO RODCZ</v>
      </c>
      <c r="F15" s="49" t="n">
        <f aca="false">F14+1</f>
        <v>9</v>
      </c>
      <c r="G15" s="51" t="str">
        <f aca="false">VLOOKUP(FR15,$B$13:$D$18,3,0)</f>
        <v>IVO RODCZ</v>
      </c>
      <c r="H15" s="95" t="n">
        <f aca="false">VLOOKUP(FR15,EI13:EJ18,2,0)</f>
        <v>5</v>
      </c>
      <c r="I15" s="75" t="n">
        <f aca="false">VLOOKUP(FR15,EI13:EK18,3,0)</f>
        <v>2</v>
      </c>
      <c r="J15" s="95" t="n">
        <f aca="false">VLOOKUP(FR15,EI13:EQ18,4,0)</f>
        <v>5</v>
      </c>
      <c r="K15" s="77" t="n">
        <f aca="false">VLOOKUP(FR15,EI13:EQ18,5,0)</f>
        <v>7</v>
      </c>
      <c r="L15" s="78" t="n">
        <f aca="false">VLOOKUP(FR15,EI13:EQ18,6,0)</f>
        <v>-2</v>
      </c>
      <c r="M15" s="95" t="n">
        <f aca="false">VLOOKUP(FR15,EI13:EQ18,7,0)</f>
        <v>45</v>
      </c>
      <c r="N15" s="77" t="n">
        <f aca="false">VLOOKUP(FR15,EI13:EQ18,8,0)</f>
        <v>51</v>
      </c>
      <c r="O15" s="113" t="n">
        <f aca="false">VLOOKUP(FR15,EI13:EQ18,9,0)</f>
        <v>-6</v>
      </c>
      <c r="P15" s="80" t="n">
        <f aca="false">VLOOKUP(FR15,EI13:ER18,10,0)</f>
        <v>2</v>
      </c>
      <c r="Q15" s="58" t="str">
        <f aca="false">IF(VLOOKUP(FR14,GB13:GC18,2)=VLOOKUP(FR15,GB13:GC18,2),"cima",IF(VLOOKUP(FR15,GB13:GC18,2)=VLOOKUP(FR16,GB13:GC18,2),"Baixo","N"))</f>
        <v>N</v>
      </c>
      <c r="R15" s="59"/>
      <c r="S15" s="59"/>
      <c r="U15" s="60"/>
      <c r="V15" s="61" t="str">
        <f aca="false">D14</f>
        <v>AMADEU FACANHA</v>
      </c>
      <c r="W15" s="62" t="n">
        <f aca="false">IF(X15="W",1,IF(X15="O",0,IF(X15="R",0,IF(X16="R",1,IF(AG15+AG16&gt;0,IF(AG15&gt;AG16,1,0),IF(AF15&gt;AF16,1,0))))))</f>
        <v>0</v>
      </c>
      <c r="X15" s="96" t="s">
        <v>47</v>
      </c>
      <c r="Y15" s="64"/>
      <c r="Z15" s="64"/>
      <c r="AA15" s="65"/>
      <c r="AC15" s="5" t="str">
        <f aca="false">IF(AA15&lt;&gt;"","STB",IF(AA16&lt;&gt;"","STB",IF(Z15&lt;&gt;"",IF(Z15&gt;5,IF(Z15&gt;Z16+1,"fim2st",IF(Z16&gt;Z15+1,"fim2st",IF(Z15=Z16,"meio2st",IF(Z15=6,IF(Z16=7,"fim2st","meio2st"),IF(Z15=7,IF(Z16=6,"fim2st","meio2st"),"meio2st"))))),IF(Z16&gt;5,IF(Z16&gt;Z15+1,"fim2st","meio2st"),"meio2st")),IF(Z16&lt;&gt;"",IF(Z15&gt;5,IF(Z15&gt;Z16+1,"fim2st",IF(Z16&gt;Z15+1,"fim2st",IF(Z15=Z16,"meio2st",IF(Z15=6,IF(Z16=7,"fim2st","meio2st"),IF(Z15=7,IF(Z16=6,"fim2st","meio2st"),"meio2st"))))),IF(Z16&gt;5,IF(Z16&gt;Z15+1,"fim2st","meio2st"),"meio2st")),IF(Y15&lt;&gt;"",IF(Y15&gt;5,IF(Y15&gt;Y16+1,"fim1st",IF(Y16&gt;Y15+1,"fim1st",IF(Y15=Y16,"meio1st",IF(Y15=6,IF(Y16=7,"fim1st","meio1st"),IF(Y15=7,IF(Y16=6,"fim1st","meio1st"),"meio1st"))))),IF(Y16&gt;5,IF(Y16&gt;Y15+1,"fim1st","meio1st"),"meio1st")),IF(Y16&lt;&gt;"",IF(Y15&gt;5,IF(Y15&gt;Y16+1,"fim1st",IF(Y16&gt;Y15+1,"fim1st",IF(Y15=Y16,"meio1st",IF(Y15=6,IF(Y16=7,"fim1st","meio1st"),IF(Y15=7,IF(Y16=6,"fim1st","meio1st"),"meio1st"))))),IF(Y16&gt;5,IF(Y16&gt;Y15+1,"fim1st","meio1st"),"meio1st")),"NJG"))))))</f>
        <v>NJG</v>
      </c>
      <c r="AE15" s="66" t="n">
        <f aca="false">IF(X15="W",6,IF(X15="O",0,  IF(X16="R",IF(AC15="meio1st",IF(Y16&gt;4,IF(Y16=6,7,Y16+2),6),Y15),Y15)))</f>
        <v>0</v>
      </c>
      <c r="AF15" s="67" t="n">
        <f aca="false">IF(X15="W",6,IF(X15="O",0,IF(X15="R",IF(AC15="meio1st",0,IF(AC15="fim1st",0,Z15) ),IF(X16="R",IF(AC15="meio1st",6,IF(AC15="fim1st",6,IF(AC15="meio2st",IF(Z16&gt;4,IF(Z16=6,7,Z16+2),6),Z15))),Z15))))</f>
        <v>0</v>
      </c>
      <c r="AG15" s="68" t="n">
        <f aca="false">IF(X15="W",0,IF(X15="O",0,IF(X15="R",IF(AC15="STB",AA15,0),IF(X16="R",IF(AC13="meio1st",0,IF(AE15&gt;AE16,IF(AF15&gt;AF16,0,10),IF(AF15&gt;AF16,10,AA15))),AA15))))</f>
        <v>0</v>
      </c>
      <c r="AH15" s="69"/>
      <c r="AI15" s="60" t="s">
        <v>75</v>
      </c>
      <c r="AJ15" s="61" t="str">
        <f aca="false">D14</f>
        <v>AMADEU FACANHA</v>
      </c>
      <c r="AK15" s="62" t="n">
        <f aca="false">IF(AL15="W",1,IF(AL15="O",0,IF(AL15="R",0,IF(AL16="R",1,IF(AU15+AU16&gt;0,IF(AU15&gt;AU16,1,0),IF(AT15&gt;AT16,1,0))))))</f>
        <v>1</v>
      </c>
      <c r="AL15" s="96"/>
      <c r="AM15" s="64" t="n">
        <v>6</v>
      </c>
      <c r="AN15" s="64" t="n">
        <v>6</v>
      </c>
      <c r="AO15" s="65"/>
      <c r="AQ15" s="5" t="str">
        <f aca="false">IF(AO15&lt;&gt;"","STB",IF(AO16&lt;&gt;"","STB",IF(AN15&lt;&gt;"",IF(AN15&gt;5,IF(AN15&gt;AN16+1,"fim2st",IF(AN16&gt;AN15+1,"fim2st",IF(AN15=AN16,"meio2st",IF(AN15=6,IF(AN16=7,"fim2st","meio2st"),IF(AN15=7,IF(AN16=6,"fim2st","meio2st"),"meio2st"))))),IF(AN16&gt;5,IF(AN16&gt;AN15+1,"fim2st","meio2st"),"meio2st")),IF(AN16&lt;&gt;"",IF(AN15&gt;5,IF(AN15&gt;AN16+1,"fim2st",IF(AN16&gt;AN15+1,"fim2st",IF(AN15=AN16,"meio2st",IF(AN15=6,IF(AN16=7,"fim2st","meio2st"),IF(AN15=7,IF(AN16=6,"fim2st","meio2st"),"meio2st"))))),IF(AN16&gt;5,IF(AN16&gt;AN15+1,"fim2st","meio2st"),"meio2st")),IF(AM15&lt;&gt;"",IF(AM15&gt;5,IF(AM15&gt;AM16+1,"fim1st",IF(AM16&gt;AM15+1,"fim1st",IF(AM15=AM16,"meio1st",IF(AM15=6,IF(AM16=7,"fim1st","meio1st"),IF(AM15=7,IF(AM16=6,"fim1st","meio1st"),"meio1st"))))),IF(AM16&gt;5,IF(AM16&gt;AM15+1,"fim1st","meio1st"),"meio1st")),IF(AM16&lt;&gt;"",IF(AM15&gt;5,IF(AM15&gt;AM16+1,"fim1st",IF(AM16&gt;AM15+1,"fim1st",IF(AM15=AM16,"meio1st",IF(AM15=6,IF(AM16=7,"fim1st","meio1st"),IF(AM15=7,IF(AM16=6,"fim1st","meio1st"),"meio1st"))))),IF(AM16&gt;5,IF(AM16&gt;AM15+1,"fim1st","meio1st"),"meio1st")),"NJG"))))))</f>
        <v>fim2st</v>
      </c>
      <c r="AS15" s="66" t="n">
        <f aca="false">IF(AL15="W",6,IF(AL15="O",0,  IF(AL16="R",IF(AQ15="meio1st",IF(AM16&gt;4,IF(AM16=6,7,AM16+2),6),AM15),AM15)))</f>
        <v>6</v>
      </c>
      <c r="AT15" s="67" t="n">
        <f aca="false">IF(AL15="W",6,IF(AL15="O",0,IF(AL15="R",IF(AQ15="meio1st",0,IF(AQ15="fim1st",0,AN15) ),IF(AL16="R",IF(AQ15="meio1st",6,IF(AQ15="fim1st",6,IF(AQ15="meio2st",IF(AN16&gt;4,IF(AN16=6,7,AN16+2),6),AN15))),AN15))))</f>
        <v>6</v>
      </c>
      <c r="AU15" s="68" t="n">
        <f aca="false">IF(AL15="W",0,IF(AL15="O",0,IF(AL15="R",IF(AQ15="STB",AO15,0),IF(AL16="R",IF(AQ13="meio1st",0,IF(AS15&gt;AS16,IF(AT15&gt;AT16,0,10),IF(AT15&gt;AT16,10,AO15))),AO15))))</f>
        <v>0</v>
      </c>
      <c r="AW15" s="60"/>
      <c r="AX15" s="61" t="str">
        <f aca="false">D14</f>
        <v>AMADEU FACANHA</v>
      </c>
      <c r="AY15" s="62" t="n">
        <f aca="false">IF(AZ15="W",1,IF(AZ15="O",0,IF(AZ15="R",0,IF(AZ16="R",1,IF(BI15+BI16&gt;0,IF(BI15&gt;BI16,1,0),IF(BH15&gt;BH16,1,0))))))</f>
        <v>0</v>
      </c>
      <c r="AZ15" s="96" t="s">
        <v>47</v>
      </c>
      <c r="BA15" s="64"/>
      <c r="BB15" s="64"/>
      <c r="BC15" s="65"/>
      <c r="BE15" s="5" t="str">
        <f aca="false">IF(BC15&lt;&gt;"","STB",IF(BC16&lt;&gt;"","STB",IF(BB15&lt;&gt;"",IF(BB15&gt;5,IF(BB15&gt;BB16+1,"fim2st",IF(BB16&gt;BB15+1,"fim2st",IF(BB15=BB16,"meio2st",IF(BB15=6,IF(BB16=7,"fim2st","meio2st"),IF(BB15=7,IF(BB16=6,"fim2st","meio2st"),"meio2st"))))),IF(BB16&gt;5,IF(BB16&gt;BB15+1,"fim2st","meio2st"),"meio2st")),IF(BB16&lt;&gt;"",IF(BB15&gt;5,IF(BB15&gt;BB16+1,"fim2st",IF(BB16&gt;BB15+1,"fim2st",IF(BB15=BB16,"meio2st",IF(BB15=6,IF(BB16=7,"fim2st","meio2st"),IF(BB15=7,IF(BB16=6,"fim2st","meio2st"),"meio2st"))))),IF(BB16&gt;5,IF(BB16&gt;BB15+1,"fim2st","meio2st"),"meio2st")),IF(BA15&lt;&gt;"",IF(BA15&gt;5,IF(BA15&gt;BA16+1,"fim1st",IF(BA16&gt;BA15+1,"fim1st",IF(BA15=BA16,"meio1st",IF(BA15=6,IF(BA16=7,"fim1st","meio1st"),IF(BA15=7,IF(BA16=6,"fim1st","meio1st"),"meio1st"))))),IF(BA16&gt;5,IF(BA16&gt;BA15+1,"fim1st","meio1st"),"meio1st")),IF(BA16&lt;&gt;"",IF(BA15&gt;5,IF(BA15&gt;BA16+1,"fim1st",IF(BA16&gt;BA15+1,"fim1st",IF(BA15=BA16,"meio1st",IF(BA15=6,IF(BA16=7,"fim1st","meio1st"),IF(BA15=7,IF(BA16=6,"fim1st","meio1st"),"meio1st"))))),IF(BA16&gt;5,IF(BA16&gt;BA15+1,"fim1st","meio1st"),"meio1st")),"NJG"))))))</f>
        <v>NJG</v>
      </c>
      <c r="BG15" s="66" t="n">
        <f aca="false">IF(AZ15="W",6,IF(AZ15="O",0,  IF(AZ16="R",IF(BE15="meio1st",IF(BA16&gt;4,IF(BA16=6,7,BA16+2),6),BA15),BA15)))</f>
        <v>0</v>
      </c>
      <c r="BH15" s="67" t="n">
        <f aca="false">IF(AZ15="W",6,IF(AZ15="O",0,IF(AZ15="R",IF(BE15="meio1st",0,IF(BE15="fim1st",0,BB15) ),IF(AZ16="R",IF(BE15="meio1st",6,IF(BE15="fim1st",6,IF(BE15="meio2st",IF(BB16&gt;4,IF(BB16=6,7,BB16+2),6),BB15))),BB15))))</f>
        <v>0</v>
      </c>
      <c r="BI15" s="68" t="n">
        <f aca="false">IF(AZ15="W",0,IF(AZ15="O",0,IF(AZ15="R",IF(BE15="STB",BC15,0),IF(AZ16="R",IF(BE13="meio1st",0,IF(BG15&gt;BG16,IF(BH15&gt;BH16,0,10),IF(BH15&gt;BH16,10,BC15))),BC15))))</f>
        <v>0</v>
      </c>
      <c r="BK15" s="60"/>
      <c r="BL15" s="61" t="str">
        <f aca="false">D14</f>
        <v>AMADEU FACANHA</v>
      </c>
      <c r="BM15" s="62" t="n">
        <f aca="false">IF(BN15="W",1,IF(BN15="O",0,IF(BN15="R",0,IF(BN16="R",1,IF(BW15+BW16&gt;0,IF(BW15&gt;BW16,1,0),IF(BV15&gt;BV16,1,0))))))</f>
        <v>0</v>
      </c>
      <c r="BN15" s="96" t="s">
        <v>47</v>
      </c>
      <c r="BO15" s="64"/>
      <c r="BP15" s="64"/>
      <c r="BQ15" s="65"/>
      <c r="BS15" s="5" t="str">
        <f aca="false">IF(BQ15&lt;&gt;"","STB",IF(BQ16&lt;&gt;"","STB",IF(BP15&lt;&gt;"",IF(BP15&gt;5,IF(BP15&gt;BP16+1,"fim2st",IF(BP16&gt;BP15+1,"fim2st",IF(BP15=BP16,"meio2st",IF(BP15=6,IF(BP16=7,"fim2st","meio2st"),IF(BP15=7,IF(BP16=6,"fim2st","meio2st"),"meio2st"))))),IF(BP16&gt;5,IF(BP16&gt;BP15+1,"fim2st","meio2st"),"meio2st")),IF(BP16&lt;&gt;"",IF(BP15&gt;5,IF(BP15&gt;BP16+1,"fim2st",IF(BP16&gt;BP15+1,"fim2st",IF(BP15=BP16,"meio2st",IF(BP15=6,IF(BP16=7,"fim2st","meio2st"),IF(BP15=7,IF(BP16=6,"fim2st","meio2st"),"meio2st"))))),IF(BP16&gt;5,IF(BP16&gt;BP15+1,"fim2st","meio2st"),"meio2st")),IF(BO15&lt;&gt;"",IF(BO15&gt;5,IF(BO15&gt;BO16+1,"fim1st",IF(BO16&gt;BO15+1,"fim1st",IF(BO15=BO16,"meio1st",IF(BO15=6,IF(BO16=7,"fim1st","meio1st"),IF(BO15=7,IF(BO16=6,"fim1st","meio1st"),"meio1st"))))),IF(BO16&gt;5,IF(BO16&gt;BO15+1,"fim1st","meio1st"),"meio1st")),IF(BO16&lt;&gt;"",IF(BO15&gt;5,IF(BO15&gt;BO16+1,"fim1st",IF(BO16&gt;BO15+1,"fim1st",IF(BO15=BO16,"meio1st",IF(BO15=6,IF(BO16=7,"fim1st","meio1st"),IF(BO15=7,IF(BO16=6,"fim1st","meio1st"),"meio1st"))))),IF(BO16&gt;5,IF(BO16&gt;BO15+1,"fim1st","meio1st"),"meio1st")),"NJG"))))))</f>
        <v>NJG</v>
      </c>
      <c r="BU15" s="66" t="n">
        <f aca="false">IF(BN15="W",6,IF(BN15="O",0,  IF(BN16="R",IF(BS15="meio1st",IF(BO16&gt;4,IF(BO16=6,7,BO16+2),6),BO15),BO15)))</f>
        <v>0</v>
      </c>
      <c r="BV15" s="67" t="n">
        <f aca="false">IF(BN15="W",6,IF(BN15="O",0,IF(BN15="R",IF(BS15="meio1st",0,IF(BS15="fim1st",0,BP15) ),IF(BN16="R",IF(BS15="meio1st",6,IF(BS15="fim1st",6,IF(BS15="meio2st",IF(BP16&gt;4,IF(BP16=6,7,BP16+2),6),BP15))),BP15))))</f>
        <v>0</v>
      </c>
      <c r="BW15" s="68" t="n">
        <f aca="false">IF(BN15="W",0,IF(BN15="O",0,IF(BN15="R",IF(BS15="STB",BQ15,0),IF(BN16="R",IF(BS13="meio1st",0,IF(BU15&gt;BU16,IF(BV15&gt;BV16,0,10),IF(BV15&gt;BV16,10,BQ15))),BQ15))))</f>
        <v>0</v>
      </c>
      <c r="BY15" s="60" t="s">
        <v>75</v>
      </c>
      <c r="BZ15" s="61" t="str">
        <f aca="false">D15</f>
        <v>IVO RODCZ</v>
      </c>
      <c r="CA15" s="62" t="n">
        <f aca="false">IF(CB15="W",1,IF(CB15="O",0,IF(CB15="R",0,IF(CB16="R",1,IF(CK15+CK16&gt;0,IF(CK15&gt;CK16,1,0),IF(CJ15&gt;CJ16,1,0))))))</f>
        <v>0</v>
      </c>
      <c r="CB15" s="96" t="s">
        <v>47</v>
      </c>
      <c r="CC15" s="64"/>
      <c r="CD15" s="64"/>
      <c r="CE15" s="65"/>
      <c r="CG15" s="5" t="str">
        <f aca="false">IF(CE15&lt;&gt;"","STB",IF(CE16&lt;&gt;"","STB",IF(CD15&lt;&gt;"",IF(CD15&gt;5,IF(CD15&gt;CD16+1,"fim2st",IF(CD16&gt;CD15+1,"fim2st",IF(CD15=CD16,"meio2st",IF(CD15=6,IF(CD16=7,"fim2st","meio2st"),IF(CD15=7,IF(CD16=6,"fim2st","meio2st"),"meio2st"))))),IF(CD16&gt;5,IF(CD16&gt;CD15+1,"fim2st","meio2st"),"meio2st")),IF(CD16&lt;&gt;"",IF(CD15&gt;5,IF(CD15&gt;CD16+1,"fim2st",IF(CD16&gt;CD15+1,"fim2st",IF(CD15=CD16,"meio2st",IF(CD15=6,IF(CD16=7,"fim2st","meio2st"),IF(CD15=7,IF(CD16=6,"fim2st","meio2st"),"meio2st"))))),IF(CD16&gt;5,IF(CD16&gt;CD15+1,"fim2st","meio2st"),"meio2st")),IF(CC15&lt;&gt;"",IF(CC15&gt;5,IF(CC15&gt;CC16+1,"fim1st",IF(CC16&gt;CC15+1,"fim1st",IF(CC15=CC16,"meio1st",IF(CC15=6,IF(CC16=7,"fim1st","meio1st"),IF(CC15=7,IF(CC16=6,"fim1st","meio1st"),"meio1st"))))),IF(CC16&gt;5,IF(CC16&gt;CC15+1,"fim1st","meio1st"),"meio1st")),IF(CC16&lt;&gt;"",IF(CC15&gt;5,IF(CC15&gt;CC16+1,"fim1st",IF(CC16&gt;CC15+1,"fim1st",IF(CC15=CC16,"meio1st",IF(CC15=6,IF(CC16=7,"fim1st","meio1st"),IF(CC15=7,IF(CC16=6,"fim1st","meio1st"),"meio1st"))))),IF(CC16&gt;5,IF(CC16&gt;CC15+1,"fim1st","meio1st"),"meio1st")),"NJG"))))))</f>
        <v>NJG</v>
      </c>
      <c r="CI15" s="71" t="n">
        <f aca="false">IF(CB15="W",6,IF(CB15="O",0,  IF(CB16="R",IF(CG15="meio1st",IF(CC16&gt;4,IF(CC16=6,7,CC16+2),6),CC15),CC15)))</f>
        <v>0</v>
      </c>
      <c r="CJ15" s="72" t="n">
        <f aca="false">IF(CB15="W",6,IF(CB15="O",0,IF(CB15="R",IF(CG15="meio1st",0,IF(CG15="fim1st",0,CD15) ),IF(CB16="R",IF(CG15="meio1st",6,IF(CG15="fim1st",6,IF(CG15="meio2st",IF(CD16&gt;4,IF(CD16=6,7,CD16+2),6),CD15))),CD15))))</f>
        <v>0</v>
      </c>
      <c r="CK15" s="73" t="n">
        <f aca="false">IF(CB15="W",0,IF(CB15="O",0,IF(CB15="R",IF(CG15="STB",CE15,0),IF(CB16="R",IF(CG13="meio1st",0,IF(CI15&gt;CI16,IF(CJ15&gt;CJ16,0,10),IF(CJ15&gt;CJ16,10,CE15))),CE15))))</f>
        <v>0</v>
      </c>
      <c r="CM15" s="1" t="str">
        <f aca="false">D15</f>
        <v>IVO RODCZ</v>
      </c>
      <c r="CN15" s="8" t="n">
        <f aca="false">IF(AE17&gt;AE18,1,0)</f>
        <v>0</v>
      </c>
      <c r="CO15" s="8" t="n">
        <f aca="false">IF(AF17&gt;AF18,1,0)</f>
        <v>0</v>
      </c>
      <c r="CP15" s="8" t="n">
        <f aca="false">IF(AG17&gt;AG18,1,0)</f>
        <v>0</v>
      </c>
      <c r="CQ15" s="8" t="n">
        <f aca="false">IF(AS17&gt;AS18,1,0)</f>
        <v>0</v>
      </c>
      <c r="CR15" s="8" t="n">
        <f aca="false">IF(AT17&gt;AT18,1,0)</f>
        <v>1</v>
      </c>
      <c r="CS15" s="8" t="n">
        <f aca="false">IF(AU17&gt;AU18,1,0)</f>
        <v>1</v>
      </c>
      <c r="CT15" s="8" t="n">
        <f aca="false">IF(BG16&gt;BG15,1,0)</f>
        <v>1</v>
      </c>
      <c r="CU15" s="8" t="n">
        <f aca="false">IF(BH16&gt;BH15,1,0)</f>
        <v>1</v>
      </c>
      <c r="CV15" s="8" t="n">
        <f aca="false">IF(BI16&gt;BI15,1,0)</f>
        <v>0</v>
      </c>
      <c r="CW15" s="8" t="n">
        <f aca="false">IF(BU14&gt;BU13,1,0)</f>
        <v>0</v>
      </c>
      <c r="CX15" s="8" t="n">
        <f aca="false">IF(BV14&gt;BV13,1,0)</f>
        <v>1</v>
      </c>
      <c r="CY15" s="8" t="n">
        <f aca="false">IF(BW14&gt;BW13,1,0)</f>
        <v>0</v>
      </c>
      <c r="CZ15" s="8" t="n">
        <f aca="false">IF(CI15&gt;CI16,1,0)</f>
        <v>0</v>
      </c>
      <c r="DA15" s="8" t="n">
        <f aca="false">IF(CJ15&gt;CJ16,1,0)</f>
        <v>0</v>
      </c>
      <c r="DB15" s="8" t="n">
        <f aca="false">IF(CK15&gt;CK16,1,0)</f>
        <v>0</v>
      </c>
      <c r="DC15" s="74"/>
      <c r="DD15" s="8" t="n">
        <f aca="false">IF(AE18&gt;AE17,1,0)</f>
        <v>1</v>
      </c>
      <c r="DE15" s="8" t="n">
        <f aca="false">IF(AF18&gt;AF17,1,0)</f>
        <v>1</v>
      </c>
      <c r="DF15" s="8" t="n">
        <f aca="false">IF(AG18&gt;AG17,1,0)</f>
        <v>0</v>
      </c>
      <c r="DG15" s="8" t="n">
        <f aca="false">IF(AS18&gt;AS17,1,0)</f>
        <v>1</v>
      </c>
      <c r="DH15" s="8" t="n">
        <f aca="false">IF(AT18&gt;AT17,1,0)</f>
        <v>0</v>
      </c>
      <c r="DI15" s="8" t="n">
        <f aca="false">IF(AU18&gt;AU17,1,0)</f>
        <v>0</v>
      </c>
      <c r="DJ15" s="8" t="n">
        <f aca="false">IF(BG15&gt;BG16,1,0)</f>
        <v>0</v>
      </c>
      <c r="DK15" s="8" t="n">
        <f aca="false">IF(BH15&gt;BH16,1,0)</f>
        <v>0</v>
      </c>
      <c r="DL15" s="8" t="n">
        <f aca="false">IF(BI15&gt;BI16,1,0)</f>
        <v>0</v>
      </c>
      <c r="DM15" s="8" t="n">
        <f aca="false">IF(BU13&gt;BU14,1,0)</f>
        <v>1</v>
      </c>
      <c r="DN15" s="8" t="n">
        <f aca="false">IF(BV13&gt;BV14,1,0)</f>
        <v>0</v>
      </c>
      <c r="DO15" s="8" t="n">
        <f aca="false">IF(BW13&gt;BW14,1,0)</f>
        <v>1</v>
      </c>
      <c r="DP15" s="8" t="n">
        <f aca="false">IF(CI16&gt;CI15,1,0)</f>
        <v>1</v>
      </c>
      <c r="DQ15" s="8" t="n">
        <f aca="false">IF(CJ16&gt;CJ15,1,0)</f>
        <v>1</v>
      </c>
      <c r="DR15" s="8" t="n">
        <f aca="false">IF(CK16&gt;CK15,1,0)</f>
        <v>0</v>
      </c>
      <c r="DS15" s="74"/>
      <c r="DT15" s="8" t="n">
        <f aca="false">AE17+AF17+AG17+AS17+AT17+AU17+BG16+BH16+BI16+BU14+BV14+BW14+CI15+CJ15+CK15</f>
        <v>45</v>
      </c>
      <c r="DU15" s="8" t="n">
        <f aca="false">AE18+AF18+AG18+AS18+AT18+AU18+BG15+BH15+BI15+BU13+BV13+BW13+CI16+CJ16+CK16</f>
        <v>51</v>
      </c>
      <c r="DV15" s="74"/>
      <c r="DW15" s="1" t="n">
        <f aca="false">IF(X17="O",1,0)</f>
        <v>1</v>
      </c>
      <c r="DX15" s="1" t="n">
        <f aca="false">IF(AL17="O",1,0)</f>
        <v>0</v>
      </c>
      <c r="DY15" s="1" t="n">
        <f aca="false">IF(AZ16="O",1,0)</f>
        <v>0</v>
      </c>
      <c r="DZ15" s="1" t="n">
        <f aca="false">IF(BN14="O",1,0)</f>
        <v>0</v>
      </c>
      <c r="EA15" s="1" t="n">
        <f aca="false">IF(CB15="O",1,0)</f>
        <v>1</v>
      </c>
      <c r="ED15" s="8" t="n">
        <f aca="false">IF(CN15+CO15+CP15+DD15+DE15+DF15&gt;0,1,0)</f>
        <v>1</v>
      </c>
      <c r="EE15" s="8" t="n">
        <f aca="false">IF(CQ15+CR15+CS15+DG15+DH15+DI15&gt;0,1,0)</f>
        <v>1</v>
      </c>
      <c r="EF15" s="8" t="n">
        <f aca="false">IF(CT15+CU15+CV15+DJ15+DK15+DL15&gt;0,1,0)</f>
        <v>1</v>
      </c>
      <c r="EG15" s="8" t="n">
        <f aca="false">IF(CW15+CX15+CY15+DM15+DN15+DO15&gt;0,1,0)</f>
        <v>1</v>
      </c>
      <c r="EH15" s="8" t="n">
        <f aca="false">IF(CZ15+DA15+DB15+DP15+DQ15+DR15&gt;0,1,0)</f>
        <v>1</v>
      </c>
      <c r="EI15" s="8" t="n">
        <v>3</v>
      </c>
      <c r="EJ15" s="48" t="n">
        <f aca="false">SUM(ED15:EH15)</f>
        <v>5</v>
      </c>
      <c r="EK15" s="48" t="n">
        <f aca="false">AY16+BM14+CA15+W17+AK17</f>
        <v>2</v>
      </c>
      <c r="EL15" s="48" t="n">
        <f aca="false">SUM(CN15:DB15)</f>
        <v>5</v>
      </c>
      <c r="EM15" s="48" t="n">
        <f aca="false">SUM(DD15:DR15)</f>
        <v>7</v>
      </c>
      <c r="EN15" s="48" t="n">
        <f aca="false">EL15-EM15</f>
        <v>-2</v>
      </c>
      <c r="EO15" s="48" t="n">
        <f aca="false">DT15</f>
        <v>45</v>
      </c>
      <c r="EP15" s="48" t="n">
        <f aca="false">DU15</f>
        <v>51</v>
      </c>
      <c r="EQ15" s="48" t="n">
        <f aca="false">EO15-EP15</f>
        <v>-6</v>
      </c>
      <c r="ER15" s="48" t="n">
        <f aca="false">SUM(DW15:EA15)</f>
        <v>2</v>
      </c>
      <c r="ES15" s="74"/>
      <c r="ET15" s="27" t="n">
        <f aca="false">IF(EK15+100&gt;99,EK15+100,concatdxnar("0",EK15+100))</f>
        <v>102</v>
      </c>
      <c r="EU15" s="27" t="str">
        <f aca="false">IF(EN15+100&gt;99,EN15+100,CONCATENATE("0",EN15+100))</f>
        <v>098</v>
      </c>
      <c r="EV15" s="27" t="str">
        <f aca="false">IF(EQ15+100&gt;99,EQ15+100,CONCATENATE("0",EQ15+100))</f>
        <v>094</v>
      </c>
      <c r="EW15" s="27" t="n">
        <f aca="false">9-ER15</f>
        <v>7</v>
      </c>
      <c r="EX15" s="8" t="str">
        <f aca="false">CONCATENATE(ET15,EU15,EV15,EW15,EI15)</f>
        <v>10209809473</v>
      </c>
      <c r="EY15" s="8" t="n">
        <f aca="false">VALUE(EX15)</f>
        <v>10209809473</v>
      </c>
      <c r="EZ15" s="8" t="n">
        <f aca="false">LARGE(EY13:EY18,EI15)</f>
        <v>10209809473</v>
      </c>
      <c r="FA15" s="8" t="str">
        <f aca="false">LEFT(EZ15,9)</f>
        <v>102098094</v>
      </c>
      <c r="FB15" s="8" t="str">
        <f aca="false">IF(FA15=FA14,"empate-c",IF(FA15=FA16,"empate-b","ok"))</f>
        <v>ok</v>
      </c>
      <c r="FC15" s="8" t="n">
        <f aca="false">VALUE(RIGHT(EZ15,1))</f>
        <v>3</v>
      </c>
      <c r="FD15" s="8" t="n">
        <f aca="false">IF(FB15="ok",9,IF(FB15="empate-c",CONCATENATE(FC15,FC14),IF(FB15="empate-b",CONCATENATE(FC15,FC16),1)))</f>
        <v>9</v>
      </c>
      <c r="FE15" s="8" t="str">
        <f aca="false">RIGHT(C11,1)</f>
        <v>B</v>
      </c>
      <c r="FF15" s="8" t="n">
        <f aca="false">IF(FD15=9,9,VLOOKUP(CONCATENATE(FE15,FD15),'Conf-Direto'!$A$12:$B$587,2,0))</f>
        <v>9</v>
      </c>
      <c r="FG15" s="8" t="n">
        <f aca="false">IF(FF15=9,9,IF(FF15=FC15,8,7))</f>
        <v>9</v>
      </c>
      <c r="FH15" s="1" t="str">
        <f aca="false">CONCATENATE(FA15,FG15,FC15)</f>
        <v>10209809493</v>
      </c>
      <c r="FI15" s="8" t="n">
        <v>3</v>
      </c>
      <c r="FJ15" s="25" t="n">
        <f aca="false">IF(BM13=1,1,IF(BM14=1,3,0))</f>
        <v>1</v>
      </c>
      <c r="FK15" s="25" t="n">
        <f aca="false">IF(AY15=1,2,IF(AY16=1,3,0))</f>
        <v>3</v>
      </c>
      <c r="FL15" s="25"/>
      <c r="FM15" s="25" t="n">
        <f aca="false">FL16</f>
        <v>4</v>
      </c>
      <c r="FN15" s="25" t="n">
        <f aca="false">FL17</f>
        <v>5</v>
      </c>
      <c r="FO15" s="25" t="n">
        <f aca="false">FL18</f>
        <v>3</v>
      </c>
      <c r="FP15" s="1" t="n">
        <f aca="false">VALUE(FH15)</f>
        <v>10209809493</v>
      </c>
      <c r="FQ15" s="1" t="n">
        <f aca="false">LARGE(FP13:FP18,3)</f>
        <v>10209809493</v>
      </c>
      <c r="FR15" s="8" t="n">
        <f aca="false">IF(SUM(EJ13:EJ18)=0,B15,VALUE(RIGHT(FQ15,1)))</f>
        <v>3</v>
      </c>
      <c r="FS15" s="1" t="n">
        <f aca="false">FR15+6</f>
        <v>9</v>
      </c>
      <c r="FT15" s="1" t="str">
        <f aca="false">VLOOKUP(FR15,B13:D18,3,0)</f>
        <v>IVO RODCZ</v>
      </c>
      <c r="FU15" s="4" t="n">
        <f aca="false">F15</f>
        <v>9</v>
      </c>
      <c r="FV15" s="9" t="str">
        <f aca="false">IF(FS15&lt;10,CONCATENATE("0",FS15,IF(FU15&lt;10,CONCATENATE("0",FU15),FU15)),CONCATENATE(FS15,IF(FU15&lt;10,CONCATENATE("0",FU15),FU15)))</f>
        <v>0909</v>
      </c>
      <c r="FW15" s="4" t="n">
        <f aca="false">VALUE(FV15)</f>
        <v>909</v>
      </c>
      <c r="FX15" s="4" t="n">
        <f aca="false">SMALL(FW13:FW18,FI15)</f>
        <v>909</v>
      </c>
      <c r="FY15" s="4" t="n">
        <f aca="false">IF(LEN(FX15)=3,VALUE(LEFT(FX15,1)),VALUE(LEFT(FX15,2)))</f>
        <v>9</v>
      </c>
      <c r="FZ15" s="4" t="str">
        <f aca="false">RIGHT(FX15,2)</f>
        <v>09</v>
      </c>
      <c r="GB15" s="4" t="n">
        <v>3</v>
      </c>
      <c r="GC15" s="4" t="str">
        <f aca="false">LEFT(EX15,10)</f>
        <v>1020980947</v>
      </c>
    </row>
    <row r="16" customFormat="false" ht="15" hidden="false" customHeight="false" outlineLevel="0" collapsed="false">
      <c r="B16" s="48" t="n">
        <v>4</v>
      </c>
      <c r="C16" s="49" t="n">
        <v>10</v>
      </c>
      <c r="D16" s="50" t="str">
        <f aca="false">Classificação!D14</f>
        <v>ANA CLAUDIA</v>
      </c>
      <c r="F16" s="49" t="n">
        <f aca="false">F15+1</f>
        <v>10</v>
      </c>
      <c r="G16" s="51" t="str">
        <f aca="false">VLOOKUP(FR16,$B$13:$D$18,3,0)</f>
        <v>LUCIO MESQUITA</v>
      </c>
      <c r="H16" s="95" t="n">
        <f aca="false">VLOOKUP(FR16,EI13:EJ18,2,0)</f>
        <v>5</v>
      </c>
      <c r="I16" s="75" t="n">
        <f aca="false">VLOOKUP(FR16,EI13:EK18,3,0)</f>
        <v>2</v>
      </c>
      <c r="J16" s="79" t="n">
        <f aca="false">VLOOKUP(FR16,EI13:EQ18,4,0)</f>
        <v>5</v>
      </c>
      <c r="K16" s="77" t="n">
        <f aca="false">VLOOKUP(FR16,EI13:EQ18,5,0)</f>
        <v>7</v>
      </c>
      <c r="L16" s="78" t="n">
        <f aca="false">VLOOKUP(FR16,EI13:EQ18,6,0)</f>
        <v>-2</v>
      </c>
      <c r="M16" s="79" t="n">
        <f aca="false">VLOOKUP(FR16,EI13:EQ18,7,0)</f>
        <v>46</v>
      </c>
      <c r="N16" s="77" t="n">
        <f aca="false">VLOOKUP(FR16,EI13:EQ18,8,0)</f>
        <v>63</v>
      </c>
      <c r="O16" s="113" t="n">
        <f aca="false">VLOOKUP(FR16,EI13:EQ18,9,0)</f>
        <v>-17</v>
      </c>
      <c r="P16" s="80" t="n">
        <f aca="false">VLOOKUP(FR16,EI13:ER18,10,0)</f>
        <v>0</v>
      </c>
      <c r="Q16" s="58" t="str">
        <f aca="false">IF(VLOOKUP(FR15,GB13:GC18,2)=VLOOKUP(FR16,GB13:GC18,2),"cima",IF(VLOOKUP(FR16,GB13:GC18,2)=VLOOKUP(FR17,GB13:GC18,2),"Baixo","N"))</f>
        <v>N</v>
      </c>
      <c r="R16" s="59"/>
      <c r="S16" s="59"/>
      <c r="U16" s="81" t="s">
        <v>75</v>
      </c>
      <c r="V16" s="82" t="str">
        <f aca="false">D17</f>
        <v>CARLOS BRISSOLA</v>
      </c>
      <c r="W16" s="83" t="n">
        <f aca="false">IF(X16="W",1,IF(X16="O",0,IF(X16="R",0,IF(X15="R",1,IF(AG16+AG15&gt;0,IF(AG16&gt;AG15,1,0),IF(AF16&gt;AF15,1,0))))))</f>
        <v>1</v>
      </c>
      <c r="X16" s="84" t="s">
        <v>25</v>
      </c>
      <c r="Y16" s="85"/>
      <c r="Z16" s="85"/>
      <c r="AA16" s="86"/>
      <c r="AC16" s="5" t="str">
        <f aca="false">IF(AA16&lt;&gt;"","STB",IF(AA15&lt;&gt;"","STB",IF(Z16&lt;&gt;"",IF(Z16&gt;5,IF(Z16&gt;Z15+1,"fim2st",IF(Z15&gt;Z16+1,"fim2st",IF(Z16=Z15,"meio2st",IF(Z16=6,IF(Z15=7,"fim2st","meio2st"),IF(Z16=7,IF(Z15=6,"fim2st","meio2st"),"meio2st"))))),IF(Z15&gt;5,IF(Z15&gt;Z16+1,"fim2st","meio2st"),"meio2st")),IF(Z15&lt;&gt;"",IF(Z16&gt;5,IF(Z16&gt;Z15+1,"fim2st",IF(Z15&gt;Z16+1,"fim2st",IF(Z16=Z15,"meio2st",IF(Z16=6,IF(Z15=7,"fim2st","meio2st"),IF(Z16=7,IF(Z15=6,"fim2st","meio2st"),"meio2st"))))),IF(Z15&gt;5,IF(Z15&gt;Z16+1,"fim2st","meio2st"),"meio2st")),IF(Y16&lt;&gt;"",IF(Y16&gt;5,IF(Y16&gt;Y15+1,"fim1st",IF(Y15&gt;Y16+1,"fim1st",IF(Y16=Y15,"meio1st",IF(Y16=6,IF(Y15=7,"fim1st","meio1st"),IF(Y16=7,IF(Y15=6,"fim1st","meio1st"),"meio1st"))))),IF(Y15&gt;5,IF(Y15&gt;Y16+1,"fim1st","meio1st"),"meio1st")),IF(Y15&lt;&gt;"",IF(Y16&gt;5,IF(Y16&gt;Y15+1,"fim1st",IF(Y15&gt;Y16+1,"fim1st",IF(Y16=Y15,"meio1st",IF(Y16=6,IF(Y15=7,"fim1st","meio1st"),IF(Y16=7,IF(Y15=6,"fim1st","meio1st"),"meio1st"))))),IF(Y15&gt;5,IF(Y15&gt;Y16+1,"fim1st","meio1st"),"meio1st")),"NJG"))))))</f>
        <v>NJG</v>
      </c>
      <c r="AE16" s="87" t="n">
        <f aca="false">IF(X16="W",6,IF(X16="O",0,  IF(X15="R",IF(AC16="meio1st",IF(Y15&gt;4,IF(Y15=6,7,Y15+2),6),Y16),Y16)))</f>
        <v>6</v>
      </c>
      <c r="AF16" s="88" t="n">
        <f aca="false">IF(X16="W",6,IF(X16="O",0,IF(X16="R",IF(AC16="meio1st",0,IF(AC16="fim1st",0,Z16) ),IF(X15="R",IF(AC16="meio1st",6,IF(AC16="fim1st",6,IF(AC16="meio2st",IF(Z15&gt;4,IF(Z15=6,7,Z15+2),6),Z16))),Z16))))</f>
        <v>6</v>
      </c>
      <c r="AG16" s="89" t="n">
        <f aca="false">IF(X16="W",0,IF(X16="O",0,IF(X16="R",IF(AC16="STB",AA16,0),IF(X15="R",IF(AC13="meio1st",0,IF(AE16&gt;AE15,IF(AF16&gt;AF15,0,10),IF(AF16&gt;AF15,10,AA16))),AA16))))</f>
        <v>0</v>
      </c>
      <c r="AH16" s="69"/>
      <c r="AI16" s="81"/>
      <c r="AJ16" s="82" t="str">
        <f aca="false">D16</f>
        <v>ANA CLAUDIA</v>
      </c>
      <c r="AK16" s="83" t="n">
        <f aca="false">IF(AL16="W",1,IF(AL16="O",0,IF(AL16="R",0,IF(AL15="R",1,IF(AU16+AU15&gt;0,IF(AU16&gt;AU15,1,0),IF(AT16&gt;AT15,1,0))))))</f>
        <v>0</v>
      </c>
      <c r="AL16" s="84"/>
      <c r="AM16" s="85" t="n">
        <v>1</v>
      </c>
      <c r="AN16" s="85" t="n">
        <v>1</v>
      </c>
      <c r="AO16" s="86"/>
      <c r="AQ16" s="5" t="str">
        <f aca="false">IF(AO16&lt;&gt;"","STB",IF(AO15&lt;&gt;"","STB",IF(AN16&lt;&gt;"",IF(AN16&gt;5,IF(AN16&gt;AN15+1,"fim2st",IF(AN15&gt;AN16+1,"fim2st",IF(AN16=AN15,"meio2st",IF(AN16=6,IF(AN15=7,"fim2st","meio2st"),IF(AN16=7,IF(AN15=6,"fim2st","meio2st"),"meio2st"))))),IF(AN15&gt;5,IF(AN15&gt;AN16+1,"fim2st","meio2st"),"meio2st")),IF(AN15&lt;&gt;"",IF(AN16&gt;5,IF(AN16&gt;AN15+1,"fim2st",IF(AN15&gt;AN16+1,"fim2st",IF(AN16=AN15,"meio2st",IF(AN16=6,IF(AN15=7,"fim2st","meio2st"),IF(AN16=7,IF(AN15=6,"fim2st","meio2st"),"meio2st"))))),IF(AN15&gt;5,IF(AN15&gt;AN16+1,"fim2st","meio2st"),"meio2st")),IF(AM16&lt;&gt;"",IF(AM16&gt;5,IF(AM16&gt;AM15+1,"fim1st",IF(AM15&gt;AM16+1,"fim1st",IF(AM16=AM15,"meio1st",IF(AM16=6,IF(AM15=7,"fim1st","meio1st"),IF(AM16=7,IF(AM15=6,"fim1st","meio1st"),"meio1st"))))),IF(AM15&gt;5,IF(AM15&gt;AM16+1,"fim1st","meio1st"),"meio1st")),IF(AM15&lt;&gt;"",IF(AM16&gt;5,IF(AM16&gt;AM15+1,"fim1st",IF(AM15&gt;AM16+1,"fim1st",IF(AM16=AM15,"meio1st",IF(AM16=6,IF(AM15=7,"fim1st","meio1st"),IF(AM16=7,IF(AM15=6,"fim1st","meio1st"),"meio1st"))))),IF(AM15&gt;5,IF(AM15&gt;AM16+1,"fim1st","meio1st"),"meio1st")),"NJG"))))))</f>
        <v>fim2st</v>
      </c>
      <c r="AS16" s="87" t="n">
        <f aca="false">IF(AL16="W",6,IF(AL16="O",0,  IF(AL15="R",IF(AQ16="meio1st",IF(AM15&gt;4,IF(AM15=6,7,AM15+2),6),AM16),AM16)))</f>
        <v>1</v>
      </c>
      <c r="AT16" s="88" t="n">
        <f aca="false">IF(AL16="W",6,IF(AL16="O",0,IF(AL16="R",IF(AQ16="meio1st",0,IF(AQ16="fim1st",0,AN16) ),IF(AL15="R",IF(AQ16="meio1st",6,IF(AQ16="fim1st",6,IF(AQ16="meio2st",IF(AN15&gt;4,IF(AN15=6,7,AN15+2),6),AN16))),AN16))))</f>
        <v>1</v>
      </c>
      <c r="AU16" s="89" t="n">
        <f aca="false">IF(AL16="W",0,IF(AL16="O",0,IF(AL16="R",IF(AQ16="STB",AO16,0),IF(AL15="R",IF(AQ13="meio1st",0,IF(AS16&gt;AS15,IF(AT16&gt;AT15,0,10),IF(AT16&gt;AT15,10,AO16))),AO16))))</f>
        <v>0</v>
      </c>
      <c r="AW16" s="81" t="s">
        <v>75</v>
      </c>
      <c r="AX16" s="82" t="str">
        <f aca="false">D15</f>
        <v>IVO RODCZ</v>
      </c>
      <c r="AY16" s="83" t="n">
        <f aca="false">IF(AZ16="W",1,IF(AZ16="O",0,IF(AZ16="R",0,IF(AZ15="R",1,IF(BI16+BI15&gt;0,IF(BI16&gt;BI15,1,0),IF(BH16&gt;BH15,1,0))))))</f>
        <v>1</v>
      </c>
      <c r="AZ16" s="84" t="s">
        <v>25</v>
      </c>
      <c r="BA16" s="85"/>
      <c r="BB16" s="85"/>
      <c r="BC16" s="86"/>
      <c r="BE16" s="5" t="str">
        <f aca="false">IF(BC16&lt;&gt;"","STB",IF(BC15&lt;&gt;"","STB",IF(BB16&lt;&gt;"",IF(BB16&gt;5,IF(BB16&gt;BB15+1,"fim2st",IF(BB15&gt;BB16+1,"fim2st",IF(BB16=BB15,"meio2st",IF(BB16=6,IF(BB15=7,"fim2st","meio2st"),IF(BB16=7,IF(BB15=6,"fim2st","meio2st"),"meio2st"))))),IF(BB15&gt;5,IF(BB15&gt;BB16+1,"fim2st","meio2st"),"meio2st")),IF(BB15&lt;&gt;"",IF(BB16&gt;5,IF(BB16&gt;BB15+1,"fim2st",IF(BB15&gt;BB16+1,"fim2st",IF(BB16=BB15,"meio2st",IF(BB16=6,IF(BB15=7,"fim2st","meio2st"),IF(BB16=7,IF(BB15=6,"fim2st","meio2st"),"meio2st"))))),IF(BB15&gt;5,IF(BB15&gt;BB16+1,"fim2st","meio2st"),"meio2st")),IF(BA16&lt;&gt;"",IF(BA16&gt;5,IF(BA16&gt;BA15+1,"fim1st",IF(BA15&gt;BA16+1,"fim1st",IF(BA16=BA15,"meio1st",IF(BA16=6,IF(BA15=7,"fim1st","meio1st"),IF(BA16=7,IF(BA15=6,"fim1st","meio1st"),"meio1st"))))),IF(BA15&gt;5,IF(BA15&gt;BA16+1,"fim1st","meio1st"),"meio1st")),IF(BA15&lt;&gt;"",IF(BA16&gt;5,IF(BA16&gt;BA15+1,"fim1st",IF(BA15&gt;BA16+1,"fim1st",IF(BA16=BA15,"meio1st",IF(BA16=6,IF(BA15=7,"fim1st","meio1st"),IF(BA16=7,IF(BA15=6,"fim1st","meio1st"),"meio1st"))))),IF(BA15&gt;5,IF(BA15&gt;BA16+1,"fim1st","meio1st"),"meio1st")),"NJG"))))))</f>
        <v>NJG</v>
      </c>
      <c r="BG16" s="87" t="n">
        <f aca="false">IF(AZ16="W",6,IF(AZ16="O",0,  IF(AZ15="R",IF(BE16="meio1st",IF(BA15&gt;4,IF(BA15=6,7,BA15+2),6),BA16),BA16)))</f>
        <v>6</v>
      </c>
      <c r="BH16" s="88" t="n">
        <f aca="false">IF(AZ16="W",6,IF(AZ16="O",0,IF(AZ16="R",IF(BE16="meio1st",0,IF(BE16="fim1st",0,BB16) ),IF(AZ15="R",IF(BE16="meio1st",6,IF(BE16="fim1st",6,IF(BE16="meio2st",IF(BB15&gt;4,IF(BB15=6,7,BB15+2),6),BB16))),BB16))))</f>
        <v>6</v>
      </c>
      <c r="BI16" s="89" t="n">
        <f aca="false">IF(AZ16="W",0,IF(AZ16="O",0,IF(AZ16="R",IF(BE16="STB",BC16,0),IF(AZ15="R",IF(BE13="meio1st",0,IF(BG16&gt;BG15,IF(BH16&gt;BH15,0,10),IF(BH16&gt;BH15,10,BC16))),BC16))))</f>
        <v>0</v>
      </c>
      <c r="BK16" s="81" t="s">
        <v>75</v>
      </c>
      <c r="BL16" s="82" t="str">
        <f aca="false">D18</f>
        <v>LUCIO MESQUITA</v>
      </c>
      <c r="BM16" s="83" t="n">
        <f aca="false">IF(BN16="W",1,IF(BN16="O",0,IF(BN16="R",0,IF(BN15="R",1,IF(BW16+BW15&gt;0,IF(BW16&gt;BW15,1,0),IF(BV16&gt;BV15,1,0))))))</f>
        <v>1</v>
      </c>
      <c r="BN16" s="84" t="s">
        <v>25</v>
      </c>
      <c r="BO16" s="85"/>
      <c r="BP16" s="85"/>
      <c r="BQ16" s="86"/>
      <c r="BS16" s="5" t="str">
        <f aca="false">IF(BQ16&lt;&gt;"","STB",IF(BQ15&lt;&gt;"","STB",IF(BP16&lt;&gt;"",IF(BP16&gt;5,IF(BP16&gt;BP15+1,"fim2st",IF(BP15&gt;BP16+1,"fim2st",IF(BP16=BP15,"meio2st",IF(BP16=6,IF(BP15=7,"fim2st","meio2st"),IF(BP16=7,IF(BP15=6,"fim2st","meio2st"),"meio2st"))))),IF(BP15&gt;5,IF(BP15&gt;BP16+1,"fim2st","meio2st"),"meio2st")),IF(BP15&lt;&gt;"",IF(BP16&gt;5,IF(BP16&gt;BP15+1,"fim2st",IF(BP15&gt;BP16+1,"fim2st",IF(BP16=BP15,"meio2st",IF(BP16=6,IF(BP15=7,"fim2st","meio2st"),IF(BP16=7,IF(BP15=6,"fim2st","meio2st"),"meio2st"))))),IF(BP15&gt;5,IF(BP15&gt;BP16+1,"fim2st","meio2st"),"meio2st")),IF(BO16&lt;&gt;"",IF(BO16&gt;5,IF(BO16&gt;BO15+1,"fim1st",IF(BO15&gt;BO16+1,"fim1st",IF(BO16=BO15,"meio1st",IF(BO16=6,IF(BO15=7,"fim1st","meio1st"),IF(BO16=7,IF(BO15=6,"fim1st","meio1st"),"meio1st"))))),IF(BO15&gt;5,IF(BO15&gt;BO16+1,"fim1st","meio1st"),"meio1st")),IF(BO15&lt;&gt;"",IF(BO16&gt;5,IF(BO16&gt;BO15+1,"fim1st",IF(BO15&gt;BO16+1,"fim1st",IF(BO16=BO15,"meio1st",IF(BO16=6,IF(BO15=7,"fim1st","meio1st"),IF(BO16=7,IF(BO15=6,"fim1st","meio1st"),"meio1st"))))),IF(BO15&gt;5,IF(BO15&gt;BO16+1,"fim1st","meio1st"),"meio1st")),"NJG"))))))</f>
        <v>NJG</v>
      </c>
      <c r="BU16" s="87" t="n">
        <f aca="false">IF(BN16="W",6,IF(BN16="O",0,  IF(BN15="R",IF(BS16="meio1st",IF(BO15&gt;4,IF(BO15=6,7,BO15+2),6),BO16),BO16)))</f>
        <v>6</v>
      </c>
      <c r="BV16" s="88" t="n">
        <f aca="false">IF(BN16="W",6,IF(BN16="O",0,IF(BN16="R",IF(BS16="meio1st",0,IF(BS16="fim1st",0,BP16) ),IF(BN15="R",IF(BS16="meio1st",6,IF(BS16="fim1st",6,IF(BS16="meio2st",IF(BP15&gt;4,IF(BP15=6,7,BP15+2),6),BP16))),BP16))))</f>
        <v>6</v>
      </c>
      <c r="BW16" s="89" t="n">
        <f aca="false">IF(BN16="W",0,IF(BN16="O",0,IF(BN16="R",IF(BS16="STB",BQ16,0),IF(BN15="R",IF(BS13="meio1st",0,IF(BU16&gt;BU15,IF(BV16&gt;BV15,0,10),IF(BV16&gt;BV15,10,BQ16))),BQ16))))</f>
        <v>0</v>
      </c>
      <c r="BY16" s="81"/>
      <c r="BZ16" s="82" t="str">
        <f aca="false">D17</f>
        <v>CARLOS BRISSOLA</v>
      </c>
      <c r="CA16" s="83" t="n">
        <f aca="false">IF(CB16="W",1,IF(CB16="O",0,IF(CB16="R",0,IF(CB15="R",1,IF(CK16+CK15&gt;0,IF(CK16&gt;CK15,1,0),IF(CJ16&gt;CJ15,1,0))))))</f>
        <v>1</v>
      </c>
      <c r="CB16" s="84" t="s">
        <v>25</v>
      </c>
      <c r="CC16" s="85"/>
      <c r="CD16" s="85"/>
      <c r="CE16" s="86"/>
      <c r="CG16" s="5" t="str">
        <f aca="false">IF(CE16&lt;&gt;"","STB",IF(CE15&lt;&gt;"","STB",IF(CD16&lt;&gt;"",IF(CD16&gt;5,IF(CD16&gt;CD15+1,"fim2st",IF(CD15&gt;CD16+1,"fim2st",IF(CD16=CD15,"meio2st",IF(CD16=6,IF(CD15=7,"fim2st","meio2st"),IF(CD16=7,IF(CD15=6,"fim2st","meio2st"),"meio2st"))))),IF(CD15&gt;5,IF(CD15&gt;CD16+1,"fim2st","meio2st"),"meio2st")),IF(CD15&lt;&gt;"",IF(CD16&gt;5,IF(CD16&gt;CD15+1,"fim2st",IF(CD15&gt;CD16+1,"fim2st",IF(CD16=CD15,"meio2st",IF(CD16=6,IF(CD15=7,"fim2st","meio2st"),IF(CD16=7,IF(CD15=6,"fim2st","meio2st"),"meio2st"))))),IF(CD15&gt;5,IF(CD15&gt;CD16+1,"fim2st","meio2st"),"meio2st")),IF(CC16&lt;&gt;"",IF(CC16&gt;5,IF(CC16&gt;CC15+1,"fim1st",IF(CC15&gt;CC16+1,"fim1st",IF(CC16=CC15,"meio1st",IF(CC16=6,IF(CC15=7,"fim1st","meio1st"),IF(CC16=7,IF(CC15=6,"fim1st","meio1st"),"meio1st"))))),IF(CC15&gt;5,IF(CC15&gt;CC16+1,"fim1st","meio1st"),"meio1st")),IF(CC15&lt;&gt;"",IF(CC16&gt;5,IF(CC16&gt;CC15+1,"fim1st",IF(CC15&gt;CC16+1,"fim1st",IF(CC16=CC15,"meio1st",IF(CC16=6,IF(CC15=7,"fim1st","meio1st"),IF(CC16=7,IF(CC15=6,"fim1st","meio1st"),"meio1st"))))),IF(CC15&gt;5,IF(CC15&gt;CC16+1,"fim1st","meio1st"),"meio1st")),"NJG"))))))</f>
        <v>NJG</v>
      </c>
      <c r="CI16" s="92" t="n">
        <f aca="false">IF(CB16="W",6,IF(CB16="O",0,  IF(CB15="R",IF(CG16="meio1st",IF(CC15&gt;4,IF(CC15=6,7,CC15+2),6),CC16),CC16)))</f>
        <v>6</v>
      </c>
      <c r="CJ16" s="93" t="n">
        <f aca="false">IF(CB16="W",6,IF(CB16="O",0,IF(CB16="R",IF(CG16="meio1st",0,IF(CG16="fim1st",0,CD16) ),IF(CB15="R",IF(CG16="meio1st",6,IF(CG16="fim1st",6,IF(CG16="meio2st",IF(CD15&gt;4,IF(CD15=6,7,CD15+2),6),CD16))),CD16))))</f>
        <v>6</v>
      </c>
      <c r="CK16" s="94" t="n">
        <f aca="false">IF(CB16="W",0,IF(CB16="O",0,IF(CB16="R",IF(CG16="STB",CE16,0),IF(CB15="R",IF(CG13="meio1st",0,IF(CI16&gt;CI15,IF(CJ16&gt;CJ15,0,10),IF(CJ16&gt;CJ15,10,CE16))),CE16))))</f>
        <v>0</v>
      </c>
      <c r="CM16" s="1" t="str">
        <f aca="false">D16</f>
        <v>ANA CLAUDIA</v>
      </c>
      <c r="CN16" s="8" t="n">
        <f aca="false">IF(AE18&gt;AE17,1,0)</f>
        <v>1</v>
      </c>
      <c r="CO16" s="8" t="n">
        <f aca="false">IF(AF18&gt;AF17,1,0)</f>
        <v>1</v>
      </c>
      <c r="CP16" s="8" t="n">
        <f aca="false">IF(AG18&gt;AG17,1,0)</f>
        <v>0</v>
      </c>
      <c r="CQ16" s="8" t="n">
        <f aca="false">IF(AS16&gt;AS15,1,0)</f>
        <v>0</v>
      </c>
      <c r="CR16" s="8" t="n">
        <f aca="false">IF(AT16&gt;AT15,1,0)</f>
        <v>0</v>
      </c>
      <c r="CS16" s="8" t="n">
        <f aca="false">IF(AU16&gt;AU15,1,0)</f>
        <v>0</v>
      </c>
      <c r="CT16" s="8" t="n">
        <f aca="false">IF(BG14&gt;BG13,1,0)</f>
        <v>0</v>
      </c>
      <c r="CU16" s="8" t="n">
        <f aca="false">IF(BH14&gt;BH13,1,0)</f>
        <v>1</v>
      </c>
      <c r="CV16" s="8" t="n">
        <f aca="false">IF(BI14&gt;BI13,1,0)</f>
        <v>0</v>
      </c>
      <c r="CW16" s="8" t="n">
        <f aca="false">IF(BU18&gt;BU17,1,0)</f>
        <v>0</v>
      </c>
      <c r="CX16" s="8" t="n">
        <f aca="false">IF(BV18&gt;BV17,1,0)</f>
        <v>0</v>
      </c>
      <c r="CY16" s="8" t="n">
        <f aca="false">IF(BW18&gt;BW17,1,0)</f>
        <v>0</v>
      </c>
      <c r="CZ16" s="8" t="n">
        <f aca="false">IF(CI17&gt;CI18,1,0)</f>
        <v>0</v>
      </c>
      <c r="DA16" s="8" t="n">
        <f aca="false">IF(CJ17&gt;CJ18,1,0)</f>
        <v>1</v>
      </c>
      <c r="DB16" s="8" t="n">
        <f aca="false">IF(CK17&gt;CK18,1,0)</f>
        <v>0</v>
      </c>
      <c r="DC16" s="74"/>
      <c r="DD16" s="8" t="n">
        <f aca="false">IF(AE17&gt;AE18,1,0)</f>
        <v>0</v>
      </c>
      <c r="DE16" s="8" t="n">
        <f aca="false">IF(AF17&gt;AF18,1,0)</f>
        <v>0</v>
      </c>
      <c r="DF16" s="8" t="n">
        <f aca="false">IF(AG17&gt;AG18,1,0)</f>
        <v>0</v>
      </c>
      <c r="DG16" s="8" t="n">
        <f aca="false">IF(AS15&gt;AS16,1,0)</f>
        <v>1</v>
      </c>
      <c r="DH16" s="8" t="n">
        <f aca="false">IF(AT15&gt;AT16,1,0)</f>
        <v>1</v>
      </c>
      <c r="DI16" s="8" t="n">
        <f aca="false">IF(AU15&gt;AU16,1,0)</f>
        <v>0</v>
      </c>
      <c r="DJ16" s="8" t="n">
        <f aca="false">IF(BG13&gt;BG14,1,0)</f>
        <v>1</v>
      </c>
      <c r="DK16" s="8" t="n">
        <f aca="false">IF(BH13&gt;BH14,1,0)</f>
        <v>0</v>
      </c>
      <c r="DL16" s="8" t="n">
        <f aca="false">IF(BI13&gt;BI14,1,0)</f>
        <v>1</v>
      </c>
      <c r="DM16" s="8" t="n">
        <f aca="false">IF(BU17&gt;BU18,1,0)</f>
        <v>1</v>
      </c>
      <c r="DN16" s="8" t="n">
        <f aca="false">IF(BV17&gt;BV18,1,0)</f>
        <v>1</v>
      </c>
      <c r="DO16" s="8" t="n">
        <f aca="false">IF(BW17&gt;BW18,1,0)</f>
        <v>0</v>
      </c>
      <c r="DP16" s="8" t="n">
        <f aca="false">IF(CI18&gt;CI17,1,0)</f>
        <v>1</v>
      </c>
      <c r="DQ16" s="8" t="n">
        <f aca="false">IF(CJ18&gt;CJ17,1,0)</f>
        <v>0</v>
      </c>
      <c r="DR16" s="8" t="n">
        <f aca="false">IF(CK18&gt;CK17,1,0)</f>
        <v>1</v>
      </c>
      <c r="DS16" s="74"/>
      <c r="DT16" s="8" t="n">
        <f aca="false">AE18+AF18+AG18+AS16+AT16+AU16+BG14+BH14+BI14+BU18+BV18+BW18+CI17+CJ17+CK17</f>
        <v>56</v>
      </c>
      <c r="DU16" s="8" t="n">
        <f aca="false">AE17+AF17+AG17+AS15+AT15+AU15+BG13+BH13+BI13+BU17+BV17+BW17+CI18+CJ18+CK18</f>
        <v>67</v>
      </c>
      <c r="DV16" s="74"/>
      <c r="DW16" s="1" t="n">
        <f aca="false">IF(X18="O",1,0)</f>
        <v>0</v>
      </c>
      <c r="DX16" s="1" t="n">
        <f aca="false">IF(AL16="O",1,0)</f>
        <v>0</v>
      </c>
      <c r="DY16" s="1" t="n">
        <f aca="false">IF(AZ14="O",1,0)</f>
        <v>0</v>
      </c>
      <c r="DZ16" s="1" t="n">
        <f aca="false">IF(BN18="O",1,0)</f>
        <v>0</v>
      </c>
      <c r="EA16" s="1" t="n">
        <f aca="false">IF(CB17="O",1,0)</f>
        <v>0</v>
      </c>
      <c r="ED16" s="8" t="n">
        <f aca="false">IF(CN16+CO16+CP16+DD16+DE16+DF16&gt;0,1,0)</f>
        <v>1</v>
      </c>
      <c r="EE16" s="8" t="n">
        <f aca="false">IF(CQ16+CR16+CS16+DG16+DH16+DI16&gt;0,1,0)</f>
        <v>1</v>
      </c>
      <c r="EF16" s="8" t="n">
        <f aca="false">IF(CT16+CU16+CV16+DJ16+DK16+DL16&gt;0,1,0)</f>
        <v>1</v>
      </c>
      <c r="EG16" s="8" t="n">
        <f aca="false">IF(CW16+CX16+CY16+DM16+DN16+DO16&gt;0,1,0)</f>
        <v>1</v>
      </c>
      <c r="EH16" s="8" t="n">
        <f aca="false">IF(CZ16+DA16+DB16+DP16+DQ16+DR16&gt;0,1,0)</f>
        <v>1</v>
      </c>
      <c r="EI16" s="8" t="n">
        <v>4</v>
      </c>
      <c r="EJ16" s="48" t="n">
        <f aca="false">SUM(ED16:EH16)</f>
        <v>5</v>
      </c>
      <c r="EK16" s="48" t="n">
        <f aca="false">AY14+BM18+CA17+W18+AK16</f>
        <v>1</v>
      </c>
      <c r="EL16" s="48" t="n">
        <f aca="false">SUM(CN16:DB16)</f>
        <v>4</v>
      </c>
      <c r="EM16" s="48" t="n">
        <f aca="false">SUM(DD16:DR16)</f>
        <v>8</v>
      </c>
      <c r="EN16" s="48" t="n">
        <f aca="false">EL16-EM16</f>
        <v>-4</v>
      </c>
      <c r="EO16" s="48" t="n">
        <f aca="false">DT16</f>
        <v>56</v>
      </c>
      <c r="EP16" s="48" t="n">
        <f aca="false">DU16</f>
        <v>67</v>
      </c>
      <c r="EQ16" s="48" t="n">
        <f aca="false">EO16-EP16</f>
        <v>-11</v>
      </c>
      <c r="ER16" s="48" t="n">
        <f aca="false">SUM(DW16:EA16)</f>
        <v>0</v>
      </c>
      <c r="ES16" s="74"/>
      <c r="ET16" s="27" t="n">
        <f aca="false">IF(EK16+100&gt;99,EK16+100,concatdxnar("0",EK16+100))</f>
        <v>101</v>
      </c>
      <c r="EU16" s="27" t="str">
        <f aca="false">IF(EN16+100&gt;99,EN16+100,CONCATENATE("0",EN16+100))</f>
        <v>096</v>
      </c>
      <c r="EV16" s="27" t="str">
        <f aca="false">IF(EQ16+100&gt;99,EQ16+100,CONCATENATE("0",EQ16+100))</f>
        <v>089</v>
      </c>
      <c r="EW16" s="27" t="n">
        <f aca="false">9-ER16</f>
        <v>9</v>
      </c>
      <c r="EX16" s="8" t="str">
        <f aca="false">CONCATENATE(ET16,EU16,EV16,EW16,EI16)</f>
        <v>10109608994</v>
      </c>
      <c r="EY16" s="8" t="n">
        <f aca="false">VALUE(EX16)</f>
        <v>10109608994</v>
      </c>
      <c r="EZ16" s="8" t="n">
        <f aca="false">LARGE(EY13:EY18,EI16)</f>
        <v>10209808396</v>
      </c>
      <c r="FA16" s="8" t="str">
        <f aca="false">LEFT(EZ16,9)</f>
        <v>102098083</v>
      </c>
      <c r="FB16" s="8" t="str">
        <f aca="false">IF(FA16=FA15,"empate-c",IF(FA16=FA17,"empate-b","ok"))</f>
        <v>ok</v>
      </c>
      <c r="FC16" s="8" t="n">
        <f aca="false">VALUE(RIGHT(EZ16,1))</f>
        <v>6</v>
      </c>
      <c r="FD16" s="8" t="n">
        <f aca="false">IF(FB16="ok",9,IF(FB16="empate-c",CONCATENATE(FC16,FC15),IF(FB16="empate-b",CONCATENATE(FC16,FC17),1)))</f>
        <v>9</v>
      </c>
      <c r="FE16" s="8" t="str">
        <f aca="false">RIGHT(C11,1)</f>
        <v>B</v>
      </c>
      <c r="FF16" s="8" t="n">
        <f aca="false">IF(FD16=9,9,VLOOKUP(CONCATENATE(FE16,FD16),'Conf-Direto'!$A$12:$B$587,2,0))</f>
        <v>9</v>
      </c>
      <c r="FG16" s="8" t="n">
        <f aca="false">IF(FF16=9,9,IF(FF16=FC16,8,7))</f>
        <v>9</v>
      </c>
      <c r="FH16" s="1" t="str">
        <f aca="false">CONCATENATE(FA16,FG16,FC16)</f>
        <v>10209808396</v>
      </c>
      <c r="FI16" s="8" t="n">
        <v>4</v>
      </c>
      <c r="FJ16" s="25" t="n">
        <f aca="false">IF(AY13=1,1,IF(AY14=1,4,0))</f>
        <v>1</v>
      </c>
      <c r="FK16" s="25" t="n">
        <f aca="false">IF(AK15=1,2,IF(AK16=1,4,0))</f>
        <v>2</v>
      </c>
      <c r="FL16" s="25" t="n">
        <f aca="false">IF(W17=1,3,IF(W18=1,4,0))</f>
        <v>4</v>
      </c>
      <c r="FM16" s="25"/>
      <c r="FN16" s="25" t="n">
        <f aca="false">FM17</f>
        <v>5</v>
      </c>
      <c r="FO16" s="25" t="n">
        <f aca="false">FM18</f>
        <v>6</v>
      </c>
      <c r="FP16" s="1" t="n">
        <f aca="false">VALUE(FH16)</f>
        <v>10209808396</v>
      </c>
      <c r="FQ16" s="1" t="n">
        <f aca="false">LARGE(FP13:FP18,4)</f>
        <v>10209808396</v>
      </c>
      <c r="FR16" s="8" t="n">
        <f aca="false">IF(SUM(EJ13:EJ18)=0,B16,VALUE(RIGHT(FQ16,1)))</f>
        <v>6</v>
      </c>
      <c r="FS16" s="1" t="n">
        <f aca="false">FR16+6</f>
        <v>12</v>
      </c>
      <c r="FT16" s="1" t="str">
        <f aca="false">VLOOKUP(FR16,B13:D18,3,0)</f>
        <v>LUCIO MESQUITA</v>
      </c>
      <c r="FU16" s="4" t="n">
        <f aca="false">F16</f>
        <v>10</v>
      </c>
      <c r="FV16" s="9" t="str">
        <f aca="false">IF(FS16&lt;10,CONCATENATE("0",FS16,IF(FU16&lt;10,CONCATENATE("0",FU16),FU16)),CONCATENATE(FS16,IF(FU16&lt;10,CONCATENATE("0",FU16),FU16)))</f>
        <v>1210</v>
      </c>
      <c r="FW16" s="4" t="n">
        <f aca="false">VALUE(FV16)</f>
        <v>1210</v>
      </c>
      <c r="FX16" s="4" t="n">
        <f aca="false">SMALL(FW13:FW18,FI16)</f>
        <v>1011</v>
      </c>
      <c r="FY16" s="4" t="n">
        <f aca="false">IF(LEN(FX16)=3,VALUE(LEFT(FX16,1)),VALUE(LEFT(FX16,2)))</f>
        <v>10</v>
      </c>
      <c r="FZ16" s="4" t="str">
        <f aca="false">RIGHT(FX16,2)</f>
        <v>11</v>
      </c>
      <c r="GB16" s="4" t="n">
        <v>4</v>
      </c>
      <c r="GC16" s="4" t="str">
        <f aca="false">LEFT(EX16,10)</f>
        <v>1010960899</v>
      </c>
    </row>
    <row r="17" customFormat="false" ht="13.8" hidden="false" customHeight="false" outlineLevel="0" collapsed="false">
      <c r="B17" s="48" t="n">
        <v>5</v>
      </c>
      <c r="C17" s="49" t="n">
        <v>11</v>
      </c>
      <c r="D17" s="50" t="str">
        <f aca="false">Classificação!D15</f>
        <v>CARLOS BRISSOLA</v>
      </c>
      <c r="F17" s="49" t="n">
        <f aca="false">F16+1</f>
        <v>11</v>
      </c>
      <c r="G17" s="51" t="str">
        <f aca="false">VLOOKUP(FR17,$B$13:$D$18,3,0)</f>
        <v>ANA CLAUDIA</v>
      </c>
      <c r="H17" s="95" t="n">
        <f aca="false">VLOOKUP(FR17,EI13:EJ18,2,0)</f>
        <v>5</v>
      </c>
      <c r="I17" s="75" t="n">
        <f aca="false">VLOOKUP(FR17,EI13:EK18,3,0)</f>
        <v>1</v>
      </c>
      <c r="J17" s="95" t="n">
        <f aca="false">VLOOKUP(FR17,EI13:EQ18,4,0)</f>
        <v>4</v>
      </c>
      <c r="K17" s="77" t="n">
        <f aca="false">VLOOKUP(FR17,EI13:EQ18,5,0)</f>
        <v>8</v>
      </c>
      <c r="L17" s="78" t="n">
        <f aca="false">VLOOKUP(FR17,EI13:EQ18,6,0)</f>
        <v>-4</v>
      </c>
      <c r="M17" s="95" t="n">
        <f aca="false">VLOOKUP(FR17,EI13:EQ18,7,0)</f>
        <v>56</v>
      </c>
      <c r="N17" s="77" t="n">
        <f aca="false">VLOOKUP(FR17,EI13:EQ18,8,0)</f>
        <v>67</v>
      </c>
      <c r="O17" s="113" t="n">
        <f aca="false">VLOOKUP(FR17,EI13:EQ18,9,0)</f>
        <v>-11</v>
      </c>
      <c r="P17" s="80" t="n">
        <f aca="false">VLOOKUP(FR17,EI13:ER18,10,0)</f>
        <v>0</v>
      </c>
      <c r="Q17" s="58" t="str">
        <f aca="false">IF(VLOOKUP(FR16,GB13:GC18,2)=VLOOKUP(FR17,GB13:GC18,2),"cima",IF(VLOOKUP(FR17,GB13:GC18,2)=VLOOKUP(FR18,GB13:GC18,2),"Baixo","N"))</f>
        <v>N</v>
      </c>
      <c r="R17" s="59"/>
      <c r="S17" s="59"/>
      <c r="U17" s="60"/>
      <c r="V17" s="97" t="str">
        <f aca="false">D15</f>
        <v>IVO RODCZ</v>
      </c>
      <c r="W17" s="98" t="n">
        <f aca="false">IF(X17="W",1,IF(X17="O",0,IF(X17="R",0,IF(X18="R",1,IF(AG17+AG18&gt;0,IF(AG17&gt;AG18,1,0),IF(AF17&gt;AF18,1,0))))))</f>
        <v>0</v>
      </c>
      <c r="X17" s="96" t="s">
        <v>47</v>
      </c>
      <c r="Y17" s="64"/>
      <c r="Z17" s="64"/>
      <c r="AA17" s="65"/>
      <c r="AC17" s="5" t="str">
        <f aca="false">IF(AA17&lt;&gt;"","STB",IF(AA18&lt;&gt;"","STB",IF(Z17&lt;&gt;"",IF(Z17&gt;5,IF(Z17&gt;Z18+1,"fim2st",IF(Z18&gt;Z17+1,"fim2st",IF(Z17=Z18,"meio2st",IF(Z17=6,IF(Z18=7,"fim2st","meio2st"),IF(Z17=7,IF(Z18=6,"fim2st","meio2st"),"meio2st"))))),IF(Z18&gt;5,IF(Z18&gt;Z17+1,"fim2st","meio2st"),"meio2st")),IF(Z18&lt;&gt;"",IF(Z17&gt;5,IF(Z17&gt;Z18+1,"fim2st",IF(Z18&gt;Z17+1,"fim2st",IF(Z17=Z18,"meio2st",IF(Z17=6,IF(Z18=7,"fim2st","meio2st"),IF(Z17=7,IF(Z18=6,"fim2st","meio2st"),"meio2st"))))),IF(Z18&gt;5,IF(Z18&gt;Z17+1,"fim2st","meio2st"),"meio2st")),IF(Y17&lt;&gt;"",IF(Y17&gt;5,IF(Y17&gt;Y18+1,"fim1st",IF(Y18&gt;Y17+1,"fim1st",IF(Y17=Y18,"meio1st",IF(Y17=6,IF(Y18=7,"fim1st","meio1st"),IF(Y17=7,IF(Y18=6,"fim1st","meio1st"),"meio1st"))))),IF(Y18&gt;5,IF(Y18&gt;Y17+1,"fim1st","meio1st"),"meio1st")),IF(Y18&lt;&gt;"",IF(Y17&gt;5,IF(Y17&gt;Y18+1,"fim1st",IF(Y18&gt;Y17+1,"fim1st",IF(Y17=Y18,"meio1st",IF(Y17=6,IF(Y18=7,"fim1st","meio1st"),IF(Y17=7,IF(Y18=6,"fim1st","meio1st"),"meio1st"))))),IF(Y18&gt;5,IF(Y18&gt;Y17+1,"fim1st","meio1st"),"meio1st")),"NJG"))))))</f>
        <v>NJG</v>
      </c>
      <c r="AE17" s="66" t="n">
        <f aca="false">IF(X17="W",6,IF(X17="O",0,  IF(X18="R",IF(AC17="meio1st",IF(Y18&gt;4,IF(Y18=6,7,Y18+2),6),Y17),Y17)))</f>
        <v>0</v>
      </c>
      <c r="AF17" s="67" t="n">
        <f aca="false">IF(X17="W",6,IF(X17="O",0,IF(X17="R",IF(AC17="meio1st",0,IF(AC17="fim1st",0,Z17) ),IF(X18="R",IF(AC17="meio1st",6,IF(AC17="fim1st",6,IF(AC17="meio2st",IF(Z18&gt;4,IF(Z18=6,7,Z18+2),6),Z17))),Z17))))</f>
        <v>0</v>
      </c>
      <c r="AG17" s="68" t="n">
        <f aca="false">IF(X17="W",0,IF(X17="O",0,IF(X17="R",IF(AC17="STB",AA17,0),IF(X18="R",IF(AC13="meio1st",0,IF(AE17&gt;AE18,IF(AF17&gt;AF18,0,10),IF(AF17&gt;AF18,10,AA17))),AA17))))</f>
        <v>0</v>
      </c>
      <c r="AH17" s="69"/>
      <c r="AI17" s="60" t="s">
        <v>75</v>
      </c>
      <c r="AJ17" s="97" t="str">
        <f aca="false">D15</f>
        <v>IVO RODCZ</v>
      </c>
      <c r="AK17" s="98" t="n">
        <f aca="false">IF(AL17="W",1,IF(AL17="O",0,IF(AL17="R",0,IF(AL18="R",1,IF(AU17+AU18&gt;0,IF(AU17&gt;AU18,1,0),IF(AT17&gt;AT18,1,0))))))</f>
        <v>1</v>
      </c>
      <c r="AL17" s="96"/>
      <c r="AM17" s="64" t="n">
        <v>4</v>
      </c>
      <c r="AN17" s="64" t="n">
        <v>6</v>
      </c>
      <c r="AO17" s="65" t="n">
        <v>10</v>
      </c>
      <c r="AQ17" s="5" t="str">
        <f aca="false">IF(AO17&lt;&gt;"","STB",IF(AO18&lt;&gt;"","STB",IF(AN17&lt;&gt;"",IF(AN17&gt;5,IF(AN17&gt;AN18+1,"fim2st",IF(AN18&gt;AN17+1,"fim2st",IF(AN17=AN18,"meio2st",IF(AN17=6,IF(AN18=7,"fim2st","meio2st"),IF(AN17=7,IF(AN18=6,"fim2st","meio2st"),"meio2st"))))),IF(AN18&gt;5,IF(AN18&gt;AN17+1,"fim2st","meio2st"),"meio2st")),IF(AN18&lt;&gt;"",IF(AN17&gt;5,IF(AN17&gt;AN18+1,"fim2st",IF(AN18&gt;AN17+1,"fim2st",IF(AN17=AN18,"meio2st",IF(AN17=6,IF(AN18=7,"fim2st","meio2st"),IF(AN17=7,IF(AN18=6,"fim2st","meio2st"),"meio2st"))))),IF(AN18&gt;5,IF(AN18&gt;AN17+1,"fim2st","meio2st"),"meio2st")),IF(AM17&lt;&gt;"",IF(AM17&gt;5,IF(AM17&gt;AM18+1,"fim1st",IF(AM18&gt;AM17+1,"fim1st",IF(AM17=AM18,"meio1st",IF(AM17=6,IF(AM18=7,"fim1st","meio1st"),IF(AM17=7,IF(AM18=6,"fim1st","meio1st"),"meio1st"))))),IF(AM18&gt;5,IF(AM18&gt;AM17+1,"fim1st","meio1st"),"meio1st")),IF(AM18&lt;&gt;"",IF(AM17&gt;5,IF(AM17&gt;AM18+1,"fim1st",IF(AM18&gt;AM17+1,"fim1st",IF(AM17=AM18,"meio1st",IF(AM17=6,IF(AM18=7,"fim1st","meio1st"),IF(AM17=7,IF(AM18=6,"fim1st","meio1st"),"meio1st"))))),IF(AM18&gt;5,IF(AM18&gt;AM17+1,"fim1st","meio1st"),"meio1st")),"NJG"))))))</f>
        <v>STB</v>
      </c>
      <c r="AS17" s="66" t="n">
        <f aca="false">IF(AL17="W",6,IF(AL17="O",0,  IF(AL18="R",IF(AQ17="meio1st",IF(AM18&gt;4,IF(AM18=6,7,AM18+2),6),AM17),AM17)))</f>
        <v>4</v>
      </c>
      <c r="AT17" s="67" t="n">
        <f aca="false">IF(AL17="W",6,IF(AL17="O",0,IF(AL17="R",IF(AQ17="meio1st",0,IF(AQ17="fim1st",0,AN17) ),IF(AL18="R",IF(AQ17="meio1st",6,IF(AQ17="fim1st",6,IF(AQ17="meio2st",IF(AN18&gt;4,IF(AN18=6,7,AN18+2),6),AN17))),AN17))))</f>
        <v>6</v>
      </c>
      <c r="AU17" s="68" t="n">
        <f aca="false">IF(AL17="W",0,IF(AL17="O",0,IF(AL17="R",IF(AQ17="STB",AO17,0),IF(AL18="R",IF(AQ13="meio1st",0,IF(AS17&gt;AS18,IF(AT17&gt;AT18,0,10),IF(AT17&gt;AT18,10,AO17))),AO17))))</f>
        <v>10</v>
      </c>
      <c r="AW17" s="60"/>
      <c r="AX17" s="97" t="str">
        <f aca="false">D17</f>
        <v>CARLOS BRISSOLA</v>
      </c>
      <c r="AY17" s="98" t="n">
        <f aca="false">IF(AZ17="W",1,IF(AZ17="O",0,IF(AZ17="R",0,IF(AZ18="R",1,IF(BI17+BI18&gt;0,IF(BI17&gt;BI18,1,0),IF(BH17&gt;BH18,1,0))))))</f>
        <v>1</v>
      </c>
      <c r="AZ17" s="96"/>
      <c r="BA17" s="64" t="n">
        <v>6</v>
      </c>
      <c r="BB17" s="64" t="n">
        <v>6</v>
      </c>
      <c r="BC17" s="65"/>
      <c r="BE17" s="5" t="str">
        <f aca="false">IF(BC17&lt;&gt;"","STB",IF(BC18&lt;&gt;"","STB",IF(BB17&lt;&gt;"",IF(BB17&gt;5,IF(BB17&gt;BB18+1,"fim2st",IF(BB18&gt;BB17+1,"fim2st",IF(BB17=BB18,"meio2st",IF(BB17=6,IF(BB18=7,"fim2st","meio2st"),IF(BB17=7,IF(BB18=6,"fim2st","meio2st"),"meio2st"))))),IF(BB18&gt;5,IF(BB18&gt;BB17+1,"fim2st","meio2st"),"meio2st")),IF(BB18&lt;&gt;"",IF(BB17&gt;5,IF(BB17&gt;BB18+1,"fim2st",IF(BB18&gt;BB17+1,"fim2st",IF(BB17=BB18,"meio2st",IF(BB17=6,IF(BB18=7,"fim2st","meio2st"),IF(BB17=7,IF(BB18=6,"fim2st","meio2st"),"meio2st"))))),IF(BB18&gt;5,IF(BB18&gt;BB17+1,"fim2st","meio2st"),"meio2st")),IF(BA17&lt;&gt;"",IF(BA17&gt;5,IF(BA17&gt;BA18+1,"fim1st",IF(BA18&gt;BA17+1,"fim1st",IF(BA17=BA18,"meio1st",IF(BA17=6,IF(BA18=7,"fim1st","meio1st"),IF(BA17=7,IF(BA18=6,"fim1st","meio1st"),"meio1st"))))),IF(BA18&gt;5,IF(BA18&gt;BA17+1,"fim1st","meio1st"),"meio1st")),IF(BA18&lt;&gt;"",IF(BA17&gt;5,IF(BA17&gt;BA18+1,"fim1st",IF(BA18&gt;BA17+1,"fim1st",IF(BA17=BA18,"meio1st",IF(BA17=6,IF(BA18=7,"fim1st","meio1st"),IF(BA17=7,IF(BA18=6,"fim1st","meio1st"),"meio1st"))))),IF(BA18&gt;5,IF(BA18&gt;BA17+1,"fim1st","meio1st"),"meio1st")),"NJG"))))))</f>
        <v>fim2st</v>
      </c>
      <c r="BG17" s="66" t="n">
        <f aca="false">IF(AZ17="W",6,IF(AZ17="O",0,  IF(AZ18="R",IF(BE17="meio1st",IF(BA18&gt;4,IF(BA18=6,7,BA18+2),6),BA17),BA17)))</f>
        <v>6</v>
      </c>
      <c r="BH17" s="67" t="n">
        <f aca="false">IF(AZ17="W",6,IF(AZ17="O",0,IF(AZ17="R",IF(BE17="meio1st",0,IF(BE17="fim1st",0,BB17) ),IF(AZ18="R",IF(BE17="meio1st",6,IF(BE17="fim1st",6,IF(BE17="meio2st",IF(BB18&gt;4,IF(BB18=6,7,BB18+2),6),BB17))),BB17))))</f>
        <v>6</v>
      </c>
      <c r="BI17" s="68" t="n">
        <f aca="false">IF(AZ17="W",0,IF(AZ17="O",0,IF(AZ17="R",IF(BE17="STB",BC17,0),IF(AZ18="R",IF(BE13="meio1st",0,IF(BG17&gt;BG18,IF(BH17&gt;BH18,0,10),IF(BH17&gt;BH18,10,BC17))),BC17))))</f>
        <v>0</v>
      </c>
      <c r="BK17" s="60" t="s">
        <v>75</v>
      </c>
      <c r="BL17" s="97" t="str">
        <f aca="false">D17</f>
        <v>CARLOS BRISSOLA</v>
      </c>
      <c r="BM17" s="98" t="n">
        <f aca="false">IF(BN17="W",1,IF(BN17="O",0,IF(BN17="R",0,IF(BN18="R",1,IF(BW17+BW18&gt;0,IF(BW17&gt;BW18,1,0),IF(BV17&gt;BV18,1,0))))))</f>
        <v>1</v>
      </c>
      <c r="BN17" s="96"/>
      <c r="BO17" s="64" t="n">
        <v>6</v>
      </c>
      <c r="BP17" s="64" t="n">
        <v>6</v>
      </c>
      <c r="BQ17" s="65"/>
      <c r="BS17" s="5" t="str">
        <f aca="false">IF(BQ17&lt;&gt;"","STB",IF(BQ18&lt;&gt;"","STB",IF(BP17&lt;&gt;"",IF(BP17&gt;5,IF(BP17&gt;BP18+1,"fim2st",IF(BP18&gt;BP17+1,"fim2st",IF(BP17=BP18,"meio2st",IF(BP17=6,IF(BP18=7,"fim2st","meio2st"),IF(BP17=7,IF(BP18=6,"fim2st","meio2st"),"meio2st"))))),IF(BP18&gt;5,IF(BP18&gt;BP17+1,"fim2st","meio2st"),"meio2st")),IF(BP18&lt;&gt;"",IF(BP17&gt;5,IF(BP17&gt;BP18+1,"fim2st",IF(BP18&gt;BP17+1,"fim2st",IF(BP17=BP18,"meio2st",IF(BP17=6,IF(BP18=7,"fim2st","meio2st"),IF(BP17=7,IF(BP18=6,"fim2st","meio2st"),"meio2st"))))),IF(BP18&gt;5,IF(BP18&gt;BP17+1,"fim2st","meio2st"),"meio2st")),IF(BO17&lt;&gt;"",IF(BO17&gt;5,IF(BO17&gt;BO18+1,"fim1st",IF(BO18&gt;BO17+1,"fim1st",IF(BO17=BO18,"meio1st",IF(BO17=6,IF(BO18=7,"fim1st","meio1st"),IF(BO17=7,IF(BO18=6,"fim1st","meio1st"),"meio1st"))))),IF(BO18&gt;5,IF(BO18&gt;BO17+1,"fim1st","meio1st"),"meio1st")),IF(BO18&lt;&gt;"",IF(BO17&gt;5,IF(BO17&gt;BO18+1,"fim1st",IF(BO18&gt;BO17+1,"fim1st",IF(BO17=BO18,"meio1st",IF(BO17=6,IF(BO18=7,"fim1st","meio1st"),IF(BO17=7,IF(BO18=6,"fim1st","meio1st"),"meio1st"))))),IF(BO18&gt;5,IF(BO18&gt;BO17+1,"fim1st","meio1st"),"meio1st")),"NJG"))))))</f>
        <v>fim2st</v>
      </c>
      <c r="BU17" s="66" t="n">
        <f aca="false">IF(BN17="W",6,IF(BN17="O",0,  IF(BN18="R",IF(BS17="meio1st",IF(BO18&gt;4,IF(BO18=6,7,BO18+2),6),BO17),BO17)))</f>
        <v>6</v>
      </c>
      <c r="BV17" s="67" t="n">
        <f aca="false">IF(BN17="W",6,IF(BN17="O",0,IF(BN17="R",IF(BS17="meio1st",0,IF(BS17="fim1st",0,BP17) ),IF(BN18="R",IF(BS17="meio1st",6,IF(BS17="fim1st",6,IF(BS17="meio2st",IF(BP18&gt;4,IF(BP18=6,7,BP18+2),6),BP17))),BP17))))</f>
        <v>6</v>
      </c>
      <c r="BW17" s="68" t="n">
        <f aca="false">IF(BN17="W",0,IF(BN17="O",0,IF(BN17="R",IF(BS17="STB",BQ17,0),IF(BN18="R",IF(BS13="meio1st",0,IF(BU17&gt;BU18,IF(BV17&gt;BV18,0,10),IF(BV17&gt;BV18,10,BQ17))),BQ17))))</f>
        <v>0</v>
      </c>
      <c r="BY17" s="60" t="s">
        <v>75</v>
      </c>
      <c r="BZ17" s="97" t="str">
        <f aca="false">D16</f>
        <v>ANA CLAUDIA</v>
      </c>
      <c r="CA17" s="98" t="n">
        <f aca="false">IF(CB17="W",1,IF(CB17="O",0,IF(CB17="R",0,IF(CB18="R",1,IF(CK17+CK18&gt;0,IF(CK17&gt;CK18,1,0),IF(CJ17&gt;CJ18,1,0))))))</f>
        <v>0</v>
      </c>
      <c r="CB17" s="96"/>
      <c r="CC17" s="64" t="n">
        <v>3</v>
      </c>
      <c r="CD17" s="64" t="n">
        <v>7</v>
      </c>
      <c r="CE17" s="65" t="n">
        <v>9</v>
      </c>
      <c r="CG17" s="5" t="str">
        <f aca="false">IF(CE17&lt;&gt;"","STB",IF(CE18&lt;&gt;"","STB",IF(CD17&lt;&gt;"",IF(CD17&gt;5,IF(CD17&gt;CD18+1,"fim2st",IF(CD18&gt;CD17+1,"fim2st",IF(CD17=CD18,"meio2st",IF(CD17=6,IF(CD18=7,"fim2st","meio2st"),IF(CD17=7,IF(CD18=6,"fim2st","meio2st"),"meio2st"))))),IF(CD18&gt;5,IF(CD18&gt;CD17+1,"fim2st","meio2st"),"meio2st")),IF(CD18&lt;&gt;"",IF(CD17&gt;5,IF(CD17&gt;CD18+1,"fim2st",IF(CD18&gt;CD17+1,"fim2st",IF(CD17=CD18,"meio2st",IF(CD17=6,IF(CD18=7,"fim2st","meio2st"),IF(CD17=7,IF(CD18=6,"fim2st","meio2st"),"meio2st"))))),IF(CD18&gt;5,IF(CD18&gt;CD17+1,"fim2st","meio2st"),"meio2st")),IF(CC17&lt;&gt;"",IF(CC17&gt;5,IF(CC17&gt;CC18+1,"fim1st",IF(CC18&gt;CC17+1,"fim1st",IF(CC17=CC18,"meio1st",IF(CC17=6,IF(CC18=7,"fim1st","meio1st"),IF(CC17=7,IF(CC18=6,"fim1st","meio1st"),"meio1st"))))),IF(CC18&gt;5,IF(CC18&gt;CC17+1,"fim1st","meio1st"),"meio1st")),IF(CC18&lt;&gt;"",IF(CC17&gt;5,IF(CC17&gt;CC18+1,"fim1st",IF(CC18&gt;CC17+1,"fim1st",IF(CC17=CC18,"meio1st",IF(CC17=6,IF(CC18=7,"fim1st","meio1st"),IF(CC17=7,IF(CC18=6,"fim1st","meio1st"),"meio1st"))))),IF(CC18&gt;5,IF(CC18&gt;CC17+1,"fim1st","meio1st"),"meio1st")),"NJG"))))))</f>
        <v>STB</v>
      </c>
      <c r="CI17" s="71" t="n">
        <f aca="false">IF(CB17="W",6,IF(CB17="O",0,  IF(CB18="R",IF(CG17="meio1st",IF(CC18&gt;4,IF(CC18=6,7,CC18+2),6),CC17),CC17)))</f>
        <v>3</v>
      </c>
      <c r="CJ17" s="72" t="n">
        <f aca="false">IF(CB17="W",6,IF(CB17="O",0,IF(CB17="R",IF(CG17="meio1st",0,IF(CG17="fim1st",0,CD17) ),IF(CB18="R",IF(CG17="meio1st",6,IF(CG17="fim1st",6,IF(CG17="meio2st",IF(CD18&gt;4,IF(CD18=6,7,CD18+2),6),CD17))),CD17))))</f>
        <v>7</v>
      </c>
      <c r="CK17" s="73" t="n">
        <f aca="false">IF(CB17="W",0,IF(CB17="O",0,IF(CB17="R",IF(CG17="STB",CE17,0),IF(CB18="R",IF(CG13="meio1st",0,IF(CI17&gt;CI18,IF(CJ17&gt;CJ18,0,10),IF(CJ17&gt;CJ18,10,CE17))),CE17))))</f>
        <v>9</v>
      </c>
      <c r="CM17" s="1" t="str">
        <f aca="false">D17</f>
        <v>CARLOS BRISSOLA</v>
      </c>
      <c r="CN17" s="8" t="n">
        <f aca="false">IF(AE16&gt;AE15,1,0)</f>
        <v>1</v>
      </c>
      <c r="CO17" s="8" t="n">
        <f aca="false">IF(AF16&gt;AF15,1,0)</f>
        <v>1</v>
      </c>
      <c r="CP17" s="8" t="n">
        <f aca="false">IF(AG16&gt;AG15,1,0)</f>
        <v>0</v>
      </c>
      <c r="CQ17" s="8" t="n">
        <f aca="false">IF(AS14&gt;AS13,1,0)</f>
        <v>1</v>
      </c>
      <c r="CR17" s="8" t="n">
        <f aca="false">IF(AT14&gt;AT13,1,0)</f>
        <v>0</v>
      </c>
      <c r="CS17" s="8" t="n">
        <f aca="false">IF(AU14&gt;AU13,1,0)</f>
        <v>0</v>
      </c>
      <c r="CT17" s="8" t="n">
        <f aca="false">IF(BG17&gt;BG18,1,0)</f>
        <v>1</v>
      </c>
      <c r="CU17" s="8" t="n">
        <f aca="false">IF(BH17&gt;BH18,1,0)</f>
        <v>1</v>
      </c>
      <c r="CV17" s="8" t="n">
        <f aca="false">IF(BI17&gt;BI18,1,0)</f>
        <v>0</v>
      </c>
      <c r="CW17" s="8" t="n">
        <f aca="false">IF(BU17&gt;BU18,1,0)</f>
        <v>1</v>
      </c>
      <c r="CX17" s="8" t="n">
        <f aca="false">IF(BV17&gt;BV18,1,0)</f>
        <v>1</v>
      </c>
      <c r="CY17" s="8" t="n">
        <f aca="false">IF(BW17&gt;BW18,1,0)</f>
        <v>0</v>
      </c>
      <c r="CZ17" s="8" t="n">
        <f aca="false">IF(CI16&gt;CI15,1,0)</f>
        <v>1</v>
      </c>
      <c r="DA17" s="8" t="n">
        <f aca="false">IF(CJ16&gt;CJ15,1,0)</f>
        <v>1</v>
      </c>
      <c r="DB17" s="8" t="n">
        <f aca="false">IF(CK16&gt;CK15,1,0)</f>
        <v>0</v>
      </c>
      <c r="DC17" s="74"/>
      <c r="DD17" s="8" t="n">
        <f aca="false">IF(AE15&gt;AE16,1,0)</f>
        <v>0</v>
      </c>
      <c r="DE17" s="8" t="n">
        <f aca="false">IF(AF15&gt;AF16,1,0)</f>
        <v>0</v>
      </c>
      <c r="DF17" s="8" t="n">
        <f aca="false">IF(AG15&gt;AG16,1,0)</f>
        <v>0</v>
      </c>
      <c r="DG17" s="8" t="n">
        <f aca="false">IF(AS13&gt;AS14,1,0)</f>
        <v>0</v>
      </c>
      <c r="DH17" s="8" t="n">
        <f aca="false">IF(AT13&gt;AT14,1,0)</f>
        <v>1</v>
      </c>
      <c r="DI17" s="8" t="n">
        <f aca="false">IF(AU13&gt;AU14,1,0)</f>
        <v>1</v>
      </c>
      <c r="DJ17" s="8" t="n">
        <f aca="false">IF(BG18&gt;BG17,1,0)</f>
        <v>0</v>
      </c>
      <c r="DK17" s="8" t="n">
        <f aca="false">IF(BH18&gt;BH17,1,0)</f>
        <v>0</v>
      </c>
      <c r="DL17" s="8" t="n">
        <f aca="false">IF(BI18&gt;BI17,1,0)</f>
        <v>0</v>
      </c>
      <c r="DM17" s="8" t="n">
        <f aca="false">IF(BU18&gt;BU17,1,0)</f>
        <v>0</v>
      </c>
      <c r="DN17" s="8" t="n">
        <f aca="false">IF(BV18&gt;BV17,1,0)</f>
        <v>0</v>
      </c>
      <c r="DO17" s="8" t="n">
        <f aca="false">IF(BW18&gt;BW17,1,0)</f>
        <v>0</v>
      </c>
      <c r="DP17" s="8" t="n">
        <f aca="false">IF(CI15&gt;CI16,1,0)</f>
        <v>0</v>
      </c>
      <c r="DQ17" s="8" t="n">
        <f aca="false">IF(CJ15&gt;CJ16,1,0)</f>
        <v>0</v>
      </c>
      <c r="DR17" s="8" t="n">
        <f aca="false">IF(CK15&gt;CK16,1,0)</f>
        <v>0</v>
      </c>
      <c r="DS17" s="74"/>
      <c r="DT17" s="8" t="n">
        <f aca="false">AE16+AF16+AG16+AS14+AT14+AU14+BG17+BH17+BI17+BU17+BV17+BW17+CI16+CJ16+CK16</f>
        <v>62</v>
      </c>
      <c r="DU17" s="8" t="n">
        <f aca="false">AE15+AF15+AG15+AS13+AT13+AU13+BG18+BH18+BI18+BU18+BV18+BW18+CI15+CJ15+CK15</f>
        <v>28</v>
      </c>
      <c r="DV17" s="74"/>
      <c r="DW17" s="1" t="n">
        <f aca="false">IF(X16="O",1,0)</f>
        <v>0</v>
      </c>
      <c r="DX17" s="1" t="n">
        <f aca="false">IF(AL14="O",1,0)</f>
        <v>0</v>
      </c>
      <c r="DY17" s="1" t="n">
        <f aca="false">IF(AZ17="O",1,0)</f>
        <v>0</v>
      </c>
      <c r="DZ17" s="1" t="n">
        <f aca="false">IF(BN17="O",1,0)</f>
        <v>0</v>
      </c>
      <c r="EA17" s="1" t="n">
        <f aca="false">IF(CB16="O",1,0)</f>
        <v>0</v>
      </c>
      <c r="ED17" s="8" t="n">
        <f aca="false">IF(CN17+CO17+CP17+DD17+DE17+DF17&gt;0,1,0)</f>
        <v>1</v>
      </c>
      <c r="EE17" s="8" t="n">
        <f aca="false">IF(CQ17+CR17+CS17+DG17+DH17+DI17&gt;0,1,0)</f>
        <v>1</v>
      </c>
      <c r="EF17" s="8" t="n">
        <f aca="false">IF(CT17+CU17+CV17+DJ17+DK17+DL17&gt;0,1,0)</f>
        <v>1</v>
      </c>
      <c r="EG17" s="8" t="n">
        <f aca="false">IF(CW17+CX17+CY17+DM17+DN17+DO17&gt;0,1,0)</f>
        <v>1</v>
      </c>
      <c r="EH17" s="8" t="n">
        <f aca="false">IF(CZ17+DA17+DB17+DP17+DQ17+DR17&gt;0,1,0)</f>
        <v>1</v>
      </c>
      <c r="EI17" s="8" t="n">
        <v>5</v>
      </c>
      <c r="EJ17" s="48" t="n">
        <f aca="false">SUM(ED17:EH17)</f>
        <v>5</v>
      </c>
      <c r="EK17" s="48" t="n">
        <f aca="false">AY17+BM17+CA16+W16+AK14</f>
        <v>4</v>
      </c>
      <c r="EL17" s="48" t="n">
        <f aca="false">SUM(CN17:DB17)</f>
        <v>9</v>
      </c>
      <c r="EM17" s="48" t="n">
        <f aca="false">SUM(DD17:DR17)</f>
        <v>2</v>
      </c>
      <c r="EN17" s="48" t="n">
        <f aca="false">EL17-EM17</f>
        <v>7</v>
      </c>
      <c r="EO17" s="48" t="n">
        <f aca="false">DT17</f>
        <v>62</v>
      </c>
      <c r="EP17" s="48" t="n">
        <f aca="false">DU17</f>
        <v>28</v>
      </c>
      <c r="EQ17" s="48" t="n">
        <f aca="false">EO17-EP17</f>
        <v>34</v>
      </c>
      <c r="ER17" s="48" t="n">
        <f aca="false">SUM(DW17:EA17)</f>
        <v>0</v>
      </c>
      <c r="ES17" s="74"/>
      <c r="ET17" s="27" t="n">
        <f aca="false">IF(EK17+100&gt;99,EK17+100,concatdxnar("0",EK17+100))</f>
        <v>104</v>
      </c>
      <c r="EU17" s="27" t="n">
        <f aca="false">IF(EN17+100&gt;99,EN17+100,CONCATENATE("0",EN17+100))</f>
        <v>107</v>
      </c>
      <c r="EV17" s="27" t="n">
        <f aca="false">IF(EQ17+100&gt;99,EQ17+100,CONCATENATE("0",EQ17+100))</f>
        <v>134</v>
      </c>
      <c r="EW17" s="27" t="n">
        <f aca="false">9-ER17</f>
        <v>9</v>
      </c>
      <c r="EX17" s="8" t="str">
        <f aca="false">CONCATENATE(ET17,EU17,EV17,EW17,EI17)</f>
        <v>10410713495</v>
      </c>
      <c r="EY17" s="8" t="n">
        <f aca="false">VALUE(EX17)</f>
        <v>10410713495</v>
      </c>
      <c r="EZ17" s="8" t="n">
        <f aca="false">LARGE(EY13:EY18,EI17)</f>
        <v>10109608994</v>
      </c>
      <c r="FA17" s="8" t="str">
        <f aca="false">LEFT(EZ17,9)</f>
        <v>101096089</v>
      </c>
      <c r="FB17" s="8" t="str">
        <f aca="false">IF(FA17=FA16,"empate-c",IF(FA17=FA18,"empate-b","ok"))</f>
        <v>ok</v>
      </c>
      <c r="FC17" s="8" t="n">
        <f aca="false">VALUE(RIGHT(EZ17,1))</f>
        <v>4</v>
      </c>
      <c r="FD17" s="8" t="n">
        <f aca="false">IF(FB17="ok",9,IF(FB17="empate-c",CONCATENATE(FC17,FC16),IF(FB17="empate-b",CONCATENATE(FC17,FC18),1)))</f>
        <v>9</v>
      </c>
      <c r="FE17" s="8" t="str">
        <f aca="false">RIGHT(C11,1)</f>
        <v>B</v>
      </c>
      <c r="FF17" s="8" t="n">
        <f aca="false">IF(FD17=9,9,VLOOKUP(CONCATENATE(FE17,FD17),'Conf-Direto'!$A$12:$B$587,2,0))</f>
        <v>9</v>
      </c>
      <c r="FG17" s="8" t="n">
        <f aca="false">IF(FF17=9,9,IF(FF17=FC17,8,7))</f>
        <v>9</v>
      </c>
      <c r="FH17" s="1" t="str">
        <f aca="false">CONCATENATE(FA17,FG17,FC17)</f>
        <v>10109608994</v>
      </c>
      <c r="FI17" s="8" t="n">
        <v>5</v>
      </c>
      <c r="FJ17" s="25" t="n">
        <f aca="false">IF(AK13=1,1,IF(AK14=1,5,0))</f>
        <v>1</v>
      </c>
      <c r="FK17" s="25" t="n">
        <f aca="false">IF(W15=1,2,IF(W16=1,5,0))</f>
        <v>5</v>
      </c>
      <c r="FL17" s="25" t="n">
        <f aca="false">IF(CA15=1,3,IF(CA16=1,5,0))</f>
        <v>5</v>
      </c>
      <c r="FM17" s="25" t="n">
        <f aca="false">IF(BM18=1,4,IF(BM17=1,5,0))</f>
        <v>5</v>
      </c>
      <c r="FN17" s="25"/>
      <c r="FO17" s="25" t="n">
        <f aca="false">FN18</f>
        <v>5</v>
      </c>
      <c r="FP17" s="1" t="n">
        <f aca="false">VALUE(FH17)</f>
        <v>10109608994</v>
      </c>
      <c r="FQ17" s="1" t="n">
        <f aca="false">LARGE(FP13:FP18,5)</f>
        <v>10109608994</v>
      </c>
      <c r="FR17" s="8" t="n">
        <f aca="false">IF(SUM(EJ13:EJ18)=0,B17,VALUE(RIGHT(FQ17,1)))</f>
        <v>4</v>
      </c>
      <c r="FS17" s="1" t="n">
        <f aca="false">FR17+6</f>
        <v>10</v>
      </c>
      <c r="FT17" s="1" t="str">
        <f aca="false">VLOOKUP(FR17,B13:D18,3,0)</f>
        <v>ANA CLAUDIA</v>
      </c>
      <c r="FU17" s="4" t="n">
        <f aca="false">F17</f>
        <v>11</v>
      </c>
      <c r="FV17" s="9" t="str">
        <f aca="false">IF(FS17&lt;10,CONCATENATE("0",FS17,IF(FU17&lt;10,CONCATENATE("0",FU17),FU17)),CONCATENATE(FS17,IF(FU17&lt;10,CONCATENATE("0",FU17),FU17)))</f>
        <v>1011</v>
      </c>
      <c r="FW17" s="4" t="n">
        <f aca="false">VALUE(FV17)</f>
        <v>1011</v>
      </c>
      <c r="FX17" s="4" t="n">
        <f aca="false">SMALL(FW13:FW18,FI17)</f>
        <v>1108</v>
      </c>
      <c r="FY17" s="4" t="n">
        <f aca="false">IF(LEN(FX17)=3,VALUE(LEFT(FX17,1)),VALUE(LEFT(FX17,2)))</f>
        <v>11</v>
      </c>
      <c r="FZ17" s="4" t="str">
        <f aca="false">RIGHT(FX17,2)</f>
        <v>08</v>
      </c>
      <c r="GB17" s="4" t="n">
        <v>5</v>
      </c>
      <c r="GC17" s="4" t="str">
        <f aca="false">LEFT(EX17,10)</f>
        <v>1041071349</v>
      </c>
    </row>
    <row r="18" customFormat="false" ht="13.8" hidden="false" customHeight="false" outlineLevel="0" collapsed="false">
      <c r="B18" s="48" t="n">
        <v>6</v>
      </c>
      <c r="C18" s="100" t="n">
        <v>12</v>
      </c>
      <c r="D18" s="101" t="str">
        <f aca="false">Classificação!D16</f>
        <v>LUCIO MESQUITA</v>
      </c>
      <c r="F18" s="100" t="n">
        <f aca="false">F17+1</f>
        <v>12</v>
      </c>
      <c r="G18" s="102" t="str">
        <f aca="false">VLOOKUP(FR18,$B$13:$D$18,3,0)</f>
        <v>AMADEU FACANHA</v>
      </c>
      <c r="H18" s="114" t="n">
        <f aca="false">VLOOKUP(FR18,EI13:EJ18,2,0)</f>
        <v>5</v>
      </c>
      <c r="I18" s="104" t="n">
        <f aca="false">VLOOKUP(FR18,EI13:EK18,3,0)</f>
        <v>1</v>
      </c>
      <c r="J18" s="108" t="n">
        <f aca="false">VLOOKUP(FR18,EI13:EQ18,4,0)</f>
        <v>2</v>
      </c>
      <c r="K18" s="106" t="n">
        <f aca="false">VLOOKUP(FR18,EI13:EQ18,5,0)</f>
        <v>8</v>
      </c>
      <c r="L18" s="107" t="n">
        <f aca="false">VLOOKUP(FR18,EI13:EQ18,6,0)</f>
        <v>-6</v>
      </c>
      <c r="M18" s="108" t="n">
        <f aca="false">VLOOKUP(FR18,EI13:EQ18,7,0)</f>
        <v>12</v>
      </c>
      <c r="N18" s="106" t="n">
        <f aca="false">VLOOKUP(FR18,EI13:EQ18,8,0)</f>
        <v>50</v>
      </c>
      <c r="O18" s="115" t="n">
        <f aca="false">VLOOKUP(FR18,EI13:EQ18,9,0)</f>
        <v>-38</v>
      </c>
      <c r="P18" s="109" t="n">
        <f aca="false">VLOOKUP(FR18,EI13:ER18,10,0)</f>
        <v>4</v>
      </c>
      <c r="Q18" s="58" t="str">
        <f aca="false">IF(VLOOKUP(FR17,GB13:GC18,2)=VLOOKUP(FR18,GB13:GC18,2),"cima","N")</f>
        <v>N</v>
      </c>
      <c r="R18" s="59"/>
      <c r="S18" s="59"/>
      <c r="U18" s="81" t="s">
        <v>75</v>
      </c>
      <c r="V18" s="82" t="str">
        <f aca="false">D16</f>
        <v>ANA CLAUDIA</v>
      </c>
      <c r="W18" s="83" t="n">
        <f aca="false">IF(X18="W",1,IF(X18="O",0,IF(X18="R",0,IF(X17="R",1,IF(AG18+AG17&gt;0,IF(AG18&gt;AG17,1,0),IF(AF18&gt;AF17,1,0))))))</f>
        <v>1</v>
      </c>
      <c r="X18" s="110" t="s">
        <v>25</v>
      </c>
      <c r="Y18" s="85"/>
      <c r="Z18" s="85"/>
      <c r="AA18" s="86"/>
      <c r="AC18" s="5" t="str">
        <f aca="false">IF(AA18&lt;&gt;"","STB",IF(AA17&lt;&gt;"","STB",IF(Z18&lt;&gt;"",IF(Z18&gt;5,IF(Z18&gt;Z17+1,"fim2st",IF(Z17&gt;Z18+1,"fim2st",IF(Z18=Z17,"meio2st",IF(Z18=6,IF(Z17=7,"fim2st","meio2st"),IF(Z18=7,IF(Z17=6,"fim2st","meio2st"),"meio2st"))))),IF(Z17&gt;5,IF(Z17&gt;Z18+1,"fim2st","meio2st"),"meio2st")),IF(Z17&lt;&gt;"",IF(Z18&gt;5,IF(Z18&gt;Z17+1,"fim2st",IF(Z17&gt;Z18+1,"fim2st",IF(Z18=Z17,"meio2st",IF(Z18=6,IF(Z17=7,"fim2st","meio2st"),IF(Z18=7,IF(Z17=6,"fim2st","meio2st"),"meio2st"))))),IF(Z17&gt;5,IF(Z17&gt;Z18+1,"fim2st","meio2st"),"meio2st")),IF(Y18&lt;&gt;"",IF(Y18&gt;5,IF(Y18&gt;Y17+1,"fim1st",IF(Y17&gt;Y18+1,"fim1st",IF(Y18=Y17,"meio1st",IF(Y18=6,IF(Y17=7,"fim1st","meio1st"),IF(Y18=7,IF(Y17=6,"fim1st","meio1st"),"meio1st"))))),IF(Y17&gt;5,IF(Y17&gt;Y18+1,"fim1st","meio1st"),"meio1st")),IF(Y17&lt;&gt;"",IF(Y18&gt;5,IF(Y18&gt;Y17+1,"fim1st",IF(Y17&gt;Y18+1,"fim1st",IF(Y18=Y17,"meio1st",IF(Y18=6,IF(Y17=7,"fim1st","meio1st"),IF(Y18=7,IF(Y17=6,"fim1st","meio1st"),"meio1st"))))),IF(Y17&gt;5,IF(Y17&gt;Y18+1,"fim1st","meio1st"),"meio1st")),"NJG"))))))</f>
        <v>NJG</v>
      </c>
      <c r="AE18" s="87" t="n">
        <f aca="false">IF(X18="W",6,IF(X18="O",0,  IF(X17="R",IF(AC18="meio1st",IF(Y17&gt;4,IF(Y17=6,7,Y17+2),6),Y18),Y18)))</f>
        <v>6</v>
      </c>
      <c r="AF18" s="88" t="n">
        <f aca="false">IF(X18="W",6,IF(X18="O",0,IF(X18="R",IF(AC18="meio1st",0,IF(AC18="fim1st",0,Z18) ),IF(X17="R",IF(AC18="meio1st",6,IF(AC18="fim1st",6,IF(AC18="meio2st",IF(Z17&gt;4,IF(Z17=6,7,Z17+2),6),Z18))),Z18))))</f>
        <v>6</v>
      </c>
      <c r="AG18" s="89" t="n">
        <f aca="false">IF(X18="W",0,IF(X18="O",0,IF(X18="R",IF(AC18="STB",AA18,0),IF(X17="R",IF(AC13="meio1st",0,IF(AE18&gt;AE17,IF(AF18&gt;AF17,0,10),IF(AF18&gt;AF17,10,AA18))),AA18))))</f>
        <v>0</v>
      </c>
      <c r="AH18" s="69"/>
      <c r="AI18" s="81"/>
      <c r="AJ18" s="82" t="str">
        <f aca="false">D18</f>
        <v>LUCIO MESQUITA</v>
      </c>
      <c r="AK18" s="83" t="n">
        <f aca="false">IF(AL18="W",1,IF(AL18="O",0,IF(AL18="R",0,IF(AL17="R",1,IF(AU18+AU17&gt;0,IF(AU18&gt;AU17,1,0),IF(AT18&gt;AT17,1,0))))))</f>
        <v>0</v>
      </c>
      <c r="AL18" s="110"/>
      <c r="AM18" s="85" t="n">
        <v>6</v>
      </c>
      <c r="AN18" s="85" t="n">
        <v>1</v>
      </c>
      <c r="AO18" s="86" t="n">
        <v>1</v>
      </c>
      <c r="AQ18" s="5" t="str">
        <f aca="false">IF(AO18&lt;&gt;"","STB",IF(AO17&lt;&gt;"","STB",IF(AN18&lt;&gt;"",IF(AN18&gt;5,IF(AN18&gt;AN17+1,"fim2st",IF(AN17&gt;AN18+1,"fim2st",IF(AN18=AN17,"meio2st",IF(AN18=6,IF(AN17=7,"fim2st","meio2st"),IF(AN18=7,IF(AN17=6,"fim2st","meio2st"),"meio2st"))))),IF(AN17&gt;5,IF(AN17&gt;AN18+1,"fim2st","meio2st"),"meio2st")),IF(AN17&lt;&gt;"",IF(AN18&gt;5,IF(AN18&gt;AN17+1,"fim2st",IF(AN17&gt;AN18+1,"fim2st",IF(AN18=AN17,"meio2st",IF(AN18=6,IF(AN17=7,"fim2st","meio2st"),IF(AN18=7,IF(AN17=6,"fim2st","meio2st"),"meio2st"))))),IF(AN17&gt;5,IF(AN17&gt;AN18+1,"fim2st","meio2st"),"meio2st")),IF(AM18&lt;&gt;"",IF(AM18&gt;5,IF(AM18&gt;AM17+1,"fim1st",IF(AM17&gt;AM18+1,"fim1st",IF(AM18=AM17,"meio1st",IF(AM18=6,IF(AM17=7,"fim1st","meio1st"),IF(AM18=7,IF(AM17=6,"fim1st","meio1st"),"meio1st"))))),IF(AM17&gt;5,IF(AM17&gt;AM18+1,"fim1st","meio1st"),"meio1st")),IF(AM17&lt;&gt;"",IF(AM18&gt;5,IF(AM18&gt;AM17+1,"fim1st",IF(AM17&gt;AM18+1,"fim1st",IF(AM18=AM17,"meio1st",IF(AM18=6,IF(AM17=7,"fim1st","meio1st"),IF(AM18=7,IF(AM17=6,"fim1st","meio1st"),"meio1st"))))),IF(AM17&gt;5,IF(AM17&gt;AM18+1,"fim1st","meio1st"),"meio1st")),"NJG"))))))</f>
        <v>STB</v>
      </c>
      <c r="AS18" s="87" t="n">
        <f aca="false">IF(AL18="W",6,IF(AL18="O",0,  IF(AL17="R",IF(AQ18="meio1st",IF(AM17&gt;4,IF(AM17=6,7,AM17+2),6),AM18),AM18)))</f>
        <v>6</v>
      </c>
      <c r="AT18" s="88" t="n">
        <f aca="false">IF(AL18="W",6,IF(AL18="O",0,IF(AL18="R",IF(AQ18="meio1st",0,IF(AQ18="fim1st",0,AN18) ),IF(AL17="R",IF(AQ18="meio1st",6,IF(AQ18="fim1st",6,IF(AQ18="meio2st",IF(AN17&gt;4,IF(AN17=6,7,AN17+2),6),AN18))),AN18))))</f>
        <v>1</v>
      </c>
      <c r="AU18" s="89" t="n">
        <f aca="false">IF(AL18="W",0,IF(AL18="O",0,IF(AL18="R",IF(AQ18="STB",AO18,0),IF(AL17="R",IF(AQ13="meio1st",0,IF(AS18&gt;AS17,IF(AT18&gt;AT17,0,10),IF(AT18&gt;AT17,10,AO18))),AO18))))</f>
        <v>1</v>
      </c>
      <c r="AW18" s="81" t="s">
        <v>75</v>
      </c>
      <c r="AX18" s="82" t="str">
        <f aca="false">D18</f>
        <v>LUCIO MESQUITA</v>
      </c>
      <c r="AY18" s="83" t="n">
        <f aca="false">IF(AZ18="W",1,IF(AZ18="O",0,IF(AZ18="R",0,IF(AZ17="R",1,IF(BI18+BI17&gt;0,IF(BI18&gt;BI17,1,0),IF(BH18&gt;BH17,1,0))))))</f>
        <v>0</v>
      </c>
      <c r="AZ18" s="110"/>
      <c r="BA18" s="85" t="n">
        <v>4</v>
      </c>
      <c r="BB18" s="85" t="n">
        <v>0</v>
      </c>
      <c r="BC18" s="86"/>
      <c r="BE18" s="5" t="str">
        <f aca="false">IF(BC18&lt;&gt;"","STB",IF(BC17&lt;&gt;"","STB",IF(BB18&lt;&gt;"",IF(BB18&gt;5,IF(BB18&gt;BB17+1,"fim2st",IF(BB17&gt;BB18+1,"fim2st",IF(BB18=BB17,"meio2st",IF(BB18=6,IF(BB17=7,"fim2st","meio2st"),IF(BB18=7,IF(BB17=6,"fim2st","meio2st"),"meio2st"))))),IF(BB17&gt;5,IF(BB17&gt;BB18+1,"fim2st","meio2st"),"meio2st")),IF(BB17&lt;&gt;"",IF(BB18&gt;5,IF(BB18&gt;BB17+1,"fim2st",IF(BB17&gt;BB18+1,"fim2st",IF(BB18=BB17,"meio2st",IF(BB18=6,IF(BB17=7,"fim2st","meio2st"),IF(BB18=7,IF(BB17=6,"fim2st","meio2st"),"meio2st"))))),IF(BB17&gt;5,IF(BB17&gt;BB18+1,"fim2st","meio2st"),"meio2st")),IF(BA18&lt;&gt;"",IF(BA18&gt;5,IF(BA18&gt;BA17+1,"fim1st",IF(BA17&gt;BA18+1,"fim1st",IF(BA18=BA17,"meio1st",IF(BA18=6,IF(BA17=7,"fim1st","meio1st"),IF(BA18=7,IF(BA17=6,"fim1st","meio1st"),"meio1st"))))),IF(BA17&gt;5,IF(BA17&gt;BA18+1,"fim1st","meio1st"),"meio1st")),IF(BA17&lt;&gt;"",IF(BA18&gt;5,IF(BA18&gt;BA17+1,"fim1st",IF(BA17&gt;BA18+1,"fim1st",IF(BA18=BA17,"meio1st",IF(BA18=6,IF(BA17=7,"fim1st","meio1st"),IF(BA18=7,IF(BA17=6,"fim1st","meio1st"),"meio1st"))))),IF(BA17&gt;5,IF(BA17&gt;BA18+1,"fim1st","meio1st"),"meio1st")),"NJG"))))))</f>
        <v>fim2st</v>
      </c>
      <c r="BG18" s="87" t="n">
        <f aca="false">IF(AZ18="W",6,IF(AZ18="O",0,  IF(AZ17="R",IF(BE18="meio1st",IF(BA17&gt;4,IF(BA17=6,7,BA17+2),6),BA18),BA18)))</f>
        <v>4</v>
      </c>
      <c r="BH18" s="88" t="n">
        <f aca="false">IF(AZ18="W",6,IF(AZ18="O",0,IF(AZ18="R",IF(BE18="meio1st",0,IF(BE18="fim1st",0,BB18) ),IF(AZ17="R",IF(BE18="meio1st",6,IF(BE18="fim1st",6,IF(BE18="meio2st",IF(BB17&gt;4,IF(BB17=6,7,BB17+2),6),BB18))),BB18))))</f>
        <v>0</v>
      </c>
      <c r="BI18" s="89" t="n">
        <f aca="false">IF(AZ18="W",0,IF(AZ18="O",0,IF(AZ18="R",IF(BE18="STB",BC18,0),IF(AZ17="R",IF(BE13="meio1st",0,IF(BG18&gt;BG17,IF(BH18&gt;BH17,0,10),IF(BH18&gt;BH17,10,BC18))),BC18))))</f>
        <v>0</v>
      </c>
      <c r="BK18" s="81"/>
      <c r="BL18" s="82" t="str">
        <f aca="false">D16</f>
        <v>ANA CLAUDIA</v>
      </c>
      <c r="BM18" s="83" t="n">
        <f aca="false">IF(BN18="W",1,IF(BN18="O",0,IF(BN18="R",0,IF(BN17="R",1,IF(BW18+BW17&gt;0,IF(BW18&gt;BW17,1,0),IF(BV18&gt;BV17,1,0))))))</f>
        <v>0</v>
      </c>
      <c r="BN18" s="110"/>
      <c r="BO18" s="85" t="n">
        <v>1</v>
      </c>
      <c r="BP18" s="85" t="n">
        <v>1</v>
      </c>
      <c r="BQ18" s="86"/>
      <c r="BS18" s="5" t="str">
        <f aca="false">IF(BQ18&lt;&gt;"","STB",IF(BQ17&lt;&gt;"","STB",IF(BP18&lt;&gt;"",IF(BP18&gt;5,IF(BP18&gt;BP17+1,"fim2st",IF(BP17&gt;BP18+1,"fim2st",IF(BP18=BP17,"meio2st",IF(BP18=6,IF(BP17=7,"fim2st","meio2st"),IF(BP18=7,IF(BP17=6,"fim2st","meio2st"),"meio2st"))))),IF(BP17&gt;5,IF(BP17&gt;BP18+1,"fim2st","meio2st"),"meio2st")),IF(BP17&lt;&gt;"",IF(BP18&gt;5,IF(BP18&gt;BP17+1,"fim2st",IF(BP17&gt;BP18+1,"fim2st",IF(BP18=BP17,"meio2st",IF(BP18=6,IF(BP17=7,"fim2st","meio2st"),IF(BP18=7,IF(BP17=6,"fim2st","meio2st"),"meio2st"))))),IF(BP17&gt;5,IF(BP17&gt;BP18+1,"fim2st","meio2st"),"meio2st")),IF(BO18&lt;&gt;"",IF(BO18&gt;5,IF(BO18&gt;BO17+1,"fim1st",IF(BO17&gt;BO18+1,"fim1st",IF(BO18=BO17,"meio1st",IF(BO18=6,IF(BO17=7,"fim1st","meio1st"),IF(BO18=7,IF(BO17=6,"fim1st","meio1st"),"meio1st"))))),IF(BO17&gt;5,IF(BO17&gt;BO18+1,"fim1st","meio1st"),"meio1st")),IF(BO17&lt;&gt;"",IF(BO18&gt;5,IF(BO18&gt;BO17+1,"fim1st",IF(BO17&gt;BO18+1,"fim1st",IF(BO18=BO17,"meio1st",IF(BO18=6,IF(BO17=7,"fim1st","meio1st"),IF(BO18=7,IF(BO17=6,"fim1st","meio1st"),"meio1st"))))),IF(BO17&gt;5,IF(BO17&gt;BO18+1,"fim1st","meio1st"),"meio1st")),"NJG"))))))</f>
        <v>fim2st</v>
      </c>
      <c r="BU18" s="87" t="n">
        <f aca="false">IF(BN18="W",6,IF(BN18="O",0,  IF(BN17="R",IF(BS18="meio1st",IF(BO17&gt;4,IF(BO17=6,7,BO17+2),6),BO18),BO18)))</f>
        <v>1</v>
      </c>
      <c r="BV18" s="88" t="n">
        <f aca="false">IF(BN18="W",6,IF(BN18="O",0,IF(BN18="R",IF(BS18="meio1st",0,IF(BS18="fim1st",0,BP18) ),IF(BN17="R",IF(BS18="meio1st",6,IF(BS18="fim1st",6,IF(BS18="meio2st",IF(BP17&gt;4,IF(BP17=6,7,BP17+2),6),BP18))),BP18))))</f>
        <v>1</v>
      </c>
      <c r="BW18" s="89" t="n">
        <f aca="false">IF(BN18="W",0,IF(BN18="O",0,IF(BN18="R",IF(BS18="STB",BQ18,0),IF(BN17="R",IF(BS13="meio1st",0,IF(BU18&gt;BU17,IF(BV18&gt;BV17,0,10),IF(BV18&gt;BV17,10,BQ18))),BQ18))))</f>
        <v>0</v>
      </c>
      <c r="BY18" s="81"/>
      <c r="BZ18" s="82" t="str">
        <f aca="false">D18</f>
        <v>LUCIO MESQUITA</v>
      </c>
      <c r="CA18" s="83" t="n">
        <f aca="false">IF(CB18="W",1,IF(CB18="O",0,IF(CB18="R",0,IF(CB17="R",1,IF(CK18+CK17&gt;0,IF(CK18&gt;CK17,1,0),IF(CJ18&gt;CJ17,1,0))))))</f>
        <v>1</v>
      </c>
      <c r="CB18" s="110"/>
      <c r="CC18" s="85" t="n">
        <v>6</v>
      </c>
      <c r="CD18" s="85" t="n">
        <v>5</v>
      </c>
      <c r="CE18" s="86" t="n">
        <v>11</v>
      </c>
      <c r="CG18" s="5" t="str">
        <f aca="false">IF(CE18&lt;&gt;"","STB",IF(CE17&lt;&gt;"","STB",IF(CD18&lt;&gt;"",IF(CD18&gt;5,IF(CD18&gt;CD17+1,"fim2st",IF(CD17&gt;CD18+1,"fim2st",IF(CD18=CD17,"meio2st",IF(CD18=6,IF(CD17=7,"fim2st","meio2st"),IF(CD18=7,IF(CD17=6,"fim2st","meio2st"),"meio2st"))))),IF(CD17&gt;5,IF(CD17&gt;CD18+1,"fim2st","meio2st"),"meio2st")),IF(CD17&lt;&gt;"",IF(CD18&gt;5,IF(CD18&gt;CD17+1,"fim2st",IF(CD17&gt;CD18+1,"fim2st",IF(CD18=CD17,"meio2st",IF(CD18=6,IF(CD17=7,"fim2st","meio2st"),IF(CD18=7,IF(CD17=6,"fim2st","meio2st"),"meio2st"))))),IF(CD17&gt;5,IF(CD17&gt;CD18+1,"fim2st","meio2st"),"meio2st")),IF(CC18&lt;&gt;"",IF(CC18&gt;5,IF(CC18&gt;CC17+1,"fim1st",IF(CC17&gt;CC18+1,"fim1st",IF(CC18=CC17,"meio1st",IF(CC18=6,IF(CC17=7,"fim1st","meio1st"),IF(CC18=7,IF(CC17=6,"fim1st","meio1st"),"meio1st"))))),IF(CC17&gt;5,IF(CC17&gt;CC18+1,"fim1st","meio1st"),"meio1st")),IF(CC17&lt;&gt;"",IF(CC18&gt;5,IF(CC18&gt;CC17+1,"fim1st",IF(CC17&gt;CC18+1,"fim1st",IF(CC18=CC17,"meio1st",IF(CC18=6,IF(CC17=7,"fim1st","meio1st"),IF(CC18=7,IF(CC17=6,"fim1st","meio1st"),"meio1st"))))),IF(CC17&gt;5,IF(CC17&gt;CC18+1,"fim1st","meio1st"),"meio1st")),"NJG"))))))</f>
        <v>STB</v>
      </c>
      <c r="CI18" s="92" t="n">
        <f aca="false">IF(CB18="W",6,IF(CB18="O",0,  IF(CB17="R",IF(CG18="meio1st",IF(CC17&gt;4,IF(CC17=6,7,CC17+2),6),CC18),CC18)))</f>
        <v>6</v>
      </c>
      <c r="CJ18" s="93" t="n">
        <f aca="false">IF(CB18="W",6,IF(CB18="O",0,IF(CB18="R",IF(CG18="meio1st",0,IF(CG18="fim1st",0,CD18) ),IF(CB17="R",IF(CG18="meio1st",6,IF(CG18="fim1st",6,IF(CG18="meio2st",IF(CD17&gt;4,IF(CD17=6,7,CD17+2),6),CD18))),CD18))))</f>
        <v>5</v>
      </c>
      <c r="CK18" s="94" t="n">
        <f aca="false">IF(CB18="W",0,IF(CB18="O",0,IF(CB18="R",IF(CG18="STB",CE18,0),IF(CB17="R",IF(CG13="meio1st",0,IF(CI18&gt;CI17,IF(CJ18&gt;CJ17,0,10),IF(CJ18&gt;CJ17,10,CE18))),CE18))))</f>
        <v>11</v>
      </c>
      <c r="CM18" s="1" t="str">
        <f aca="false">D18</f>
        <v>LUCIO MESQUITA</v>
      </c>
      <c r="CN18" s="8" t="n">
        <f aca="false">IF(AE14&gt;AE13,1,0)</f>
        <v>0</v>
      </c>
      <c r="CO18" s="8" t="n">
        <f aca="false">IF(AF14&gt;AF13,1,0)</f>
        <v>0</v>
      </c>
      <c r="CP18" s="8" t="n">
        <f aca="false">IF(AG14&gt;AG13,1,0)</f>
        <v>0</v>
      </c>
      <c r="CQ18" s="8" t="n">
        <f aca="false">IF(AS18&gt;AS17,1,0)</f>
        <v>1</v>
      </c>
      <c r="CR18" s="8" t="n">
        <f aca="false">IF(AT18&gt;AT17,1,0)</f>
        <v>0</v>
      </c>
      <c r="CS18" s="8" t="n">
        <f aca="false">IF(AU18&gt;AU17,1,0)</f>
        <v>0</v>
      </c>
      <c r="CT18" s="8" t="n">
        <f aca="false">IF(BG18&gt;BG17,1,0)</f>
        <v>0</v>
      </c>
      <c r="CU18" s="8" t="n">
        <f aca="false">IF(BH18&gt;BH17,1,0)</f>
        <v>0</v>
      </c>
      <c r="CV18" s="8" t="n">
        <f aca="false">IF(BI18&gt;BI17,1,0)</f>
        <v>0</v>
      </c>
      <c r="CW18" s="8" t="n">
        <f aca="false">IF(BU16&gt;BU15,1,0)</f>
        <v>1</v>
      </c>
      <c r="CX18" s="8" t="n">
        <f aca="false">IF(BV16&gt;BV15,1,0)</f>
        <v>1</v>
      </c>
      <c r="CY18" s="8" t="n">
        <f aca="false">IF(BW16&gt;BW15,1,0)</f>
        <v>0</v>
      </c>
      <c r="CZ18" s="8" t="n">
        <f aca="false">IF(CI18&gt;CI17,1,0)</f>
        <v>1</v>
      </c>
      <c r="DA18" s="8" t="n">
        <f aca="false">IF(CJ18&gt;CJ17,1,0)</f>
        <v>0</v>
      </c>
      <c r="DB18" s="8" t="n">
        <f aca="false">IF(CK18&gt;CK17,1,0)</f>
        <v>1</v>
      </c>
      <c r="DC18" s="74"/>
      <c r="DD18" s="8" t="n">
        <f aca="false">IF(AE13&gt;AE14,1,0)</f>
        <v>1</v>
      </c>
      <c r="DE18" s="8" t="n">
        <f aca="false">IF(AF13&gt;AF14,1,0)</f>
        <v>1</v>
      </c>
      <c r="DF18" s="8" t="n">
        <f aca="false">IF(AG13&gt;AG14,1,0)</f>
        <v>0</v>
      </c>
      <c r="DG18" s="8" t="n">
        <f aca="false">IF(AS17&gt;AS18,1,0)</f>
        <v>0</v>
      </c>
      <c r="DH18" s="8" t="n">
        <f aca="false">IF(AT17&gt;AT18,1,0)</f>
        <v>1</v>
      </c>
      <c r="DI18" s="8" t="n">
        <f aca="false">IF(AU17&gt;AU18,1,0)</f>
        <v>1</v>
      </c>
      <c r="DJ18" s="8" t="n">
        <f aca="false">IF(BG17&gt;BG18,1,0)</f>
        <v>1</v>
      </c>
      <c r="DK18" s="8" t="n">
        <f aca="false">IF(BH17&gt;BH18,1,0)</f>
        <v>1</v>
      </c>
      <c r="DL18" s="8" t="n">
        <f aca="false">IF(BI17&gt;BI18,1,0)</f>
        <v>0</v>
      </c>
      <c r="DM18" s="8" t="n">
        <f aca="false">IF(BU15&gt;BU16,1,0)</f>
        <v>0</v>
      </c>
      <c r="DN18" s="8" t="n">
        <f aca="false">IF(BV15&gt;BV16,1,0)</f>
        <v>0</v>
      </c>
      <c r="DO18" s="8" t="n">
        <f aca="false">IF(BW15&gt;BW16,1,0)</f>
        <v>0</v>
      </c>
      <c r="DP18" s="8" t="n">
        <f aca="false">IF(CI17&gt;CI18,1,0)</f>
        <v>0</v>
      </c>
      <c r="DQ18" s="8" t="n">
        <f aca="false">IF(CJ17&gt;CJ18,1,0)</f>
        <v>1</v>
      </c>
      <c r="DR18" s="8" t="n">
        <f aca="false">IF(CK17&gt;CK18,1,0)</f>
        <v>0</v>
      </c>
      <c r="DS18" s="74"/>
      <c r="DT18" s="8" t="n">
        <f aca="false">AE14+AF14+AG14+AS18+AT18+AU18+BG18+BH18+BI18+BU16+BV16+BW16+CI18+CJ18+CK18</f>
        <v>46</v>
      </c>
      <c r="DU18" s="8" t="n">
        <f aca="false">AE13+AF13+AG13+AS17+AT17+AU17+BG17+BH17+BI17+BU15+BV15+BW15+CI17+CJ17+CK17</f>
        <v>63</v>
      </c>
      <c r="DV18" s="74"/>
      <c r="DW18" s="1" t="n">
        <f aca="false">IF(X14="O",1,0)</f>
        <v>0</v>
      </c>
      <c r="DX18" s="1" t="n">
        <f aca="false">IF(AL18="O",1,0)</f>
        <v>0</v>
      </c>
      <c r="DY18" s="1" t="n">
        <f aca="false">IF(AZ18="O",1,0)</f>
        <v>0</v>
      </c>
      <c r="DZ18" s="1" t="n">
        <f aca="false">IF(BN16="O",1,0)</f>
        <v>0</v>
      </c>
      <c r="EA18" s="1" t="n">
        <f aca="false">IF(CB18="O",1,0)</f>
        <v>0</v>
      </c>
      <c r="ED18" s="8" t="n">
        <f aca="false">IF(CN18+CO18+CP18+DD18+DE18+DF18&gt;0,1,0)</f>
        <v>1</v>
      </c>
      <c r="EE18" s="8" t="n">
        <f aca="false">IF(CQ18+CR18+CS18+DG18+DH18+DI18&gt;0,1,0)</f>
        <v>1</v>
      </c>
      <c r="EF18" s="8" t="n">
        <f aca="false">IF(CT18+CU18+CV18+DJ18+DK18+DL18&gt;0,1,0)</f>
        <v>1</v>
      </c>
      <c r="EG18" s="8" t="n">
        <f aca="false">IF(CW18+CX18+CY18+DM18+DN18+DO18&gt;0,1,0)</f>
        <v>1</v>
      </c>
      <c r="EH18" s="8" t="n">
        <f aca="false">IF(CZ18+DA18+DB18+DP18+DQ18+DR18&gt;0,1,0)</f>
        <v>1</v>
      </c>
      <c r="EI18" s="8" t="n">
        <v>6</v>
      </c>
      <c r="EJ18" s="48" t="n">
        <f aca="false">SUM(ED18:EH18)</f>
        <v>5</v>
      </c>
      <c r="EK18" s="48" t="n">
        <f aca="false">AY18+BM16+CA18+W14+AK18</f>
        <v>2</v>
      </c>
      <c r="EL18" s="48" t="n">
        <f aca="false">SUM(CN18:DB18)</f>
        <v>5</v>
      </c>
      <c r="EM18" s="48" t="n">
        <f aca="false">SUM(DD18:DR18)</f>
        <v>7</v>
      </c>
      <c r="EN18" s="48" t="n">
        <f aca="false">EL18-EM18</f>
        <v>-2</v>
      </c>
      <c r="EO18" s="48" t="n">
        <f aca="false">DT18</f>
        <v>46</v>
      </c>
      <c r="EP18" s="48" t="n">
        <f aca="false">DU18</f>
        <v>63</v>
      </c>
      <c r="EQ18" s="48" t="n">
        <f aca="false">EO18-EP18</f>
        <v>-17</v>
      </c>
      <c r="ER18" s="48" t="n">
        <f aca="false">SUM(DW18:EA18)</f>
        <v>0</v>
      </c>
      <c r="ES18" s="74"/>
      <c r="ET18" s="27" t="n">
        <f aca="false">IF(EK18+100&gt;99,EK18+100,concatdxnar("0",EK18+100))</f>
        <v>102</v>
      </c>
      <c r="EU18" s="27" t="str">
        <f aca="false">IF(EN18+100&gt;99,EN18+100,CONCATENATE("0",EN18+100))</f>
        <v>098</v>
      </c>
      <c r="EV18" s="27" t="str">
        <f aca="false">IF(EQ18+100&gt;99,EQ18+100,CONCATENATE("0",EQ18+100))</f>
        <v>083</v>
      </c>
      <c r="EW18" s="27" t="n">
        <f aca="false">9-ER18</f>
        <v>9</v>
      </c>
      <c r="EX18" s="8" t="str">
        <f aca="false">CONCATENATE(ET18,EU18,EV18,EW18,EI18)</f>
        <v>10209808396</v>
      </c>
      <c r="EY18" s="8" t="n">
        <f aca="false">VALUE(EX18)</f>
        <v>10209808396</v>
      </c>
      <c r="EZ18" s="8" t="n">
        <f aca="false">LARGE(EY13:EY18,EI18)</f>
        <v>10109406252</v>
      </c>
      <c r="FA18" s="8" t="str">
        <f aca="false">LEFT(EZ18,9)</f>
        <v>101094062</v>
      </c>
      <c r="FB18" s="8" t="str">
        <f aca="false">IF(FA18=FA17,"empate-c","ok")</f>
        <v>ok</v>
      </c>
      <c r="FC18" s="8" t="n">
        <f aca="false">VALUE(RIGHT(EZ18,1))</f>
        <v>2</v>
      </c>
      <c r="FD18" s="8" t="n">
        <f aca="false">IF(FB18="ok",9,IF(FB18="empate-c",CONCATENATE(FC18,FC17),IF(FB18="empate-b",CONCATENATE(FC18,FC19),1)))</f>
        <v>9</v>
      </c>
      <c r="FE18" s="8" t="str">
        <f aca="false">RIGHT(C11,1)</f>
        <v>B</v>
      </c>
      <c r="FF18" s="8" t="n">
        <f aca="false">IF(FD18=9,9,VLOOKUP(CONCATENATE(FE18,FD18),'Conf-Direto'!$A$12:$B$587,2,0))</f>
        <v>9</v>
      </c>
      <c r="FG18" s="8" t="n">
        <f aca="false">IF(FF18=9,9,IF(FF18=FC18,8,7))</f>
        <v>9</v>
      </c>
      <c r="FH18" s="1" t="str">
        <f aca="false">CONCATENATE(FA18,FG18,FC18)</f>
        <v>10109406292</v>
      </c>
      <c r="FI18" s="8" t="n">
        <v>6</v>
      </c>
      <c r="FJ18" s="25" t="n">
        <f aca="false">IF(W13=1,1,IF(W14=1,6,0))</f>
        <v>1</v>
      </c>
      <c r="FK18" s="25" t="n">
        <f aca="false">IF(BM15=1,2,IF(BM16=1,6,0))</f>
        <v>6</v>
      </c>
      <c r="FL18" s="25" t="n">
        <f aca="false">IF(AK17=1,3,IF(AK18=1,6,0))</f>
        <v>3</v>
      </c>
      <c r="FM18" s="25" t="n">
        <f aca="false">IF(CA17=1,4,IF(CA18=1,6,0))</f>
        <v>6</v>
      </c>
      <c r="FN18" s="25" t="n">
        <f aca="false">IF(AY17=1,5,IF(AY18=1,6,0))</f>
        <v>5</v>
      </c>
      <c r="FO18" s="25"/>
      <c r="FP18" s="1" t="n">
        <f aca="false">VALUE(FH18)</f>
        <v>10109406292</v>
      </c>
      <c r="FQ18" s="1" t="n">
        <f aca="false">LARGE(FP13:FP18,6)</f>
        <v>10109406292</v>
      </c>
      <c r="FR18" s="8" t="n">
        <f aca="false">IF(SUM(EJ13:EJ18)=0,B18,VALUE(RIGHT(FQ18,1)))</f>
        <v>2</v>
      </c>
      <c r="FS18" s="1" t="n">
        <f aca="false">FR18+6</f>
        <v>8</v>
      </c>
      <c r="FT18" s="1" t="str">
        <f aca="false">VLOOKUP(FR18,B13:D18,3,0)</f>
        <v>AMADEU FACANHA</v>
      </c>
      <c r="FU18" s="4" t="n">
        <f aca="false">F18</f>
        <v>12</v>
      </c>
      <c r="FV18" s="9" t="str">
        <f aca="false">IF(FS18&lt;10,CONCATENATE("0",FS18,IF(FU18&lt;10,CONCATENATE("0",FU18),FU18)),CONCATENATE(FS18,IF(FU18&lt;10,CONCATENATE("0",FU18),FU18)))</f>
        <v>0812</v>
      </c>
      <c r="FW18" s="4" t="n">
        <f aca="false">VALUE(FV18)</f>
        <v>812</v>
      </c>
      <c r="FX18" s="4" t="n">
        <f aca="false">SMALL(FW13:FW18,FI18)</f>
        <v>1210</v>
      </c>
      <c r="FY18" s="4" t="n">
        <f aca="false">IF(LEN(FX18)=3,VALUE(LEFT(FX18,1)),VALUE(LEFT(FX18,2)))</f>
        <v>12</v>
      </c>
      <c r="FZ18" s="4" t="str">
        <f aca="false">RIGHT(FX18,2)</f>
        <v>10</v>
      </c>
      <c r="GB18" s="4" t="n">
        <v>6</v>
      </c>
      <c r="GC18" s="4" t="str">
        <f aca="false">LEFT(EX18,10)</f>
        <v>1020980839</v>
      </c>
    </row>
    <row r="20" s="17" customFormat="true" ht="22.5" hidden="false" customHeight="true" outlineLevel="0" collapsed="false">
      <c r="A20" s="10"/>
      <c r="B20" s="10" t="s">
        <v>0</v>
      </c>
      <c r="C20" s="11" t="s">
        <v>79</v>
      </c>
      <c r="D20" s="11"/>
      <c r="E20" s="12"/>
      <c r="F20" s="11" t="str">
        <f aca="false">$C20</f>
        <v>GRUPO C</v>
      </c>
      <c r="G20" s="11" t="s">
        <v>80</v>
      </c>
      <c r="H20" s="13" t="s">
        <v>2</v>
      </c>
      <c r="I20" s="14" t="s">
        <v>3</v>
      </c>
      <c r="J20" s="15" t="s">
        <v>4</v>
      </c>
      <c r="K20" s="15"/>
      <c r="L20" s="15"/>
      <c r="M20" s="15" t="s">
        <v>6</v>
      </c>
      <c r="N20" s="15"/>
      <c r="O20" s="15"/>
      <c r="P20" s="11" t="s">
        <v>8</v>
      </c>
      <c r="Q20" s="11" t="s">
        <v>8</v>
      </c>
      <c r="R20" s="36"/>
      <c r="S20" s="36"/>
      <c r="U20" s="18" t="str">
        <f aca="false">U11</f>
        <v>3o TURNO - 1a RODADA</v>
      </c>
      <c r="V20" s="18"/>
      <c r="W20" s="19"/>
      <c r="X20" s="22" t="s">
        <v>10</v>
      </c>
      <c r="Y20" s="22"/>
      <c r="Z20" s="22"/>
      <c r="AA20" s="22"/>
      <c r="AC20" s="5" t="s">
        <v>11</v>
      </c>
      <c r="AD20" s="12"/>
      <c r="AE20" s="21" t="s">
        <v>12</v>
      </c>
      <c r="AF20" s="21"/>
      <c r="AG20" s="21"/>
      <c r="AI20" s="18" t="str">
        <f aca="false">AI11</f>
        <v>3o TURNO - 2a RODADA</v>
      </c>
      <c r="AJ20" s="18"/>
      <c r="AK20" s="19"/>
      <c r="AL20" s="22" t="s">
        <v>10</v>
      </c>
      <c r="AM20" s="22"/>
      <c r="AN20" s="22"/>
      <c r="AO20" s="22"/>
      <c r="AP20" s="12"/>
      <c r="AQ20" s="5" t="s">
        <v>11</v>
      </c>
      <c r="AR20" s="12"/>
      <c r="AS20" s="21" t="s">
        <v>12</v>
      </c>
      <c r="AT20" s="21"/>
      <c r="AU20" s="21"/>
      <c r="AW20" s="18" t="str">
        <f aca="false">AW11</f>
        <v>3o TURNO - 3a RODADA</v>
      </c>
      <c r="AX20" s="18"/>
      <c r="AY20" s="19"/>
      <c r="AZ20" s="22" t="s">
        <v>10</v>
      </c>
      <c r="BA20" s="22"/>
      <c r="BB20" s="22"/>
      <c r="BC20" s="22"/>
      <c r="BD20" s="12"/>
      <c r="BE20" s="5" t="s">
        <v>11</v>
      </c>
      <c r="BF20" s="12"/>
      <c r="BG20" s="21" t="s">
        <v>12</v>
      </c>
      <c r="BH20" s="21"/>
      <c r="BI20" s="21"/>
      <c r="BK20" s="18" t="str">
        <f aca="false">BK11</f>
        <v>3o TURNO - 4a RODADA</v>
      </c>
      <c r="BL20" s="18"/>
      <c r="BM20" s="19"/>
      <c r="BN20" s="22" t="s">
        <v>10</v>
      </c>
      <c r="BO20" s="22"/>
      <c r="BP20" s="22"/>
      <c r="BQ20" s="22"/>
      <c r="BR20" s="12"/>
      <c r="BS20" s="5" t="s">
        <v>11</v>
      </c>
      <c r="BT20" s="12"/>
      <c r="BU20" s="21" t="s">
        <v>12</v>
      </c>
      <c r="BV20" s="21"/>
      <c r="BW20" s="21"/>
      <c r="BY20" s="18" t="str">
        <f aca="false">BY11</f>
        <v>3o TURNO - 5a RODADA</v>
      </c>
      <c r="BZ20" s="18"/>
      <c r="CA20" s="19"/>
      <c r="CB20" s="23" t="s">
        <v>10</v>
      </c>
      <c r="CC20" s="23"/>
      <c r="CD20" s="23"/>
      <c r="CE20" s="23"/>
      <c r="CF20" s="12"/>
      <c r="CG20" s="5" t="s">
        <v>11</v>
      </c>
      <c r="CH20" s="12"/>
      <c r="CI20" s="21" t="s">
        <v>12</v>
      </c>
      <c r="CJ20" s="21"/>
      <c r="CK20" s="21"/>
      <c r="CL20" s="24"/>
      <c r="CM20" s="25" t="s">
        <v>13</v>
      </c>
      <c r="CN20" s="8" t="s">
        <v>14</v>
      </c>
      <c r="CO20" s="8"/>
      <c r="CP20" s="8"/>
      <c r="CQ20" s="8" t="s">
        <v>15</v>
      </c>
      <c r="CR20" s="8"/>
      <c r="CS20" s="8"/>
      <c r="CT20" s="8" t="s">
        <v>16</v>
      </c>
      <c r="CU20" s="8"/>
      <c r="CV20" s="8"/>
      <c r="CW20" s="8" t="s">
        <v>17</v>
      </c>
      <c r="CX20" s="8"/>
      <c r="CY20" s="8"/>
      <c r="CZ20" s="8" t="s">
        <v>18</v>
      </c>
      <c r="DA20" s="8"/>
      <c r="DB20" s="8"/>
      <c r="DC20" s="10"/>
      <c r="DD20" s="8" t="s">
        <v>19</v>
      </c>
      <c r="DE20" s="8"/>
      <c r="DF20" s="8"/>
      <c r="DG20" s="8" t="s">
        <v>20</v>
      </c>
      <c r="DH20" s="8"/>
      <c r="DI20" s="8"/>
      <c r="DJ20" s="8" t="s">
        <v>21</v>
      </c>
      <c r="DK20" s="8"/>
      <c r="DL20" s="8"/>
      <c r="DM20" s="8" t="s">
        <v>22</v>
      </c>
      <c r="DN20" s="8"/>
      <c r="DO20" s="8"/>
      <c r="DP20" s="8" t="s">
        <v>23</v>
      </c>
      <c r="DQ20" s="8"/>
      <c r="DR20" s="8"/>
      <c r="DS20" s="10"/>
      <c r="DT20" s="8" t="s">
        <v>6</v>
      </c>
      <c r="DU20" s="8"/>
      <c r="DV20" s="10"/>
      <c r="DW20" s="8" t="s">
        <v>24</v>
      </c>
      <c r="DX20" s="8"/>
      <c r="DY20" s="8"/>
      <c r="DZ20" s="8"/>
      <c r="EA20" s="8"/>
      <c r="EB20" s="8" t="s">
        <v>25</v>
      </c>
      <c r="EC20" s="8"/>
      <c r="ED20" s="8" t="s">
        <v>26</v>
      </c>
      <c r="EE20" s="8"/>
      <c r="EF20" s="8"/>
      <c r="EG20" s="8"/>
      <c r="EH20" s="8"/>
      <c r="EI20" s="26" t="s">
        <v>0</v>
      </c>
      <c r="EJ20" s="26" t="s">
        <v>2</v>
      </c>
      <c r="EK20" s="26" t="s">
        <v>3</v>
      </c>
      <c r="EL20" s="8" t="s">
        <v>4</v>
      </c>
      <c r="EM20" s="8"/>
      <c r="EN20" s="8"/>
      <c r="EO20" s="8" t="s">
        <v>6</v>
      </c>
      <c r="EP20" s="8"/>
      <c r="EQ20" s="8"/>
      <c r="ER20" s="8" t="s">
        <v>27</v>
      </c>
      <c r="ES20" s="10"/>
      <c r="ET20" s="27" t="s">
        <v>28</v>
      </c>
      <c r="EU20" s="27"/>
      <c r="EV20" s="27"/>
      <c r="EW20" s="27"/>
      <c r="EX20" s="27"/>
      <c r="EY20" s="27"/>
      <c r="EZ20" s="27"/>
      <c r="FA20" s="27"/>
      <c r="FB20" s="27"/>
      <c r="FC20" s="27"/>
      <c r="FD20" s="8" t="s">
        <v>29</v>
      </c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10"/>
      <c r="FT20" s="10"/>
      <c r="FU20" s="12"/>
      <c r="FV20" s="28"/>
      <c r="FW20" s="12"/>
      <c r="FX20" s="12"/>
      <c r="FY20" s="12"/>
      <c r="FZ20" s="12"/>
      <c r="GA20" s="12"/>
      <c r="GB20" s="12"/>
      <c r="GC20" s="12"/>
      <c r="GD20" s="24"/>
      <c r="GE20" s="24"/>
    </row>
    <row r="21" s="17" customFormat="true" ht="24.75" hidden="false" customHeight="true" outlineLevel="0" collapsed="false">
      <c r="A21" s="10"/>
      <c r="B21" s="10"/>
      <c r="C21" s="29" t="str">
        <f aca="false">C3</f>
        <v>TENISTAS</v>
      </c>
      <c r="D21" s="29"/>
      <c r="E21" s="12"/>
      <c r="F21" s="30"/>
      <c r="G21" s="31" t="s">
        <v>31</v>
      </c>
      <c r="H21" s="13"/>
      <c r="I21" s="14"/>
      <c r="J21" s="32" t="s">
        <v>32</v>
      </c>
      <c r="K21" s="32" t="s">
        <v>33</v>
      </c>
      <c r="L21" s="33" t="s">
        <v>34</v>
      </c>
      <c r="M21" s="34" t="s">
        <v>32</v>
      </c>
      <c r="N21" s="34" t="s">
        <v>33</v>
      </c>
      <c r="O21" s="35" t="s">
        <v>34</v>
      </c>
      <c r="P21" s="11"/>
      <c r="Q21" s="11"/>
      <c r="R21" s="36"/>
      <c r="S21" s="36"/>
      <c r="U21" s="41"/>
      <c r="V21" s="42" t="str">
        <f aca="false">U3</f>
        <v>23 a 29 Mai</v>
      </c>
      <c r="W21" s="38"/>
      <c r="X21" s="39" t="s">
        <v>35</v>
      </c>
      <c r="Y21" s="40" t="s">
        <v>36</v>
      </c>
      <c r="Z21" s="40" t="s">
        <v>37</v>
      </c>
      <c r="AA21" s="34" t="s">
        <v>38</v>
      </c>
      <c r="AC21" s="5" t="s">
        <v>39</v>
      </c>
      <c r="AD21" s="12"/>
      <c r="AE21" s="40" t="s">
        <v>36</v>
      </c>
      <c r="AF21" s="40" t="s">
        <v>37</v>
      </c>
      <c r="AG21" s="34" t="s">
        <v>38</v>
      </c>
      <c r="AI21" s="41"/>
      <c r="AJ21" s="42" t="str">
        <f aca="false">AJ12</f>
        <v>30 a 05 Jun</v>
      </c>
      <c r="AK21" s="38"/>
      <c r="AL21" s="39" t="s">
        <v>35</v>
      </c>
      <c r="AM21" s="40" t="s">
        <v>36</v>
      </c>
      <c r="AN21" s="40" t="s">
        <v>37</v>
      </c>
      <c r="AO21" s="34" t="s">
        <v>38</v>
      </c>
      <c r="AP21" s="12"/>
      <c r="AQ21" s="5" t="s">
        <v>39</v>
      </c>
      <c r="AR21" s="12"/>
      <c r="AS21" s="40" t="s">
        <v>36</v>
      </c>
      <c r="AT21" s="40" t="s">
        <v>37</v>
      </c>
      <c r="AU21" s="34" t="s">
        <v>38</v>
      </c>
      <c r="AW21" s="41"/>
      <c r="AX21" s="42" t="str">
        <f aca="false">AX12</f>
        <v>06 a 12 Jun</v>
      </c>
      <c r="AY21" s="38"/>
      <c r="AZ21" s="39" t="s">
        <v>35</v>
      </c>
      <c r="BA21" s="40" t="s">
        <v>36</v>
      </c>
      <c r="BB21" s="40" t="s">
        <v>37</v>
      </c>
      <c r="BC21" s="34" t="s">
        <v>38</v>
      </c>
      <c r="BD21" s="12"/>
      <c r="BE21" s="5" t="s">
        <v>39</v>
      </c>
      <c r="BF21" s="12"/>
      <c r="BG21" s="40" t="s">
        <v>36</v>
      </c>
      <c r="BH21" s="40" t="s">
        <v>37</v>
      </c>
      <c r="BI21" s="34" t="s">
        <v>38</v>
      </c>
      <c r="BK21" s="41"/>
      <c r="BL21" s="42" t="str">
        <f aca="false">BL12</f>
        <v>13 a 19 Jun</v>
      </c>
      <c r="BM21" s="38"/>
      <c r="BN21" s="39" t="s">
        <v>35</v>
      </c>
      <c r="BO21" s="40" t="s">
        <v>36</v>
      </c>
      <c r="BP21" s="40" t="s">
        <v>37</v>
      </c>
      <c r="BQ21" s="34" t="s">
        <v>38</v>
      </c>
      <c r="BR21" s="12"/>
      <c r="BS21" s="5" t="s">
        <v>39</v>
      </c>
      <c r="BT21" s="12"/>
      <c r="BU21" s="40" t="s">
        <v>36</v>
      </c>
      <c r="BV21" s="40" t="s">
        <v>37</v>
      </c>
      <c r="BW21" s="34" t="s">
        <v>38</v>
      </c>
      <c r="BY21" s="41"/>
      <c r="BZ21" s="42" t="str">
        <f aca="false">BZ12</f>
        <v>20 a 26 Jun</v>
      </c>
      <c r="CA21" s="38"/>
      <c r="CB21" s="116" t="s">
        <v>35</v>
      </c>
      <c r="CC21" s="45" t="s">
        <v>40</v>
      </c>
      <c r="CD21" s="45" t="s">
        <v>41</v>
      </c>
      <c r="CE21" s="46" t="s">
        <v>38</v>
      </c>
      <c r="CF21" s="12"/>
      <c r="CG21" s="5" t="s">
        <v>39</v>
      </c>
      <c r="CH21" s="12"/>
      <c r="CI21" s="40" t="s">
        <v>36</v>
      </c>
      <c r="CJ21" s="40" t="s">
        <v>37</v>
      </c>
      <c r="CK21" s="34" t="s">
        <v>38</v>
      </c>
      <c r="CL21" s="24"/>
      <c r="CM21" s="25"/>
      <c r="CN21" s="10" t="s">
        <v>42</v>
      </c>
      <c r="CO21" s="10" t="s">
        <v>43</v>
      </c>
      <c r="CP21" s="10" t="s">
        <v>44</v>
      </c>
      <c r="CQ21" s="10" t="s">
        <v>42</v>
      </c>
      <c r="CR21" s="10" t="s">
        <v>43</v>
      </c>
      <c r="CS21" s="10" t="s">
        <v>44</v>
      </c>
      <c r="CT21" s="10" t="s">
        <v>42</v>
      </c>
      <c r="CU21" s="10" t="s">
        <v>43</v>
      </c>
      <c r="CV21" s="10" t="s">
        <v>44</v>
      </c>
      <c r="CW21" s="10" t="s">
        <v>42</v>
      </c>
      <c r="CX21" s="10" t="s">
        <v>43</v>
      </c>
      <c r="CY21" s="10" t="s">
        <v>44</v>
      </c>
      <c r="CZ21" s="10" t="s">
        <v>42</v>
      </c>
      <c r="DA21" s="10" t="s">
        <v>43</v>
      </c>
      <c r="DB21" s="10" t="s">
        <v>44</v>
      </c>
      <c r="DC21" s="10"/>
      <c r="DD21" s="10" t="s">
        <v>42</v>
      </c>
      <c r="DE21" s="10" t="s">
        <v>43</v>
      </c>
      <c r="DF21" s="10" t="s">
        <v>44</v>
      </c>
      <c r="DG21" s="10" t="s">
        <v>42</v>
      </c>
      <c r="DH21" s="10" t="s">
        <v>43</v>
      </c>
      <c r="DI21" s="10" t="s">
        <v>44</v>
      </c>
      <c r="DJ21" s="10" t="s">
        <v>42</v>
      </c>
      <c r="DK21" s="10" t="s">
        <v>43</v>
      </c>
      <c r="DL21" s="10" t="s">
        <v>44</v>
      </c>
      <c r="DM21" s="10" t="s">
        <v>42</v>
      </c>
      <c r="DN21" s="10" t="s">
        <v>43</v>
      </c>
      <c r="DO21" s="10" t="s">
        <v>44</v>
      </c>
      <c r="DP21" s="10" t="s">
        <v>42</v>
      </c>
      <c r="DQ21" s="10" t="s">
        <v>43</v>
      </c>
      <c r="DR21" s="10" t="s">
        <v>44</v>
      </c>
      <c r="DS21" s="10"/>
      <c r="DT21" s="8" t="s">
        <v>32</v>
      </c>
      <c r="DU21" s="8" t="s">
        <v>33</v>
      </c>
      <c r="DV21" s="10"/>
      <c r="DW21" s="12" t="s">
        <v>45</v>
      </c>
      <c r="DX21" s="10" t="s">
        <v>46</v>
      </c>
      <c r="DY21" s="12" t="s">
        <v>45</v>
      </c>
      <c r="DZ21" s="10" t="s">
        <v>46</v>
      </c>
      <c r="EA21" s="12" t="s">
        <v>45</v>
      </c>
      <c r="EB21" s="8" t="s">
        <v>47</v>
      </c>
      <c r="EC21" s="8"/>
      <c r="ED21" s="8" t="s">
        <v>48</v>
      </c>
      <c r="EE21" s="8" t="s">
        <v>49</v>
      </c>
      <c r="EF21" s="8" t="s">
        <v>50</v>
      </c>
      <c r="EG21" s="8" t="s">
        <v>51</v>
      </c>
      <c r="EH21" s="8" t="s">
        <v>52</v>
      </c>
      <c r="EI21" s="26"/>
      <c r="EJ21" s="26"/>
      <c r="EK21" s="26"/>
      <c r="EL21" s="8" t="s">
        <v>32</v>
      </c>
      <c r="EM21" s="8" t="s">
        <v>33</v>
      </c>
      <c r="EN21" s="8" t="s">
        <v>34</v>
      </c>
      <c r="EO21" s="8" t="s">
        <v>32</v>
      </c>
      <c r="EP21" s="8" t="s">
        <v>33</v>
      </c>
      <c r="EQ21" s="8" t="s">
        <v>34</v>
      </c>
      <c r="ER21" s="8"/>
      <c r="ES21" s="10"/>
      <c r="ET21" s="10" t="str">
        <f aca="false">I20</f>
        <v>Vitorias</v>
      </c>
      <c r="EU21" s="10" t="s">
        <v>53</v>
      </c>
      <c r="EV21" s="10" t="s">
        <v>54</v>
      </c>
      <c r="EW21" s="10" t="s">
        <v>24</v>
      </c>
      <c r="EX21" s="10" t="s">
        <v>55</v>
      </c>
      <c r="EY21" s="10" t="s">
        <v>56</v>
      </c>
      <c r="EZ21" s="10" t="s">
        <v>57</v>
      </c>
      <c r="FA21" s="10" t="s">
        <v>58</v>
      </c>
      <c r="FB21" s="10" t="s">
        <v>59</v>
      </c>
      <c r="FC21" s="10" t="s">
        <v>60</v>
      </c>
      <c r="FD21" s="10" t="s">
        <v>61</v>
      </c>
      <c r="FE21" s="10" t="s">
        <v>62</v>
      </c>
      <c r="FF21" s="10" t="s">
        <v>32</v>
      </c>
      <c r="FG21" s="10" t="s">
        <v>63</v>
      </c>
      <c r="FH21" s="10" t="s">
        <v>64</v>
      </c>
      <c r="FI21" s="8" t="s">
        <v>0</v>
      </c>
      <c r="FJ21" s="8" t="n">
        <v>1</v>
      </c>
      <c r="FK21" s="8" t="n">
        <v>2</v>
      </c>
      <c r="FL21" s="8" t="n">
        <v>3</v>
      </c>
      <c r="FM21" s="8" t="n">
        <v>4</v>
      </c>
      <c r="FN21" s="8" t="n">
        <v>5</v>
      </c>
      <c r="FO21" s="8" t="n">
        <v>6</v>
      </c>
      <c r="FP21" s="10" t="s">
        <v>65</v>
      </c>
      <c r="FQ21" s="10" t="s">
        <v>66</v>
      </c>
      <c r="FR21" s="10" t="s">
        <v>67</v>
      </c>
      <c r="FS21" s="47" t="s">
        <v>68</v>
      </c>
      <c r="FT21" s="10" t="s">
        <v>69</v>
      </c>
      <c r="FU21" s="12" t="s">
        <v>70</v>
      </c>
      <c r="FV21" s="28" t="s">
        <v>71</v>
      </c>
      <c r="FW21" s="12"/>
      <c r="FX21" s="12" t="s">
        <v>73</v>
      </c>
      <c r="FY21" s="12"/>
      <c r="FZ21" s="12"/>
      <c r="GA21" s="12"/>
      <c r="GB21" s="12"/>
      <c r="GC21" s="12"/>
      <c r="GD21" s="24"/>
      <c r="GE21" s="24"/>
    </row>
    <row r="22" customFormat="false" ht="13.8" hidden="false" customHeight="false" outlineLevel="0" collapsed="false">
      <c r="B22" s="48" t="n">
        <v>1</v>
      </c>
      <c r="C22" s="49" t="n">
        <v>13</v>
      </c>
      <c r="D22" s="50" t="str">
        <f aca="false">Classificação!D17</f>
        <v>PEDRO SANTOS</v>
      </c>
      <c r="F22" s="49" t="n">
        <f aca="false">F18+1</f>
        <v>13</v>
      </c>
      <c r="G22" s="51" t="str">
        <f aca="false">VLOOKUP(FR22,$B$22:$D$27,3,0)</f>
        <v>CLEITON BORGES</v>
      </c>
      <c r="H22" s="111" t="n">
        <f aca="false">VLOOKUP(FR22,EI22:EJ27,2,0)</f>
        <v>5</v>
      </c>
      <c r="I22" s="53" t="n">
        <f aca="false">VLOOKUP(FR22,EI22:EK27,3,0)</f>
        <v>5</v>
      </c>
      <c r="J22" s="57" t="n">
        <f aca="false">VLOOKUP(FR22,EI22:EQ27,4,0)</f>
        <v>10</v>
      </c>
      <c r="K22" s="55" t="n">
        <f aca="false">VLOOKUP(FR22,EI22:EQ27,5,0)</f>
        <v>0</v>
      </c>
      <c r="L22" s="56" t="n">
        <f aca="false">VLOOKUP(FR22,EI22:EQ27,6,0)</f>
        <v>10</v>
      </c>
      <c r="M22" s="57" t="n">
        <f aca="false">VLOOKUP(FR22,EI22:EQ27,7,0)</f>
        <v>61</v>
      </c>
      <c r="N22" s="55" t="n">
        <f aca="false">VLOOKUP(FR22,EI22:EQ27,8,0)</f>
        <v>13</v>
      </c>
      <c r="O22" s="112" t="n">
        <f aca="false">VLOOKUP(FR22,EI22:EQ27,9,0)</f>
        <v>48</v>
      </c>
      <c r="P22" s="58" t="n">
        <f aca="false">VLOOKUP(FR22,EI22:ER27,10,0)</f>
        <v>0</v>
      </c>
      <c r="Q22" s="58" t="e">
        <f aca="false">VLOOKUP(FS22,EJ22:ES27,10,0)</f>
        <v>#N/A</v>
      </c>
      <c r="R22" s="59"/>
      <c r="S22" s="59"/>
      <c r="U22" s="60"/>
      <c r="V22" s="61" t="str">
        <f aca="false">D22</f>
        <v>PEDRO SANTOS</v>
      </c>
      <c r="W22" s="62" t="n">
        <f aca="false">IF(X22="W",1,IF(X22="O",0,IF(X22="R",0,IF(X23="R",1,IF(AG22+AG23&gt;0,IF(AG22&gt;AG23,1,0),IF(AF22&gt;AF23,1,0))))))</f>
        <v>1</v>
      </c>
      <c r="X22" s="63"/>
      <c r="Y22" s="64" t="n">
        <v>6</v>
      </c>
      <c r="Z22" s="64" t="n">
        <v>6</v>
      </c>
      <c r="AA22" s="65"/>
      <c r="AC22" s="5" t="str">
        <f aca="false">IF(AA22&lt;&gt;"","STB",IF(AA23&lt;&gt;"","STB",IF(Z22&lt;&gt;"",IF(Z22&gt;5,IF(Z22&gt;Z23+1,"fim2st",IF(Z23&gt;Z22+1,"fim2st",IF(Z22=Z23,"meio2st",IF(Z22=6,IF(Z23=7,"fim2st","meio2st"),IF(Z22=7,IF(Z23=6,"fim2st","meio2st"),"meio2st"))))),IF(Z23&gt;5,IF(Z23&gt;Z22+1,"fim2st","meio2st"),"meio2st")),IF(Z23&lt;&gt;"",IF(Z22&gt;5,IF(Z22&gt;Z23+1,"fim2st",IF(Z23&gt;Z22+1,"fim2st",IF(Z22=Z23,"meio2st",IF(Z22=6,IF(Z23=7,"fim2st","meio2st"),IF(Z22=7,IF(Z23=6,"fim2st","meio2st"),"meio2st"))))),IF(Z23&gt;5,IF(Z23&gt;Z22+1,"fim2st","meio2st"),"meio2st")),IF(Y22&lt;&gt;"",IF(Y22&gt;5,IF(Y22&gt;Y23+1,"fim1st",IF(Y23&gt;Y22+1,"fim1st",IF(Y22=Y23,"meio1st",IF(Y22=6,IF(Y23=7,"fim1st","meio1st"),IF(Y22=7,IF(Y23=6,"fim1st","meio1st"),"meio1st"))))),IF(Y23&gt;5,IF(Y23&gt;Y22+1,"fim1st","meio1st"),"meio1st")),IF(Y23&lt;&gt;"",IF(Y22&gt;5,IF(Y22&gt;Y23+1,"fim1st",IF(Y23&gt;Y22+1,"fim1st",IF(Y22=Y23,"meio1st",IF(Y22=6,IF(Y23=7,"fim1st","meio1st"),IF(Y22=7,IF(Y23=6,"fim1st","meio1st"),"meio1st"))))),IF(Y23&gt;5,IF(Y23&gt;Y22+1,"fim1st","meio1st"),"meio1st")),"NJG"))))))</f>
        <v>fim2st</v>
      </c>
      <c r="AE22" s="66" t="n">
        <f aca="false">IF(X22="W",6,IF(X22="O",0,  IF(X23="R",IF(AC22="meio1st",IF(Y23&gt;4,IF(Y23=6,7,Y23+2),6),Y22),Y22)))</f>
        <v>6</v>
      </c>
      <c r="AF22" s="67" t="n">
        <f aca="false">IF(X22="W",6,IF(X22="O",0,IF(X22="R",IF(AC22="meio1st",0,IF(AC22="fim1st",0,Z22) ),IF(X23="R",IF(AC22="meio1st",6,IF(AC22="fim1st",6,IF(AC22="meio2st",IF(Z23&gt;4,IF(Z23=6,7,Z23+2),6),Z22))),Z22))))</f>
        <v>6</v>
      </c>
      <c r="AG22" s="68" t="n">
        <f aca="false">IF(X22="W",0,IF(X22="O",0,IF(X22="R",IF(AC22="STB",AA22,0),IF(X23="R",IF(AC22="meio1st",0,IF(AE22&gt;AE23,IF(AF22&gt;AF23,0,10),IF(AF22&gt;AF23,10,AA22))),AA22))))</f>
        <v>0</v>
      </c>
      <c r="AH22" s="69"/>
      <c r="AI22" s="60" t="s">
        <v>75</v>
      </c>
      <c r="AJ22" s="61" t="str">
        <f aca="false">D22</f>
        <v>PEDRO SANTOS</v>
      </c>
      <c r="AK22" s="62" t="n">
        <f aca="false">IF(AL22="W",1,IF(AL22="O",0,IF(AL22="R",0,IF(AL23="R",1,IF(AU22+AU23&gt;0,IF(AU22&gt;AU23,1,0),IF(AT22&gt;AT23,1,0))))))</f>
        <v>1</v>
      </c>
      <c r="AL22" s="63"/>
      <c r="AM22" s="64" t="n">
        <v>7</v>
      </c>
      <c r="AN22" s="64" t="n">
        <v>6</v>
      </c>
      <c r="AO22" s="65"/>
      <c r="AQ22" s="5" t="str">
        <f aca="false">IF(AO22&lt;&gt;"","STB",IF(AO23&lt;&gt;"","STB",IF(AN22&lt;&gt;"",IF(AN22&gt;5,IF(AN22&gt;AN23+1,"fim2st",IF(AN23&gt;AN22+1,"fim2st",IF(AN22=AN23,"meio2st",IF(AN22=6,IF(AN23=7,"fim2st","meio2st"),IF(AN22=7,IF(AN23=6,"fim2st","meio2st"),"meio2st"))))),IF(AN23&gt;5,IF(AN23&gt;AN22+1,"fim2st","meio2st"),"meio2st")),IF(AN23&lt;&gt;"",IF(AN22&gt;5,IF(AN22&gt;AN23+1,"fim2st",IF(AN23&gt;AN22+1,"fim2st",IF(AN22=AN23,"meio2st",IF(AN22=6,IF(AN23=7,"fim2st","meio2st"),IF(AN22=7,IF(AN23=6,"fim2st","meio2st"),"meio2st"))))),IF(AN23&gt;5,IF(AN23&gt;AN22+1,"fim2st","meio2st"),"meio2st")),IF(AM22&lt;&gt;"",IF(AM22&gt;5,IF(AM22&gt;AM23+1,"fim1st",IF(AM23&gt;AM22+1,"fim1st",IF(AM22=AM23,"meio1st",IF(AM22=6,IF(AM23=7,"fim1st","meio1st"),IF(AM22=7,IF(AM23=6,"fim1st","meio1st"),"meio1st"))))),IF(AM23&gt;5,IF(AM23&gt;AM22+1,"fim1st","meio1st"),"meio1st")),IF(AM23&lt;&gt;"",IF(AM22&gt;5,IF(AM22&gt;AM23+1,"fim1st",IF(AM23&gt;AM22+1,"fim1st",IF(AM22=AM23,"meio1st",IF(AM22=6,IF(AM23=7,"fim1st","meio1st"),IF(AM22=7,IF(AM23=6,"fim1st","meio1st"),"meio1st"))))),IF(AM23&gt;5,IF(AM23&gt;AM22+1,"fim1st","meio1st"),"meio1st")),"NJG"))))))</f>
        <v>fim2st</v>
      </c>
      <c r="AS22" s="66" t="n">
        <f aca="false">IF(AL22="W",6,IF(AL22="O",0,  IF(AL23="R",IF(AQ22="meio1st",IF(AM23&gt;4,IF(AM23=6,7,AM23+2),6),AM22),AM22)))</f>
        <v>7</v>
      </c>
      <c r="AT22" s="67" t="n">
        <f aca="false">IF(AL22="W",6,IF(AL22="O",0,IF(AL22="R",IF(AQ22="meio1st",0,IF(AQ22="fim1st",0,AN22) ),IF(AL23="R",IF(AQ22="meio1st",6,IF(AQ22="fim1st",6,IF(AQ22="meio2st",IF(AN23&gt;4,IF(AN23=6,7,AN23+2),6),AN22))),AN22))))</f>
        <v>6</v>
      </c>
      <c r="AU22" s="68" t="n">
        <f aca="false">IF(AL22="W",0,IF(AL22="O",0,IF(AL22="R",IF(AQ22="STB",AO22,0),IF(AL23="R",IF(AQ22="meio1st",0,IF(AS22&gt;AS23,IF(AT22&gt;AT23,0,10),IF(AT22&gt;AT23,10,AO22))),AO22))))</f>
        <v>0</v>
      </c>
      <c r="AW22" s="60"/>
      <c r="AX22" s="61" t="str">
        <f aca="false">D22</f>
        <v>PEDRO SANTOS</v>
      </c>
      <c r="AY22" s="62" t="n">
        <f aca="false">IF(AZ22="W",1,IF(AZ22="O",0,IF(AZ22="R",0,IF(AZ23="R",1,IF(BI22+BI23&gt;0,IF(BI22&gt;BI23,1,0),IF(BH22&gt;BH23,1,0))))))</f>
        <v>0</v>
      </c>
      <c r="AZ22" s="63" t="s">
        <v>47</v>
      </c>
      <c r="BA22" s="64"/>
      <c r="BB22" s="64"/>
      <c r="BC22" s="65"/>
      <c r="BE22" s="5" t="str">
        <f aca="false">IF(BC22&lt;&gt;"","STB",IF(BC23&lt;&gt;"","STB",IF(BB22&lt;&gt;"",IF(BB22&gt;5,IF(BB22&gt;BB23+1,"fim2st",IF(BB23&gt;BB22+1,"fim2st",IF(BB22=BB23,"meio2st",IF(BB22=6,IF(BB23=7,"fim2st","meio2st"),IF(BB22=7,IF(BB23=6,"fim2st","meio2st"),"meio2st"))))),IF(BB23&gt;5,IF(BB23&gt;BB22+1,"fim2st","meio2st"),"meio2st")),IF(BB23&lt;&gt;"",IF(BB22&gt;5,IF(BB22&gt;BB23+1,"fim2st",IF(BB23&gt;BB22+1,"fim2st",IF(BB22=BB23,"meio2st",IF(BB22=6,IF(BB23=7,"fim2st","meio2st"),IF(BB22=7,IF(BB23=6,"fim2st","meio2st"),"meio2st"))))),IF(BB23&gt;5,IF(BB23&gt;BB22+1,"fim2st","meio2st"),"meio2st")),IF(BA22&lt;&gt;"",IF(BA22&gt;5,IF(BA22&gt;BA23+1,"fim1st",IF(BA23&gt;BA22+1,"fim1st",IF(BA22=BA23,"meio1st",IF(BA22=6,IF(BA23=7,"fim1st","meio1st"),IF(BA22=7,IF(BA23=6,"fim1st","meio1st"),"meio1st"))))),IF(BA23&gt;5,IF(BA23&gt;BA22+1,"fim1st","meio1st"),"meio1st")),IF(BA23&lt;&gt;"",IF(BA22&gt;5,IF(BA22&gt;BA23+1,"fim1st",IF(BA23&gt;BA22+1,"fim1st",IF(BA22=BA23,"meio1st",IF(BA22=6,IF(BA23=7,"fim1st","meio1st"),IF(BA22=7,IF(BA23=6,"fim1st","meio1st"),"meio1st"))))),IF(BA23&gt;5,IF(BA23&gt;BA22+1,"fim1st","meio1st"),"meio1st")),"NJG"))))))</f>
        <v>NJG</v>
      </c>
      <c r="BG22" s="66" t="n">
        <f aca="false">IF(AZ22="W",6,IF(AZ22="O",0,  IF(AZ23="R",IF(BE22="meio1st",IF(BA23&gt;4,IF(BA23=6,7,BA23+2),6),BA22),BA22)))</f>
        <v>0</v>
      </c>
      <c r="BH22" s="67" t="n">
        <f aca="false">IF(AZ22="W",6,IF(AZ22="O",0,IF(AZ22="R",IF(BE22="meio1st",0,IF(BE22="fim1st",0,BB22) ),IF(AZ23="R",IF(BE22="meio1st",6,IF(BE22="fim1st",6,IF(BE22="meio2st",IF(BB23&gt;4,IF(BB23=6,7,BB23+2),6),BB22))),BB22))))</f>
        <v>0</v>
      </c>
      <c r="BI22" s="68" t="n">
        <f aca="false">IF(AZ22="W",0,IF(AZ22="O",0,IF(AZ22="R",IF(BE22="STB",BC22,0),IF(AZ23="R",IF(BE22="meio1st",0,IF(BG22&gt;BG23,IF(BH22&gt;BH23,0,10),IF(BH22&gt;BH23,10,BC22))),BC22))))</f>
        <v>0</v>
      </c>
      <c r="BK22" s="60" t="s">
        <v>75</v>
      </c>
      <c r="BL22" s="61" t="str">
        <f aca="false">D22</f>
        <v>PEDRO SANTOS</v>
      </c>
      <c r="BM22" s="62" t="n">
        <f aca="false">IF(BN22="W",1,IF(BN22="O",0,IF(BN22="R",0,IF(BN23="R",1,IF(BW22+BW23&gt;0,IF(BW22&gt;BW23,1,0),IF(BV22&gt;BV23,1,0))))))</f>
        <v>0</v>
      </c>
      <c r="BN22" s="63"/>
      <c r="BO22" s="64" t="n">
        <v>2</v>
      </c>
      <c r="BP22" s="64" t="n">
        <v>4</v>
      </c>
      <c r="BQ22" s="65"/>
      <c r="BS22" s="5" t="str">
        <f aca="false">IF(BQ22&lt;&gt;"","STB",IF(BQ23&lt;&gt;"","STB",IF(BP22&lt;&gt;"",IF(BP22&gt;5,IF(BP22&gt;BP23+1,"fim2st",IF(BP23&gt;BP22+1,"fim2st",IF(BP22=BP23,"meio2st",IF(BP22=6,IF(BP23=7,"fim2st","meio2st"),IF(BP22=7,IF(BP23=6,"fim2st","meio2st"),"meio2st"))))),IF(BP23&gt;5,IF(BP23&gt;BP22+1,"fim2st","meio2st"),"meio2st")),IF(BP23&lt;&gt;"",IF(BP22&gt;5,IF(BP22&gt;BP23+1,"fim2st",IF(BP23&gt;BP22+1,"fim2st",IF(BP22=BP23,"meio2st",IF(BP22=6,IF(BP23=7,"fim2st","meio2st"),IF(BP22=7,IF(BP23=6,"fim2st","meio2st"),"meio2st"))))),IF(BP23&gt;5,IF(BP23&gt;BP22+1,"fim2st","meio2st"),"meio2st")),IF(BO22&lt;&gt;"",IF(BO22&gt;5,IF(BO22&gt;BO23+1,"fim1st",IF(BO23&gt;BO22+1,"fim1st",IF(BO22=BO23,"meio1st",IF(BO22=6,IF(BO23=7,"fim1st","meio1st"),IF(BO22=7,IF(BO23=6,"fim1st","meio1st"),"meio1st"))))),IF(BO23&gt;5,IF(BO23&gt;BO22+1,"fim1st","meio1st"),"meio1st")),IF(BO23&lt;&gt;"",IF(BO22&gt;5,IF(BO22&gt;BO23+1,"fim1st",IF(BO23&gt;BO22+1,"fim1st",IF(BO22=BO23,"meio1st",IF(BO22=6,IF(BO23=7,"fim1st","meio1st"),IF(BO22=7,IF(BO23=6,"fim1st","meio1st"),"meio1st"))))),IF(BO23&gt;5,IF(BO23&gt;BO22+1,"fim1st","meio1st"),"meio1st")),"NJG"))))))</f>
        <v>fim2st</v>
      </c>
      <c r="BU22" s="66" t="n">
        <f aca="false">IF(BN22="W",6,IF(BN22="O",0,  IF(BN23="R",IF(BS22="meio1st",IF(BO23&gt;4,IF(BO23=6,7,BO23+2),6),BO22),BO22)))</f>
        <v>2</v>
      </c>
      <c r="BV22" s="67" t="n">
        <f aca="false">IF(BN22="W",6,IF(BN22="O",0,IF(BN22="R",IF(BS22="meio1st",0,IF(BS22="fim1st",0,BP22) ),IF(BN23="R",IF(BS22="meio1st",6,IF(BS22="fim1st",6,IF(BS22="meio2st",IF(BP23&gt;4,IF(BP23=6,7,BP23+2),6),BP22))),BP22))))</f>
        <v>4</v>
      </c>
      <c r="BW22" s="68" t="n">
        <f aca="false">IF(BN22="W",0,IF(BN22="O",0,IF(BN22="R",IF(BS22="STB",BQ22,0),IF(BN23="R",IF(BS22="meio1st",0,IF(BU22&gt;BU23,IF(BV22&gt;BV23,0,10),IF(BV22&gt;BV23,10,BQ22))),BQ22))))</f>
        <v>0</v>
      </c>
      <c r="BY22" s="60"/>
      <c r="BZ22" s="61" t="str">
        <f aca="false">D22</f>
        <v>PEDRO SANTOS</v>
      </c>
      <c r="CA22" s="62" t="n">
        <f aca="false">IF(CB22="W",1,IF(CB22="O",0,IF(CB22="R",0,IF(CB23="R",1,IF(CK22+CK23&gt;0,IF(CK22&gt;CK23,1,0),IF(CJ22&gt;CJ23,1,0))))))</f>
        <v>1</v>
      </c>
      <c r="CB22" s="63" t="s">
        <v>25</v>
      </c>
      <c r="CC22" s="64"/>
      <c r="CD22" s="64"/>
      <c r="CE22" s="65"/>
      <c r="CG22" s="5" t="str">
        <f aca="false">IF(CE22&lt;&gt;"","STB",IF(CE23&lt;&gt;"","STB",IF(CD22&lt;&gt;"",IF(CD22&gt;5,IF(CD22&gt;CD23+1,"fim2st",IF(CD23&gt;CD22+1,"fim2st",IF(CD22=CD23,"meio2st",IF(CD22=6,IF(CD23=7,"fim2st","meio2st"),IF(CD22=7,IF(CD23=6,"fim2st","meio2st"),"meio2st"))))),IF(CD23&gt;5,IF(CD23&gt;CD22+1,"fim2st","meio2st"),"meio2st")),IF(CD23&lt;&gt;"",IF(CD22&gt;5,IF(CD22&gt;CD23+1,"fim2st",IF(CD23&gt;CD22+1,"fim2st",IF(CD22=CD23,"meio2st",IF(CD22=6,IF(CD23=7,"fim2st","meio2st"),IF(CD22=7,IF(CD23=6,"fim2st","meio2st"),"meio2st"))))),IF(CD23&gt;5,IF(CD23&gt;CD22+1,"fim2st","meio2st"),"meio2st")),IF(CC22&lt;&gt;"",IF(CC22&gt;5,IF(CC22&gt;CC23+1,"fim1st",IF(CC23&gt;CC22+1,"fim1st",IF(CC22=CC23,"meio1st",IF(CC22=6,IF(CC23=7,"fim1st","meio1st"),IF(CC22=7,IF(CC23=6,"fim1st","meio1st"),"meio1st"))))),IF(CC23&gt;5,IF(CC23&gt;CC22+1,"fim1st","meio1st"),"meio1st")),IF(CC23&lt;&gt;"",IF(CC22&gt;5,IF(CC22&gt;CC23+1,"fim1st",IF(CC23&gt;CC22+1,"fim1st",IF(CC22=CC23,"meio1st",IF(CC22=6,IF(CC23=7,"fim1st","meio1st"),IF(CC22=7,IF(CC23=6,"fim1st","meio1st"),"meio1st"))))),IF(CC23&gt;5,IF(CC23&gt;CC22+1,"fim1st","meio1st"),"meio1st")),"NJG"))))))</f>
        <v>NJG</v>
      </c>
      <c r="CI22" s="71" t="n">
        <f aca="false">IF(CB22="W",6,IF(CB22="O",0,  IF(CB23="R",IF(CG22="meio1st",IF(CC23&gt;4,IF(CC23=6,7,CC23+2),6),CC22),CC22)))</f>
        <v>6</v>
      </c>
      <c r="CJ22" s="72" t="n">
        <f aca="false">IF(CB22="W",6,IF(CB22="O",0,IF(CB22="R",IF(CG22="meio1st",0,IF(CG22="fim1st",0,CD22) ),IF(CB23="R",IF(CG22="meio1st",6,IF(CG22="fim1st",6,IF(CG22="meio2st",IF(CD23&gt;4,IF(CD23=6,7,CD23+2),6),CD22))),CD22))))</f>
        <v>6</v>
      </c>
      <c r="CK22" s="73" t="n">
        <f aca="false">IF(CB22="W",0,IF(CB22="O",0,IF(CB22="R",IF(CG22="STB",CE22,0),IF(CB23="R",IF(CG22="meio1st",0,IF(CI22&gt;CI23,IF(CJ22&gt;CJ23,0,10),IF(CJ22&gt;CJ23,10,CE22))),CE22))))</f>
        <v>0</v>
      </c>
      <c r="CM22" s="1" t="str">
        <f aca="false">D22</f>
        <v>PEDRO SANTOS</v>
      </c>
      <c r="CN22" s="8" t="n">
        <f aca="false">IF(AE22&gt;AE23,1,0)</f>
        <v>1</v>
      </c>
      <c r="CO22" s="8" t="n">
        <f aca="false">IF(AF22&gt;AF23,1,0)</f>
        <v>1</v>
      </c>
      <c r="CP22" s="8" t="n">
        <f aca="false">IF(AG22&gt;AG23,1,0)</f>
        <v>0</v>
      </c>
      <c r="CQ22" s="8" t="n">
        <f aca="false">IF(AS22&gt;AS23,1,0)</f>
        <v>1</v>
      </c>
      <c r="CR22" s="8" t="n">
        <f aca="false">IF(AT22&gt;AT23,1,0)</f>
        <v>1</v>
      </c>
      <c r="CS22" s="8" t="n">
        <f aca="false">IF(AU22&gt;AU23,1,0)</f>
        <v>0</v>
      </c>
      <c r="CT22" s="8" t="n">
        <f aca="false">IF(BG22&gt;BG23,1,0)</f>
        <v>0</v>
      </c>
      <c r="CU22" s="8" t="n">
        <f aca="false">IF(BH22&gt;BH23,1,0)</f>
        <v>0</v>
      </c>
      <c r="CV22" s="8" t="n">
        <f aca="false">IF(BI22&gt;BI23,1,0)</f>
        <v>0</v>
      </c>
      <c r="CW22" s="8" t="n">
        <f aca="false">IF(BU22&gt;BU23,1,0)</f>
        <v>0</v>
      </c>
      <c r="CX22" s="8" t="n">
        <f aca="false">IF(BV22&gt;BV23,1,0)</f>
        <v>0</v>
      </c>
      <c r="CY22" s="8" t="n">
        <f aca="false">IF(BW22&gt;BW23,1,0)</f>
        <v>0</v>
      </c>
      <c r="CZ22" s="8" t="n">
        <f aca="false">IF(CI22&gt;CI23,1,0)</f>
        <v>1</v>
      </c>
      <c r="DA22" s="8" t="n">
        <f aca="false">IF(CJ22&gt;CJ23,1,0)</f>
        <v>1</v>
      </c>
      <c r="DB22" s="8" t="n">
        <f aca="false">IF(CK22&gt;CK23,1,0)</f>
        <v>0</v>
      </c>
      <c r="DC22" s="74"/>
      <c r="DD22" s="8" t="n">
        <f aca="false">IF(AE23&gt;AE22,1,0)</f>
        <v>0</v>
      </c>
      <c r="DE22" s="8" t="n">
        <f aca="false">IF(AF23&gt;AF22,1,0)</f>
        <v>0</v>
      </c>
      <c r="DF22" s="8" t="n">
        <f aca="false">IF(AG23&gt;AG22,1,0)</f>
        <v>0</v>
      </c>
      <c r="DG22" s="8" t="n">
        <f aca="false">IF(AS23&gt;AS22,1,0)</f>
        <v>0</v>
      </c>
      <c r="DH22" s="8" t="n">
        <f aca="false">IF(AT23&gt;AT22,1,0)</f>
        <v>0</v>
      </c>
      <c r="DI22" s="8" t="n">
        <f aca="false">IF(AU23&gt;AU22,1,0)</f>
        <v>0</v>
      </c>
      <c r="DJ22" s="8" t="n">
        <f aca="false">IF(BG23&gt;BG22,1,0)</f>
        <v>1</v>
      </c>
      <c r="DK22" s="8" t="n">
        <f aca="false">IF(BH23&gt;BH22,1,0)</f>
        <v>1</v>
      </c>
      <c r="DL22" s="8" t="n">
        <f aca="false">IF(BI23&gt;BI22,1,0)</f>
        <v>0</v>
      </c>
      <c r="DM22" s="8" t="n">
        <f aca="false">IF(BU23&gt;BU22,1,0)</f>
        <v>1</v>
      </c>
      <c r="DN22" s="8" t="n">
        <f aca="false">IF(BV23&gt;BV22,1,0)</f>
        <v>1</v>
      </c>
      <c r="DO22" s="8" t="n">
        <f aca="false">IF(BW23&gt;BW22,1,0)</f>
        <v>0</v>
      </c>
      <c r="DP22" s="8" t="n">
        <f aca="false">IF(CI23&gt;CI22,1,0)</f>
        <v>0</v>
      </c>
      <c r="DQ22" s="8" t="n">
        <f aca="false">IF(CJ23&gt;CJ22,1,0)</f>
        <v>0</v>
      </c>
      <c r="DR22" s="8" t="n">
        <f aca="false">IF(CK23&gt;CK22,1,0)</f>
        <v>0</v>
      </c>
      <c r="DS22" s="74"/>
      <c r="DT22" s="8" t="n">
        <f aca="false">AE22+AF22+AG22+AS22+AT22+AU22+BG22+BH22+BI22+BU22+BV22+BW22+CI22+CJ22+CK22</f>
        <v>43</v>
      </c>
      <c r="DU22" s="8" t="n">
        <f aca="false">AE23+AF23+AG23+AS23+AT23+AU23+BG23+BH23+BI23+BU23+BV23+BW23+CI23+CJ23+CK23</f>
        <v>35</v>
      </c>
      <c r="DV22" s="74"/>
      <c r="DW22" s="1" t="n">
        <f aca="false">IF(X22="O",1,0)</f>
        <v>0</v>
      </c>
      <c r="DX22" s="1" t="n">
        <f aca="false">IF(AL22="O",1,0)</f>
        <v>0</v>
      </c>
      <c r="DY22" s="1" t="n">
        <f aca="false">IF(AZ22="O",1,0)</f>
        <v>1</v>
      </c>
      <c r="DZ22" s="1" t="n">
        <f aca="false">IF(BN22="O",1,0)</f>
        <v>0</v>
      </c>
      <c r="EA22" s="1" t="n">
        <f aca="false">IF(CB22="O",1,0)</f>
        <v>0</v>
      </c>
      <c r="EB22" s="8" t="s">
        <v>76</v>
      </c>
      <c r="ED22" s="8" t="n">
        <f aca="false">IF(CN22+CO22+CP22+DD22+DE22+DF22&gt;0,1,0)</f>
        <v>1</v>
      </c>
      <c r="EE22" s="8" t="n">
        <f aca="false">IF(CQ22+CR22+CS22+DG22+DH22+DI22&gt;0,1,0)</f>
        <v>1</v>
      </c>
      <c r="EF22" s="8" t="n">
        <f aca="false">IF(CT22+CU22+CV22+DJ22+DK22+DL22&gt;0,1,0)</f>
        <v>1</v>
      </c>
      <c r="EG22" s="8" t="n">
        <f aca="false">IF(CW22+CX22+CY22+DM22+DN22+DO22&gt;0,1,0)</f>
        <v>1</v>
      </c>
      <c r="EH22" s="8" t="n">
        <f aca="false">IF(CZ22+DA22+DB22+DP22+DQ22+DR22&gt;0,1,0)</f>
        <v>1</v>
      </c>
      <c r="EI22" s="8" t="n">
        <v>1</v>
      </c>
      <c r="EJ22" s="48" t="n">
        <f aca="false">SUM(ED22:EH22)</f>
        <v>5</v>
      </c>
      <c r="EK22" s="48" t="n">
        <f aca="false">AY22+BM22+CA22+W22+AK22</f>
        <v>3</v>
      </c>
      <c r="EL22" s="48" t="n">
        <f aca="false">SUM(CN22:DB22)</f>
        <v>6</v>
      </c>
      <c r="EM22" s="48" t="n">
        <f aca="false">SUM(DD22:DR22)</f>
        <v>4</v>
      </c>
      <c r="EN22" s="48" t="n">
        <f aca="false">EL22-EM22</f>
        <v>2</v>
      </c>
      <c r="EO22" s="48" t="n">
        <f aca="false">DT22</f>
        <v>43</v>
      </c>
      <c r="EP22" s="48" t="n">
        <f aca="false">DU22</f>
        <v>35</v>
      </c>
      <c r="EQ22" s="48" t="n">
        <f aca="false">EO22-EP22</f>
        <v>8</v>
      </c>
      <c r="ER22" s="48" t="n">
        <f aca="false">SUM(DW22:EA22)</f>
        <v>1</v>
      </c>
      <c r="ES22" s="74"/>
      <c r="ET22" s="27" t="n">
        <f aca="false">IF(EK22+100&gt;99,EK22+100,concatdxnar("0",EK22+100))</f>
        <v>103</v>
      </c>
      <c r="EU22" s="27" t="n">
        <f aca="false">IF(EN22+100&gt;99,EN22+100,CONCATENATE("0",EN22+100))</f>
        <v>102</v>
      </c>
      <c r="EV22" s="27" t="n">
        <f aca="false">IF(EQ22+100&gt;99,EQ22+100,CONCATENATE("0",EQ22+100))</f>
        <v>108</v>
      </c>
      <c r="EW22" s="27" t="n">
        <f aca="false">9-ER22</f>
        <v>8</v>
      </c>
      <c r="EX22" s="8" t="str">
        <f aca="false">CONCATENATE(ET22,EU22,EV22,EW22,EI22)</f>
        <v>10310210881</v>
      </c>
      <c r="EY22" s="8" t="n">
        <f aca="false">VALUE(EX22)</f>
        <v>10310210881</v>
      </c>
      <c r="EZ22" s="8" t="n">
        <f aca="false">LARGE(EY22:EY27,EI22)</f>
        <v>10511014893</v>
      </c>
      <c r="FA22" s="8" t="str">
        <f aca="false">LEFT(EZ22,9)</f>
        <v>105110148</v>
      </c>
      <c r="FB22" s="8" t="str">
        <f aca="false">IF(FA22=FA23,"empate-b","ok")</f>
        <v>ok</v>
      </c>
      <c r="FC22" s="8" t="n">
        <f aca="false">VALUE(RIGHT(EZ22,1))</f>
        <v>3</v>
      </c>
      <c r="FD22" s="8" t="n">
        <f aca="false">IF(FB22="ok",9,IF(FB22="empate-c",CONCATENATE(FC22,FC21),IF(FB22="empate-b",CONCATENATE(FC22,FC23),1)))</f>
        <v>9</v>
      </c>
      <c r="FE22" s="8" t="str">
        <f aca="false">RIGHT(C20,1)</f>
        <v>C</v>
      </c>
      <c r="FF22" s="8" t="n">
        <f aca="false">IF(FD22=9,9,VLOOKUP(CONCATENATE(FE22,FD22),'Conf-Direto'!$A$12:$B$587,2,0))</f>
        <v>9</v>
      </c>
      <c r="FG22" s="8" t="n">
        <f aca="false">IF(FF22=9,9,IF(FF22=FC22,8,7))</f>
        <v>9</v>
      </c>
      <c r="FH22" s="1" t="str">
        <f aca="false">CONCATENATE(FA22,FG22,FC22)</f>
        <v>10511014893</v>
      </c>
      <c r="FI22" s="8" t="n">
        <v>1</v>
      </c>
      <c r="FJ22" s="25"/>
      <c r="FK22" s="25" t="n">
        <f aca="false">FJ23</f>
        <v>1</v>
      </c>
      <c r="FL22" s="25" t="n">
        <f aca="false">FJ24</f>
        <v>3</v>
      </c>
      <c r="FM22" s="25" t="n">
        <f aca="false">FJ25</f>
        <v>4</v>
      </c>
      <c r="FN22" s="25" t="n">
        <f aca="false">FJ26</f>
        <v>1</v>
      </c>
      <c r="FO22" s="25" t="n">
        <f aca="false">FJ27</f>
        <v>1</v>
      </c>
      <c r="FP22" s="1" t="n">
        <f aca="false">VALUE(FH22)</f>
        <v>10511014893</v>
      </c>
      <c r="FQ22" s="1" t="n">
        <f aca="false">LARGE(FP22:FP27,1)</f>
        <v>10511014893</v>
      </c>
      <c r="FR22" s="8" t="n">
        <f aca="false">IF(SUM(EJ22:EJ27)=0,B22,VALUE(RIGHT(FQ22,1)))</f>
        <v>3</v>
      </c>
      <c r="FS22" s="1" t="n">
        <f aca="false">FR22+12</f>
        <v>15</v>
      </c>
      <c r="FT22" s="1" t="str">
        <f aca="false">VLOOKUP(FR22,B22:D27,3,0)</f>
        <v>CLEITON BORGES</v>
      </c>
      <c r="FU22" s="4" t="n">
        <f aca="false">F22</f>
        <v>13</v>
      </c>
      <c r="FV22" s="9" t="str">
        <f aca="false">IF(FS22&lt;10,CONCATENATE("0",FS22,IF(FU22&lt;10,CONCATENATE("0",FU22),FU22)),CONCATENATE(FS22,IF(FU22&lt;10,CONCATENATE("0",FU22),FU22)))</f>
        <v>1513</v>
      </c>
      <c r="FW22" s="4" t="n">
        <f aca="false">VALUE(FV22)</f>
        <v>1513</v>
      </c>
      <c r="FX22" s="4" t="n">
        <f aca="false">SMALL(FW22:FW27,FI22)</f>
        <v>1314</v>
      </c>
      <c r="FY22" s="4" t="n">
        <f aca="false">IF(LEN(FX22)=3,VALUE(LEFT(FX22,1)),VALUE(LEFT(FX22,2)))</f>
        <v>13</v>
      </c>
      <c r="FZ22" s="4" t="str">
        <f aca="false">RIGHT(FX22,2)</f>
        <v>14</v>
      </c>
    </row>
    <row r="23" customFormat="false" ht="13.8" hidden="false" customHeight="false" outlineLevel="0" collapsed="false">
      <c r="B23" s="48" t="n">
        <v>2</v>
      </c>
      <c r="C23" s="49" t="n">
        <v>14</v>
      </c>
      <c r="D23" s="50" t="str">
        <f aca="false">Classificação!D18</f>
        <v>ISAIAS LOPES</v>
      </c>
      <c r="F23" s="49" t="n">
        <f aca="false">F22+1</f>
        <v>14</v>
      </c>
      <c r="G23" s="51" t="str">
        <f aca="false">VLOOKUP(FR23,$B$22:$D$27,3,0)</f>
        <v>PEDRO SANTOS</v>
      </c>
      <c r="H23" s="95" t="n">
        <f aca="false">VLOOKUP(FR23,EI22:EJ27,2,0)</f>
        <v>5</v>
      </c>
      <c r="I23" s="75" t="n">
        <f aca="false">VLOOKUP(FR23,EI22:EK27,3,0)</f>
        <v>3</v>
      </c>
      <c r="J23" s="79" t="n">
        <f aca="false">VLOOKUP(FR23,EI22:EQ27,4,0)</f>
        <v>6</v>
      </c>
      <c r="K23" s="77" t="n">
        <f aca="false">VLOOKUP(FR23,EI22:EQ27,5,0)</f>
        <v>4</v>
      </c>
      <c r="L23" s="78" t="n">
        <f aca="false">VLOOKUP(FR23,EI22:EQ27,6,0)</f>
        <v>2</v>
      </c>
      <c r="M23" s="79" t="n">
        <f aca="false">VLOOKUP(FR23,EI22:EQ27,7,0)</f>
        <v>43</v>
      </c>
      <c r="N23" s="77" t="n">
        <f aca="false">VLOOKUP(FR23,EI22:EQ27,8,0)</f>
        <v>35</v>
      </c>
      <c r="O23" s="113" t="n">
        <f aca="false">VLOOKUP(FR23,EI22:EQ27,9,0)</f>
        <v>8</v>
      </c>
      <c r="P23" s="80" t="n">
        <f aca="false">VLOOKUP(FR23,EI22:ER27,10,0)</f>
        <v>1</v>
      </c>
      <c r="Q23" s="80" t="e">
        <f aca="false">VLOOKUP(FS23,EJ22:ES27,10,0)</f>
        <v>#N/A</v>
      </c>
      <c r="R23" s="59"/>
      <c r="S23" s="59"/>
      <c r="U23" s="81" t="s">
        <v>75</v>
      </c>
      <c r="V23" s="82" t="str">
        <f aca="false">D27</f>
        <v>DANIEL CHAGAS</v>
      </c>
      <c r="W23" s="83" t="n">
        <f aca="false">IF(X23="W",1,IF(X23="O",0,IF(X23="R",0,IF(X22="R",1,IF(AG23+AG22&gt;0,IF(AG23&gt;AG22,1,0),IF(AF23&gt;AF22,1,0))))))</f>
        <v>0</v>
      </c>
      <c r="X23" s="84"/>
      <c r="Y23" s="85" t="n">
        <v>2</v>
      </c>
      <c r="Z23" s="85" t="n">
        <v>1</v>
      </c>
      <c r="AA23" s="86"/>
      <c r="AC23" s="5" t="str">
        <f aca="false">IF(AA23&lt;&gt;"","STB",IF(AA22&lt;&gt;"","STB",IF(Z23&lt;&gt;"",IF(Z23&gt;5,IF(Z23&gt;Z22+1,"fim2st",IF(Z22&gt;Z23+1,"fim2st",IF(Z23=Z22,"meio2st",IF(Z23=6,IF(Z22=7,"fim2st","meio2st"),IF(Z23=7,IF(Z22=6,"fim2st","meio2st"),"meio2st"))))),IF(Z22&gt;5,IF(Z22&gt;Z23+1,"fim2st","meio2st"),"meio2st")),IF(Z22&lt;&gt;"",IF(Z23&gt;5,IF(Z23&gt;Z22+1,"fim2st",IF(Z22&gt;Z23+1,"fim2st",IF(Z23=Z22,"meio2st",IF(Z23=6,IF(Z22=7,"fim2st","meio2st"),IF(Z23=7,IF(Z22=6,"fim2st","meio2st"),"meio2st"))))),IF(Z22&gt;5,IF(Z22&gt;Z23+1,"fim2st","meio2st"),"meio2st")),IF(Y23&lt;&gt;"",IF(Y23&gt;5,IF(Y23&gt;Y22+1,"fim1st",IF(Y22&gt;Y23+1,"fim1st",IF(Y23=Y22,"meio1st",IF(Y23=6,IF(Y22=7,"fim1st","meio1st"),IF(Y23=7,IF(Y22=6,"fim1st","meio1st"),"meio1st"))))),IF(Y22&gt;5,IF(Y22&gt;Y23+1,"fim1st","meio1st"),"meio1st")),IF(Y22&lt;&gt;"",IF(Y23&gt;5,IF(Y23&gt;Y22+1,"fim1st",IF(Y22&gt;Y23+1,"fim1st",IF(Y23=Y22,"meio1st",IF(Y23=6,IF(Y22=7,"fim1st","meio1st"),IF(Y23=7,IF(Y22=6,"fim1st","meio1st"),"meio1st"))))),IF(Y22&gt;5,IF(Y22&gt;Y23+1,"fim1st","meio1st"),"meio1st")),"NJG"))))))</f>
        <v>fim2st</v>
      </c>
      <c r="AE23" s="87" t="n">
        <f aca="false">IF(X23="W",6,IF(X23="O",0,  IF(X22="R",IF(AC23="meio1st",IF(Y22&gt;4,IF(Y22=6,7,Y22+2),6),Y23),Y23)))</f>
        <v>2</v>
      </c>
      <c r="AF23" s="88" t="n">
        <f aca="false">IF(X23="W",6,IF(X23="O",0,IF(X23="R",IF(AC23="meio1st",0,IF(AC23="fim1st",0,Z23) ),IF(X22="R",IF(AC23="meio1st",6,IF(AC23="fim1st",6,IF(AC23="meio2st",IF(Z22&gt;4,IF(Z22=6,7,Z22+2),6),Z23))),Z23))))</f>
        <v>1</v>
      </c>
      <c r="AG23" s="89" t="n">
        <f aca="false">IF(X23="W",0,IF(X23="O",0,IF(X23="R",IF(AC23="STB",AA23,0),IF(X22="R",IF(AC22="meio1st",0,IF(AE23&gt;AE22,IF(AF23&gt;AF22,0,10),IF(AF23&gt;AF22,10,AA23))),AA23))))</f>
        <v>0</v>
      </c>
      <c r="AH23" s="69"/>
      <c r="AI23" s="81"/>
      <c r="AJ23" s="82" t="str">
        <f aca="false">D26</f>
        <v>FRANCISCO ASSIS</v>
      </c>
      <c r="AK23" s="83" t="n">
        <f aca="false">IF(AL23="W",1,IF(AL23="O",0,IF(AL23="R",0,IF(AL22="R",1,IF(AU23+AU22&gt;0,IF(AU23&gt;AU22,1,0),IF(AT23&gt;AT22,1,0))))))</f>
        <v>0</v>
      </c>
      <c r="AL23" s="84"/>
      <c r="AM23" s="85" t="n">
        <v>5</v>
      </c>
      <c r="AN23" s="85" t="n">
        <v>3</v>
      </c>
      <c r="AO23" s="86"/>
      <c r="AQ23" s="5" t="str">
        <f aca="false">IF(AO23&lt;&gt;"","STB",IF(AO22&lt;&gt;"","STB",IF(AN23&lt;&gt;"",IF(AN23&gt;5,IF(AN23&gt;AN22+1,"fim2st",IF(AN22&gt;AN23+1,"fim2st",IF(AN23=AN22,"meio2st",IF(AN23=6,IF(AN22=7,"fim2st","meio2st"),IF(AN23=7,IF(AN22=6,"fim2st","meio2st"),"meio2st"))))),IF(AN22&gt;5,IF(AN22&gt;AN23+1,"fim2st","meio2st"),"meio2st")),IF(AN22&lt;&gt;"",IF(AN23&gt;5,IF(AN23&gt;AN22+1,"fim2st",IF(AN22&gt;AN23+1,"fim2st",IF(AN23=AN22,"meio2st",IF(AN23=6,IF(AN22=7,"fim2st","meio2st"),IF(AN23=7,IF(AN22=6,"fim2st","meio2st"),"meio2st"))))),IF(AN22&gt;5,IF(AN22&gt;AN23+1,"fim2st","meio2st"),"meio2st")),IF(AM23&lt;&gt;"",IF(AM23&gt;5,IF(AM23&gt;AM22+1,"fim1st",IF(AM22&gt;AM23+1,"fim1st",IF(AM23=AM22,"meio1st",IF(AM23=6,IF(AM22=7,"fim1st","meio1st"),IF(AM23=7,IF(AM22=6,"fim1st","meio1st"),"meio1st"))))),IF(AM22&gt;5,IF(AM22&gt;AM23+1,"fim1st","meio1st"),"meio1st")),IF(AM22&lt;&gt;"",IF(AM23&gt;5,IF(AM23&gt;AM22+1,"fim1st",IF(AM22&gt;AM23+1,"fim1st",IF(AM23=AM22,"meio1st",IF(AM23=6,IF(AM22=7,"fim1st","meio1st"),IF(AM23=7,IF(AM22=6,"fim1st","meio1st"),"meio1st"))))),IF(AM22&gt;5,IF(AM22&gt;AM23+1,"fim1st","meio1st"),"meio1st")),"NJG"))))))</f>
        <v>fim2st</v>
      </c>
      <c r="AS23" s="87" t="n">
        <f aca="false">IF(AL23="W",6,IF(AL23="O",0,  IF(AL22="R",IF(AQ23="meio1st",IF(AM22&gt;4,IF(AM22=6,7,AM22+2),6),AM23),AM23)))</f>
        <v>5</v>
      </c>
      <c r="AT23" s="88" t="n">
        <f aca="false">IF(AL23="W",6,IF(AL23="O",0,IF(AL23="R",IF(AQ23="meio1st",0,IF(AQ23="fim1st",0,AN23) ),IF(AL22="R",IF(AQ23="meio1st",6,IF(AQ23="fim1st",6,IF(AQ23="meio2st",IF(AN22&gt;4,IF(AN22=6,7,AN22+2),6),AN23))),AN23))))</f>
        <v>3</v>
      </c>
      <c r="AU23" s="89" t="n">
        <f aca="false">IF(AL23="W",0,IF(AL23="O",0,IF(AL23="R",IF(AQ23="STB",AO23,0),IF(AL22="R",IF(AQ22="meio1st",0,IF(AS23&gt;AS22,IF(AT23&gt;AT22,0,10),IF(AT23&gt;AT22,10,AO23))),AO23))))</f>
        <v>0</v>
      </c>
      <c r="AW23" s="81" t="s">
        <v>75</v>
      </c>
      <c r="AX23" s="82" t="str">
        <f aca="false">D25</f>
        <v>LUCIANO CASTRO</v>
      </c>
      <c r="AY23" s="83" t="n">
        <f aca="false">IF(AZ23="W",1,IF(AZ23="O",0,IF(AZ23="R",0,IF(AZ22="R",1,IF(BI23+BI22&gt;0,IF(BI23&gt;BI22,1,0),IF(BH23&gt;BH22,1,0))))))</f>
        <v>1</v>
      </c>
      <c r="AZ23" s="84" t="s">
        <v>25</v>
      </c>
      <c r="BA23" s="85"/>
      <c r="BB23" s="85"/>
      <c r="BC23" s="86"/>
      <c r="BE23" s="5" t="str">
        <f aca="false">IF(BC23&lt;&gt;"","STB",IF(BC22&lt;&gt;"","STB",IF(BB23&lt;&gt;"",IF(BB23&gt;5,IF(BB23&gt;BB22+1,"fim2st",IF(BB22&gt;BB23+1,"fim2st",IF(BB23=BB22,"meio2st",IF(BB23=6,IF(BB22=7,"fim2st","meio2st"),IF(BB23=7,IF(BB22=6,"fim2st","meio2st"),"meio2st"))))),IF(BB22&gt;5,IF(BB22&gt;BB23+1,"fim2st","meio2st"),"meio2st")),IF(BB22&lt;&gt;"",IF(BB23&gt;5,IF(BB23&gt;BB22+1,"fim2st",IF(BB22&gt;BB23+1,"fim2st",IF(BB23=BB22,"meio2st",IF(BB23=6,IF(BB22=7,"fim2st","meio2st"),IF(BB23=7,IF(BB22=6,"fim2st","meio2st"),"meio2st"))))),IF(BB22&gt;5,IF(BB22&gt;BB23+1,"fim2st","meio2st"),"meio2st")),IF(BA23&lt;&gt;"",IF(BA23&gt;5,IF(BA23&gt;BA22+1,"fim1st",IF(BA22&gt;BA23+1,"fim1st",IF(BA23=BA22,"meio1st",IF(BA23=6,IF(BA22=7,"fim1st","meio1st"),IF(BA23=7,IF(BA22=6,"fim1st","meio1st"),"meio1st"))))),IF(BA22&gt;5,IF(BA22&gt;BA23+1,"fim1st","meio1st"),"meio1st")),IF(BA22&lt;&gt;"",IF(BA23&gt;5,IF(BA23&gt;BA22+1,"fim1st",IF(BA22&gt;BA23+1,"fim1st",IF(BA23=BA22,"meio1st",IF(BA23=6,IF(BA22=7,"fim1st","meio1st"),IF(BA23=7,IF(BA22=6,"fim1st","meio1st"),"meio1st"))))),IF(BA22&gt;5,IF(BA22&gt;BA23+1,"fim1st","meio1st"),"meio1st")),"NJG"))))))</f>
        <v>NJG</v>
      </c>
      <c r="BG23" s="87" t="n">
        <f aca="false">IF(AZ23="W",6,IF(AZ23="O",0,  IF(AZ22="R",IF(BE23="meio1st",IF(BA22&gt;4,IF(BA22=6,7,BA22+2),6),BA23),BA23)))</f>
        <v>6</v>
      </c>
      <c r="BH23" s="88" t="n">
        <f aca="false">IF(AZ23="W",6,IF(AZ23="O",0,IF(AZ23="R",IF(BE23="meio1st",0,IF(BE23="fim1st",0,BB23) ),IF(AZ22="R",IF(BE23="meio1st",6,IF(BE23="fim1st",6,IF(BE23="meio2st",IF(BB22&gt;4,IF(BB22=6,7,BB22+2),6),BB23))),BB23))))</f>
        <v>6</v>
      </c>
      <c r="BI23" s="89" t="n">
        <f aca="false">IF(AZ23="W",0,IF(AZ23="O",0,IF(AZ23="R",IF(BE23="STB",BC23,0),IF(AZ22="R",IF(BE22="meio1st",0,IF(BG23&gt;BG22,IF(BH23&gt;BH22,0,10),IF(BH23&gt;BH22,10,BC23))),BC23))))</f>
        <v>0</v>
      </c>
      <c r="BK23" s="81"/>
      <c r="BL23" s="82" t="str">
        <f aca="false">D24</f>
        <v>CLEITON BORGES</v>
      </c>
      <c r="BM23" s="83" t="n">
        <f aca="false">IF(BN23="W",1,IF(BN23="O",0,IF(BN23="R",0,IF(BN22="R",1,IF(BW23+BW22&gt;0,IF(BW23&gt;BW22,1,0),IF(BV23&gt;BV22,1,0))))))</f>
        <v>1</v>
      </c>
      <c r="BN23" s="84"/>
      <c r="BO23" s="85" t="n">
        <v>6</v>
      </c>
      <c r="BP23" s="85" t="n">
        <v>6</v>
      </c>
      <c r="BQ23" s="86"/>
      <c r="BS23" s="5" t="str">
        <f aca="false">IF(BQ23&lt;&gt;"","STB",IF(BQ22&lt;&gt;"","STB",IF(BP23&lt;&gt;"",IF(BP23&gt;5,IF(BP23&gt;BP22+1,"fim2st",IF(BP22&gt;BP23+1,"fim2st",IF(BP23=BP22,"meio2st",IF(BP23=6,IF(BP22=7,"fim2st","meio2st"),IF(BP23=7,IF(BP22=6,"fim2st","meio2st"),"meio2st"))))),IF(BP22&gt;5,IF(BP22&gt;BP23+1,"fim2st","meio2st"),"meio2st")),IF(BP22&lt;&gt;"",IF(BP23&gt;5,IF(BP23&gt;BP22+1,"fim2st",IF(BP22&gt;BP23+1,"fim2st",IF(BP23=BP22,"meio2st",IF(BP23=6,IF(BP22=7,"fim2st","meio2st"),IF(BP23=7,IF(BP22=6,"fim2st","meio2st"),"meio2st"))))),IF(BP22&gt;5,IF(BP22&gt;BP23+1,"fim2st","meio2st"),"meio2st")),IF(BO23&lt;&gt;"",IF(BO23&gt;5,IF(BO23&gt;BO22+1,"fim1st",IF(BO22&gt;BO23+1,"fim1st",IF(BO23=BO22,"meio1st",IF(BO23=6,IF(BO22=7,"fim1st","meio1st"),IF(BO23=7,IF(BO22=6,"fim1st","meio1st"),"meio1st"))))),IF(BO22&gt;5,IF(BO22&gt;BO23+1,"fim1st","meio1st"),"meio1st")),IF(BO22&lt;&gt;"",IF(BO23&gt;5,IF(BO23&gt;BO22+1,"fim1st",IF(BO22&gt;BO23+1,"fim1st",IF(BO23=BO22,"meio1st",IF(BO23=6,IF(BO22=7,"fim1st","meio1st"),IF(BO23=7,IF(BO22=6,"fim1st","meio1st"),"meio1st"))))),IF(BO22&gt;5,IF(BO22&gt;BO23+1,"fim1st","meio1st"),"meio1st")),"NJG"))))))</f>
        <v>fim2st</v>
      </c>
      <c r="BU23" s="87" t="n">
        <f aca="false">IF(BN23="W",6,IF(BN23="O",0,  IF(BN22="R",IF(BS23="meio1st",IF(BO22&gt;4,IF(BO22=6,7,BO22+2),6),BO23),BO23)))</f>
        <v>6</v>
      </c>
      <c r="BV23" s="88" t="n">
        <f aca="false">IF(BN23="W",6,IF(BN23="O",0,IF(BN23="R",IF(BS23="meio1st",0,IF(BS23="fim1st",0,BP23) ),IF(BN22="R",IF(BS23="meio1st",6,IF(BS23="fim1st",6,IF(BS23="meio2st",IF(BP22&gt;4,IF(BP22=6,7,BP22+2),6),BP23))),BP23))))</f>
        <v>6</v>
      </c>
      <c r="BW23" s="89" t="n">
        <f aca="false">IF(BN23="W",0,IF(BN23="O",0,IF(BN23="R",IF(BS23="STB",BQ23,0),IF(BN22="R",IF(BS22="meio1st",0,IF(BU23&gt;BU22,IF(BV23&gt;BV22,0,10),IF(BV23&gt;BV22,10,BQ23))),BQ23))))</f>
        <v>0</v>
      </c>
      <c r="BY23" s="81" t="s">
        <v>75</v>
      </c>
      <c r="BZ23" s="82" t="str">
        <f aca="false">D23</f>
        <v>ISAIAS LOPES</v>
      </c>
      <c r="CA23" s="83" t="n">
        <f aca="false">IF(CB23="W",1,IF(CB23="O",0,IF(CB23="R",0,IF(CB22="R",1,IF(CK23+CK22&gt;0,IF(CK23&gt;CK22,1,0),IF(CJ23&gt;CJ22,1,0))))))</f>
        <v>0</v>
      </c>
      <c r="CB23" s="84" t="s">
        <v>47</v>
      </c>
      <c r="CC23" s="85"/>
      <c r="CD23" s="85"/>
      <c r="CE23" s="86"/>
      <c r="CG23" s="5" t="str">
        <f aca="false">IF(CE23&lt;&gt;"","STB",IF(CE22&lt;&gt;"","STB",IF(CD23&lt;&gt;"",IF(CD23&gt;5,IF(CD23&gt;CD22+1,"fim2st",IF(CD22&gt;CD23+1,"fim2st",IF(CD23=CD22,"meio2st",IF(CD23=6,IF(CD22=7,"fim2st","meio2st"),IF(CD23=7,IF(CD22=6,"fim2st","meio2st"),"meio2st"))))),IF(CD22&gt;5,IF(CD22&gt;CD23+1,"fim2st","meio2st"),"meio2st")),IF(CD22&lt;&gt;"",IF(CD23&gt;5,IF(CD23&gt;CD22+1,"fim2st",IF(CD22&gt;CD23+1,"fim2st",IF(CD23=CD22,"meio2st",IF(CD23=6,IF(CD22=7,"fim2st","meio2st"),IF(CD23=7,IF(CD22=6,"fim2st","meio2st"),"meio2st"))))),IF(CD22&gt;5,IF(CD22&gt;CD23+1,"fim2st","meio2st"),"meio2st")),IF(CC23&lt;&gt;"",IF(CC23&gt;5,IF(CC23&gt;CC22+1,"fim1st",IF(CC22&gt;CC23+1,"fim1st",IF(CC23=CC22,"meio1st",IF(CC23=6,IF(CC22=7,"fim1st","meio1st"),IF(CC23=7,IF(CC22=6,"fim1st","meio1st"),"meio1st"))))),IF(CC22&gt;5,IF(CC22&gt;CC23+1,"fim1st","meio1st"),"meio1st")),IF(CC22&lt;&gt;"",IF(CC23&gt;5,IF(CC23&gt;CC22+1,"fim1st",IF(CC22&gt;CC23+1,"fim1st",IF(CC23=CC22,"meio1st",IF(CC23=6,IF(CC22=7,"fim1st","meio1st"),IF(CC23=7,IF(CC22=6,"fim1st","meio1st"),"meio1st"))))),IF(CC22&gt;5,IF(CC22&gt;CC23+1,"fim1st","meio1st"),"meio1st")),"NJG"))))))</f>
        <v>NJG</v>
      </c>
      <c r="CI23" s="92" t="n">
        <f aca="false">IF(CB23="W",6,IF(CB23="O",0,  IF(CB22="R",IF(CG23="meio1st",IF(CC22&gt;4,IF(CC22=6,7,CC22+2),6),CC23),CC23)))</f>
        <v>0</v>
      </c>
      <c r="CJ23" s="93" t="n">
        <f aca="false">IF(CB23="W",6,IF(CB23="O",0,IF(CB23="R",IF(CG23="meio1st",0,IF(CG23="fim1st",0,CD23) ),IF(CB22="R",IF(CG23="meio1st",6,IF(CG23="fim1st",6,IF(CG23="meio2st",IF(CD22&gt;4,IF(CD22=6,7,CD22+2),6),CD23))),CD23))))</f>
        <v>0</v>
      </c>
      <c r="CK23" s="94" t="n">
        <f aca="false">IF(CB23="W",0,IF(CB23="O",0,IF(CB23="R",IF(CG23="STB",CE23,0),IF(CB22="R",IF(CG22="meio1st",0,IF(CI23&gt;CI22,IF(CJ23&gt;CJ22,0,10),IF(CJ23&gt;CJ22,10,CE23))),CE23))))</f>
        <v>0</v>
      </c>
      <c r="CM23" s="1" t="str">
        <f aca="false">D23</f>
        <v>ISAIAS LOPES</v>
      </c>
      <c r="CN23" s="8" t="n">
        <f aca="false">IF(AE24&gt;AE25,1,0)</f>
        <v>0</v>
      </c>
      <c r="CO23" s="8" t="n">
        <f aca="false">IF(AF24&gt;AF25,1,0)</f>
        <v>0</v>
      </c>
      <c r="CP23" s="8" t="n">
        <f aca="false">IF(AG24&gt;AG25,1,0)</f>
        <v>0</v>
      </c>
      <c r="CQ23" s="8" t="n">
        <f aca="false">IF(AS24&gt;AS25,1,0)</f>
        <v>1</v>
      </c>
      <c r="CR23" s="8" t="n">
        <f aca="false">IF(AT24&gt;AT25,1,0)</f>
        <v>1</v>
      </c>
      <c r="CS23" s="8" t="n">
        <f aca="false">IF(AU24&gt;AU25,1,0)</f>
        <v>0</v>
      </c>
      <c r="CT23" s="8" t="n">
        <f aca="false">IF(BG24&gt;BG25,1,0)</f>
        <v>0</v>
      </c>
      <c r="CU23" s="8" t="n">
        <f aca="false">IF(BH24&gt;BH25,1,0)</f>
        <v>0</v>
      </c>
      <c r="CV23" s="8" t="n">
        <f aca="false">IF(BI24&gt;BI25,1,0)</f>
        <v>0</v>
      </c>
      <c r="CW23" s="8" t="n">
        <f aca="false">IF(BU24&gt;BU25,1,0)</f>
        <v>1</v>
      </c>
      <c r="CX23" s="8" t="n">
        <f aca="false">IF(BV24&gt;BV25,1,0)</f>
        <v>1</v>
      </c>
      <c r="CY23" s="8" t="n">
        <f aca="false">IF(BW24&gt;BW25,1,0)</f>
        <v>0</v>
      </c>
      <c r="CZ23" s="8" t="n">
        <f aca="false">IF(CI23&gt;CI22,1,0)</f>
        <v>0</v>
      </c>
      <c r="DA23" s="8" t="n">
        <f aca="false">IF(CJ23&gt;CJ22,1,0)</f>
        <v>0</v>
      </c>
      <c r="DB23" s="8" t="n">
        <f aca="false">IF(CK23&gt;CK22,1,0)</f>
        <v>0</v>
      </c>
      <c r="DC23" s="74"/>
      <c r="DD23" s="8" t="n">
        <f aca="false">IF(AE25&gt;AE24,1,0)</f>
        <v>1</v>
      </c>
      <c r="DE23" s="8" t="n">
        <f aca="false">IF(AF25&gt;AF24,1,0)</f>
        <v>1</v>
      </c>
      <c r="DF23" s="8" t="n">
        <f aca="false">IF(AG25&gt;AG24,1,0)</f>
        <v>0</v>
      </c>
      <c r="DG23" s="8" t="n">
        <f aca="false">IF(AS25&gt;AS24,1,0)</f>
        <v>0</v>
      </c>
      <c r="DH23" s="8" t="n">
        <f aca="false">IF(AT25&gt;AT24,1,0)</f>
        <v>0</v>
      </c>
      <c r="DI23" s="8" t="n">
        <f aca="false">IF(AU25&gt;AU24,1,0)</f>
        <v>0</v>
      </c>
      <c r="DJ23" s="8" t="n">
        <f aca="false">IF(BG25&gt;BG24,1,0)</f>
        <v>1</v>
      </c>
      <c r="DK23" s="8" t="n">
        <f aca="false">IF(BH25&gt;BH24,1,0)</f>
        <v>1</v>
      </c>
      <c r="DL23" s="8" t="n">
        <f aca="false">IF(BI25&gt;BI24,1,0)</f>
        <v>0</v>
      </c>
      <c r="DM23" s="8" t="n">
        <f aca="false">IF(BU25&gt;BU24,1,0)</f>
        <v>0</v>
      </c>
      <c r="DN23" s="8" t="n">
        <f aca="false">IF(BV25&gt;BV24,1,0)</f>
        <v>0</v>
      </c>
      <c r="DO23" s="8" t="n">
        <f aca="false">IF(BW25&gt;BW24,1,0)</f>
        <v>0</v>
      </c>
      <c r="DP23" s="8" t="n">
        <f aca="false">IF(CI22&gt;CI23,1,0)</f>
        <v>1</v>
      </c>
      <c r="DQ23" s="8" t="n">
        <f aca="false">IF(CJ22&gt;CJ23,1,0)</f>
        <v>1</v>
      </c>
      <c r="DR23" s="8" t="n">
        <f aca="false">IF(CK22&gt;CK23,1,0)</f>
        <v>0</v>
      </c>
      <c r="DS23" s="74"/>
      <c r="DT23" s="8" t="n">
        <f aca="false">AE24+AF24+AG24+AS24+AT24+AU24+BG24+BH24+BI24+BU24+BV24+BW24+CI23+CJ23+CK23</f>
        <v>30</v>
      </c>
      <c r="DU23" s="8" t="n">
        <f aca="false">AE25+AF25+AG25+AS25+AT25+AU25+BG25+BH25+BI25+BU25+BV25+BW25+CI22+CJ22+CK22</f>
        <v>36</v>
      </c>
      <c r="DV23" s="74"/>
      <c r="DW23" s="1" t="n">
        <f aca="false">IF(X24="O",1,0)</f>
        <v>0</v>
      </c>
      <c r="DX23" s="1" t="n">
        <f aca="false">IF(AL24="O",1,0)</f>
        <v>0</v>
      </c>
      <c r="DY23" s="1" t="n">
        <f aca="false">IF(AZ24="O",1,0)</f>
        <v>1</v>
      </c>
      <c r="DZ23" s="1" t="n">
        <f aca="false">IF(BN24="O",1,0)</f>
        <v>0</v>
      </c>
      <c r="EA23" s="1" t="n">
        <f aca="false">IF(CB23="O",1,0)</f>
        <v>1</v>
      </c>
      <c r="ED23" s="8" t="n">
        <f aca="false">IF(CN23+CO23+CP23+DD23+DE23+DF23&gt;0,1,0)</f>
        <v>1</v>
      </c>
      <c r="EE23" s="8" t="n">
        <f aca="false">IF(CQ23+CR23+CS23+DG23+DH23+DI23&gt;0,1,0)</f>
        <v>1</v>
      </c>
      <c r="EF23" s="8" t="n">
        <f aca="false">IF(CT23+CU23+CV23+DJ23+DK23+DL23&gt;0,1,0)</f>
        <v>1</v>
      </c>
      <c r="EG23" s="8" t="n">
        <f aca="false">IF(CW23+CX23+CY23+DM23+DN23+DO23&gt;0,1,0)</f>
        <v>1</v>
      </c>
      <c r="EH23" s="8" t="n">
        <f aca="false">IF(CZ23+DA23+DB23+DP23+DQ23+DR23&gt;0,1,0)</f>
        <v>1</v>
      </c>
      <c r="EI23" s="8" t="n">
        <v>2</v>
      </c>
      <c r="EJ23" s="48" t="n">
        <f aca="false">SUM(ED23:EH23)</f>
        <v>5</v>
      </c>
      <c r="EK23" s="48" t="n">
        <f aca="false">AY24+BM24+CA23+W24+AK24</f>
        <v>2</v>
      </c>
      <c r="EL23" s="48" t="n">
        <f aca="false">SUM(CN23:DB23)</f>
        <v>4</v>
      </c>
      <c r="EM23" s="48" t="n">
        <f aca="false">SUM(DD23:DR23)</f>
        <v>6</v>
      </c>
      <c r="EN23" s="48" t="n">
        <f aca="false">EL23-EM23</f>
        <v>-2</v>
      </c>
      <c r="EO23" s="48" t="n">
        <f aca="false">DT23</f>
        <v>30</v>
      </c>
      <c r="EP23" s="48" t="n">
        <f aca="false">DU23</f>
        <v>36</v>
      </c>
      <c r="EQ23" s="48" t="n">
        <f aca="false">EO23-EP23</f>
        <v>-6</v>
      </c>
      <c r="ER23" s="48" t="n">
        <f aca="false">SUM(DW23:EA23)</f>
        <v>2</v>
      </c>
      <c r="ES23" s="74"/>
      <c r="ET23" s="27" t="n">
        <f aca="false">IF(EK23+100&gt;99,EK23+100,concatdxnar("0",EK23+100))</f>
        <v>102</v>
      </c>
      <c r="EU23" s="27" t="str">
        <f aca="false">IF(EN23+100&gt;99,EN23+100,CONCATENATE("0",EN23+100))</f>
        <v>098</v>
      </c>
      <c r="EV23" s="27" t="str">
        <f aca="false">IF(EQ23+100&gt;99,EQ23+100,CONCATENATE("0",EQ23+100))</f>
        <v>094</v>
      </c>
      <c r="EW23" s="27" t="n">
        <f aca="false">9-ER23</f>
        <v>7</v>
      </c>
      <c r="EX23" s="8" t="str">
        <f aca="false">CONCATENATE(ET23,EU23,EV23,EW23,EI23)</f>
        <v>10209809472</v>
      </c>
      <c r="EY23" s="8" t="n">
        <f aca="false">VALUE(EX23)</f>
        <v>10209809472</v>
      </c>
      <c r="EZ23" s="8" t="n">
        <f aca="false">LARGE(EY22:EY27,EI23)</f>
        <v>10310210881</v>
      </c>
      <c r="FA23" s="8" t="str">
        <f aca="false">LEFT(EZ23,9)</f>
        <v>103102108</v>
      </c>
      <c r="FB23" s="8" t="str">
        <f aca="false">IF(FA23=FA22,"empate-c",IF(FA23=FA24,"empate-b","ok"))</f>
        <v>ok</v>
      </c>
      <c r="FC23" s="8" t="n">
        <f aca="false">VALUE(RIGHT(EZ23,1))</f>
        <v>1</v>
      </c>
      <c r="FD23" s="8" t="n">
        <f aca="false">IF(FB23="ok",9,IF(FB23="empate-c",CONCATENATE(FC23,FC22),IF(FB23="empate-b",CONCATENATE(FC23,FC24),1)))</f>
        <v>9</v>
      </c>
      <c r="FE23" s="8" t="str">
        <f aca="false">RIGHT(C20,1)</f>
        <v>C</v>
      </c>
      <c r="FF23" s="8" t="n">
        <f aca="false">IF(FD23=9,9,VLOOKUP(CONCATENATE(FE23,FD23),'Conf-Direto'!$A$12:$B$587,2,0))</f>
        <v>9</v>
      </c>
      <c r="FG23" s="8" t="n">
        <f aca="false">IF(FF23=9,9,IF(FF23=FC23,8,7))</f>
        <v>9</v>
      </c>
      <c r="FH23" s="1" t="str">
        <f aca="false">CONCATENATE(FA23,FG23,FC23)</f>
        <v>10310210891</v>
      </c>
      <c r="FI23" s="8" t="n">
        <v>2</v>
      </c>
      <c r="FJ23" s="25" t="n">
        <f aca="false">IF(CA22=1,1,IF(CA23=1,2,0))</f>
        <v>1</v>
      </c>
      <c r="FK23" s="25"/>
      <c r="FL23" s="25" t="n">
        <f aca="false">FK24</f>
        <v>3</v>
      </c>
      <c r="FM23" s="25" t="n">
        <f aca="false">FK25</f>
        <v>2</v>
      </c>
      <c r="FN23" s="25" t="n">
        <f aca="false">FK26</f>
        <v>5</v>
      </c>
      <c r="FO23" s="25" t="n">
        <f aca="false">FL27</f>
        <v>3</v>
      </c>
      <c r="FP23" s="1" t="n">
        <f aca="false">VALUE(FH23)</f>
        <v>10310210891</v>
      </c>
      <c r="FQ23" s="1" t="n">
        <f aca="false">LARGE(FP22:FP27,2)</f>
        <v>10310210891</v>
      </c>
      <c r="FR23" s="8" t="n">
        <f aca="false">IF(SUM(EJ22:EJ27)=0,B23,VALUE(RIGHT(FQ23,1)))</f>
        <v>1</v>
      </c>
      <c r="FS23" s="1" t="n">
        <f aca="false">FR23+12</f>
        <v>13</v>
      </c>
      <c r="FT23" s="1" t="str">
        <f aca="false">VLOOKUP(FR23,B22:D27,3,0)</f>
        <v>PEDRO SANTOS</v>
      </c>
      <c r="FU23" s="4" t="n">
        <f aca="false">F23</f>
        <v>14</v>
      </c>
      <c r="FV23" s="9" t="str">
        <f aca="false">IF(FS23&lt;10,CONCATENATE("0",FS23,IF(FU23&lt;10,CONCATENATE("0",FU23),FU23)),CONCATENATE(FS23,IF(FU23&lt;10,CONCATENATE("0",FU23),FU23)))</f>
        <v>1314</v>
      </c>
      <c r="FW23" s="4" t="n">
        <f aca="false">VALUE(FV23)</f>
        <v>1314</v>
      </c>
      <c r="FX23" s="4" t="n">
        <f aca="false">SMALL(FW22:FW27,FI23)</f>
        <v>1416</v>
      </c>
      <c r="FY23" s="4" t="n">
        <f aca="false">IF(LEN(FX23)=3,VALUE(LEFT(FX23,1)),VALUE(LEFT(FX23,2)))</f>
        <v>14</v>
      </c>
      <c r="FZ23" s="4" t="str">
        <f aca="false">RIGHT(FX23,2)</f>
        <v>16</v>
      </c>
    </row>
    <row r="24" customFormat="false" ht="13.8" hidden="false" customHeight="false" outlineLevel="0" collapsed="false">
      <c r="B24" s="48" t="n">
        <v>3</v>
      </c>
      <c r="C24" s="49" t="n">
        <v>15</v>
      </c>
      <c r="D24" s="50" t="str">
        <f aca="false">Classificação!D19</f>
        <v>CLEITON BORGES</v>
      </c>
      <c r="F24" s="49" t="n">
        <f aca="false">F23+1</f>
        <v>15</v>
      </c>
      <c r="G24" s="51" t="str">
        <f aca="false">VLOOKUP(FR24,$B$22:$D$27,3,0)</f>
        <v>LUCIANO CASTRO</v>
      </c>
      <c r="H24" s="95" t="n">
        <f aca="false">VLOOKUP(FR24,EI22:EJ27,2,0)</f>
        <v>5</v>
      </c>
      <c r="I24" s="75" t="n">
        <f aca="false">VLOOKUP(FR24,EI22:EK27,3,0)</f>
        <v>3</v>
      </c>
      <c r="J24" s="95" t="n">
        <f aca="false">VLOOKUP(FR24,EI22:EQ27,4,0)</f>
        <v>6</v>
      </c>
      <c r="K24" s="77" t="n">
        <f aca="false">VLOOKUP(FR24,EI22:EQ27,5,0)</f>
        <v>4</v>
      </c>
      <c r="L24" s="78" t="n">
        <f aca="false">VLOOKUP(FR24,EI22:EQ27,6,0)</f>
        <v>2</v>
      </c>
      <c r="M24" s="95" t="n">
        <f aca="false">VLOOKUP(FR24,EI22:EQ27,7,0)</f>
        <v>37</v>
      </c>
      <c r="N24" s="77" t="n">
        <f aca="false">VLOOKUP(FR24,EI22:EQ27,8,0)</f>
        <v>30</v>
      </c>
      <c r="O24" s="113" t="n">
        <f aca="false">VLOOKUP(FR24,EI22:EQ27,9,0)</f>
        <v>7</v>
      </c>
      <c r="P24" s="80" t="n">
        <f aca="false">VLOOKUP(FR24,EI22:ER27,10,0)</f>
        <v>2</v>
      </c>
      <c r="Q24" s="80" t="e">
        <f aca="false">VLOOKUP(FS24,EJ22:ES27,10,0)</f>
        <v>#N/A</v>
      </c>
      <c r="R24" s="59"/>
      <c r="S24" s="59"/>
      <c r="U24" s="60"/>
      <c r="V24" s="61" t="str">
        <f aca="false">D23</f>
        <v>ISAIAS LOPES</v>
      </c>
      <c r="W24" s="62" t="n">
        <f aca="false">IF(X24="W",1,IF(X24="O",0,IF(X24="R",0,IF(X25="R",1,IF(AG24+AG25&gt;0,IF(AG24&gt;AG25,1,0),IF(AF24&gt;AF25,1,0))))))</f>
        <v>0</v>
      </c>
      <c r="X24" s="96"/>
      <c r="Y24" s="64" t="n">
        <v>3</v>
      </c>
      <c r="Z24" s="64" t="n">
        <v>3</v>
      </c>
      <c r="AA24" s="65"/>
      <c r="AC24" s="5" t="str">
        <f aca="false">IF(AA24&lt;&gt;"","STB",IF(AA25&lt;&gt;"","STB",IF(Z24&lt;&gt;"",IF(Z24&gt;5,IF(Z24&gt;Z25+1,"fim2st",IF(Z25&gt;Z24+1,"fim2st",IF(Z24=Z25,"meio2st",IF(Z24=6,IF(Z25=7,"fim2st","meio2st"),IF(Z24=7,IF(Z25=6,"fim2st","meio2st"),"meio2st"))))),IF(Z25&gt;5,IF(Z25&gt;Z24+1,"fim2st","meio2st"),"meio2st")),IF(Z25&lt;&gt;"",IF(Z24&gt;5,IF(Z24&gt;Z25+1,"fim2st",IF(Z25&gt;Z24+1,"fim2st",IF(Z24=Z25,"meio2st",IF(Z24=6,IF(Z25=7,"fim2st","meio2st"),IF(Z24=7,IF(Z25=6,"fim2st","meio2st"),"meio2st"))))),IF(Z25&gt;5,IF(Z25&gt;Z24+1,"fim2st","meio2st"),"meio2st")),IF(Y24&lt;&gt;"",IF(Y24&gt;5,IF(Y24&gt;Y25+1,"fim1st",IF(Y25&gt;Y24+1,"fim1st",IF(Y24=Y25,"meio1st",IF(Y24=6,IF(Y25=7,"fim1st","meio1st"),IF(Y24=7,IF(Y25=6,"fim1st","meio1st"),"meio1st"))))),IF(Y25&gt;5,IF(Y25&gt;Y24+1,"fim1st","meio1st"),"meio1st")),IF(Y25&lt;&gt;"",IF(Y24&gt;5,IF(Y24&gt;Y25+1,"fim1st",IF(Y25&gt;Y24+1,"fim1st",IF(Y24=Y25,"meio1st",IF(Y24=6,IF(Y25=7,"fim1st","meio1st"),IF(Y24=7,IF(Y25=6,"fim1st","meio1st"),"meio1st"))))),IF(Y25&gt;5,IF(Y25&gt;Y24+1,"fim1st","meio1st"),"meio1st")),"NJG"))))))</f>
        <v>fim2st</v>
      </c>
      <c r="AE24" s="66" t="n">
        <f aca="false">IF(X24="W",6,IF(X24="O",0,  IF(X25="R",IF(AC24="meio1st",IF(Y25&gt;4,IF(Y25=6,7,Y25+2),6),Y24),Y24)))</f>
        <v>3</v>
      </c>
      <c r="AF24" s="67" t="n">
        <f aca="false">IF(X24="W",6,IF(X24="O",0,IF(X24="R",IF(AC24="meio1st",0,IF(AC24="fim1st",0,Z24) ),IF(X25="R",IF(AC24="meio1st",6,IF(AC24="fim1st",6,IF(AC24="meio2st",IF(Z25&gt;4,IF(Z25=6,7,Z25+2),6),Z24))),Z24))))</f>
        <v>3</v>
      </c>
      <c r="AG24" s="68" t="n">
        <f aca="false">IF(X24="W",0,IF(X24="O",0,IF(X24="R",IF(AC24="STB",AA24,0),IF(X25="R",IF(AC22="meio1st",0,IF(AE24&gt;AE25,IF(AF24&gt;AF25,0,10),IF(AF24&gt;AF25,10,AA24))),AA24))))</f>
        <v>0</v>
      </c>
      <c r="AH24" s="69"/>
      <c r="AI24" s="60" t="s">
        <v>75</v>
      </c>
      <c r="AJ24" s="61" t="str">
        <f aca="false">D23</f>
        <v>ISAIAS LOPES</v>
      </c>
      <c r="AK24" s="62" t="n">
        <f aca="false">IF(AL24="W",1,IF(AL24="O",0,IF(AL24="R",0,IF(AL25="R",1,IF(AU24+AU25&gt;0,IF(AU24&gt;AU25,1,0),IF(AT24&gt;AT25,1,0))))))</f>
        <v>1</v>
      </c>
      <c r="AL24" s="96" t="s">
        <v>25</v>
      </c>
      <c r="AM24" s="64"/>
      <c r="AN24" s="64"/>
      <c r="AO24" s="65"/>
      <c r="AQ24" s="5" t="str">
        <f aca="false">IF(AO24&lt;&gt;"","STB",IF(AO25&lt;&gt;"","STB",IF(AN24&lt;&gt;"",IF(AN24&gt;5,IF(AN24&gt;AN25+1,"fim2st",IF(AN25&gt;AN24+1,"fim2st",IF(AN24=AN25,"meio2st",IF(AN24=6,IF(AN25=7,"fim2st","meio2st"),IF(AN24=7,IF(AN25=6,"fim2st","meio2st"),"meio2st"))))),IF(AN25&gt;5,IF(AN25&gt;AN24+1,"fim2st","meio2st"),"meio2st")),IF(AN25&lt;&gt;"",IF(AN24&gt;5,IF(AN24&gt;AN25+1,"fim2st",IF(AN25&gt;AN24+1,"fim2st",IF(AN24=AN25,"meio2st",IF(AN24=6,IF(AN25=7,"fim2st","meio2st"),IF(AN24=7,IF(AN25=6,"fim2st","meio2st"),"meio2st"))))),IF(AN25&gt;5,IF(AN25&gt;AN24+1,"fim2st","meio2st"),"meio2st")),IF(AM24&lt;&gt;"",IF(AM24&gt;5,IF(AM24&gt;AM25+1,"fim1st",IF(AM25&gt;AM24+1,"fim1st",IF(AM24=AM25,"meio1st",IF(AM24=6,IF(AM25=7,"fim1st","meio1st"),IF(AM24=7,IF(AM25=6,"fim1st","meio1st"),"meio1st"))))),IF(AM25&gt;5,IF(AM25&gt;AM24+1,"fim1st","meio1st"),"meio1st")),IF(AM25&lt;&gt;"",IF(AM24&gt;5,IF(AM24&gt;AM25+1,"fim1st",IF(AM25&gt;AM24+1,"fim1st",IF(AM24=AM25,"meio1st",IF(AM24=6,IF(AM25=7,"fim1st","meio1st"),IF(AM24=7,IF(AM25=6,"fim1st","meio1st"),"meio1st"))))),IF(AM25&gt;5,IF(AM25&gt;AM24+1,"fim1st","meio1st"),"meio1st")),"NJG"))))))</f>
        <v>NJG</v>
      </c>
      <c r="AS24" s="66" t="n">
        <f aca="false">IF(AL24="W",6,IF(AL24="O",0,  IF(AL25="R",IF(AQ24="meio1st",IF(AM25&gt;4,IF(AM25=6,7,AM25+2),6),AM24),AM24)))</f>
        <v>6</v>
      </c>
      <c r="AT24" s="67" t="n">
        <f aca="false">IF(AL24="W",6,IF(AL24="O",0,IF(AL24="R",IF(AQ24="meio1st",0,IF(AQ24="fim1st",0,AN24) ),IF(AL25="R",IF(AQ24="meio1st",6,IF(AQ24="fim1st",6,IF(AQ24="meio2st",IF(AN25&gt;4,IF(AN25=6,7,AN25+2),6),AN24))),AN24))))</f>
        <v>6</v>
      </c>
      <c r="AU24" s="68" t="n">
        <f aca="false">IF(AL24="W",0,IF(AL24="O",0,IF(AL24="R",IF(AQ24="STB",AO24,0),IF(AL25="R",IF(AQ22="meio1st",0,IF(AS24&gt;AS25,IF(AT24&gt;AT25,0,10),IF(AT24&gt;AT25,10,AO24))),AO24))))</f>
        <v>0</v>
      </c>
      <c r="AW24" s="60"/>
      <c r="AX24" s="61" t="str">
        <f aca="false">D23</f>
        <v>ISAIAS LOPES</v>
      </c>
      <c r="AY24" s="62" t="n">
        <f aca="false">IF(AZ24="W",1,IF(AZ24="O",0,IF(AZ24="R",0,IF(AZ25="R",1,IF(BI24+BI25&gt;0,IF(BI24&gt;BI25,1,0),IF(BH24&gt;BH25,1,0))))))</f>
        <v>0</v>
      </c>
      <c r="AZ24" s="96" t="s">
        <v>47</v>
      </c>
      <c r="BA24" s="64"/>
      <c r="BB24" s="64"/>
      <c r="BC24" s="65"/>
      <c r="BE24" s="5" t="str">
        <f aca="false">IF(BC24&lt;&gt;"","STB",IF(BC25&lt;&gt;"","STB",IF(BB24&lt;&gt;"",IF(BB24&gt;5,IF(BB24&gt;BB25+1,"fim2st",IF(BB25&gt;BB24+1,"fim2st",IF(BB24=BB25,"meio2st",IF(BB24=6,IF(BB25=7,"fim2st","meio2st"),IF(BB24=7,IF(BB25=6,"fim2st","meio2st"),"meio2st"))))),IF(BB25&gt;5,IF(BB25&gt;BB24+1,"fim2st","meio2st"),"meio2st")),IF(BB25&lt;&gt;"",IF(BB24&gt;5,IF(BB24&gt;BB25+1,"fim2st",IF(BB25&gt;BB24+1,"fim2st",IF(BB24=BB25,"meio2st",IF(BB24=6,IF(BB25=7,"fim2st","meio2st"),IF(BB24=7,IF(BB25=6,"fim2st","meio2st"),"meio2st"))))),IF(BB25&gt;5,IF(BB25&gt;BB24+1,"fim2st","meio2st"),"meio2st")),IF(BA24&lt;&gt;"",IF(BA24&gt;5,IF(BA24&gt;BA25+1,"fim1st",IF(BA25&gt;BA24+1,"fim1st",IF(BA24=BA25,"meio1st",IF(BA24=6,IF(BA25=7,"fim1st","meio1st"),IF(BA24=7,IF(BA25=6,"fim1st","meio1st"),"meio1st"))))),IF(BA25&gt;5,IF(BA25&gt;BA24+1,"fim1st","meio1st"),"meio1st")),IF(BA25&lt;&gt;"",IF(BA24&gt;5,IF(BA24&gt;BA25+1,"fim1st",IF(BA25&gt;BA24+1,"fim1st",IF(BA24=BA25,"meio1st",IF(BA24=6,IF(BA25=7,"fim1st","meio1st"),IF(BA24=7,IF(BA25=6,"fim1st","meio1st"),"meio1st"))))),IF(BA25&gt;5,IF(BA25&gt;BA24+1,"fim1st","meio1st"),"meio1st")),"NJG"))))))</f>
        <v>NJG</v>
      </c>
      <c r="BG24" s="66" t="n">
        <f aca="false">IF(AZ24="W",6,IF(AZ24="O",0,  IF(AZ25="R",IF(BE24="meio1st",IF(BA25&gt;4,IF(BA25=6,7,BA25+2),6),BA24),BA24)))</f>
        <v>0</v>
      </c>
      <c r="BH24" s="67" t="n">
        <f aca="false">IF(AZ24="W",6,IF(AZ24="O",0,IF(AZ24="R",IF(BE24="meio1st",0,IF(BE24="fim1st",0,BB24) ),IF(AZ25="R",IF(BE24="meio1st",6,IF(BE24="fim1st",6,IF(BE24="meio2st",IF(BB25&gt;4,IF(BB25=6,7,BB25+2),6),BB24))),BB24))))</f>
        <v>0</v>
      </c>
      <c r="BI24" s="68" t="n">
        <f aca="false">IF(AZ24="W",0,IF(AZ24="O",0,IF(AZ24="R",IF(BE24="STB",BC24,0),IF(AZ25="R",IF(BE22="meio1st",0,IF(BG24&gt;BG25,IF(BH24&gt;BH25,0,10),IF(BH24&gt;BH25,10,BC24))),BC24))))</f>
        <v>0</v>
      </c>
      <c r="BK24" s="60"/>
      <c r="BL24" s="61" t="str">
        <f aca="false">D23</f>
        <v>ISAIAS LOPES</v>
      </c>
      <c r="BM24" s="62" t="n">
        <f aca="false">IF(BN24="W",1,IF(BN24="O",0,IF(BN24="R",0,IF(BN25="R",1,IF(BW24+BW25&gt;0,IF(BW24&gt;BW25,1,0),IF(BV24&gt;BV25,1,0))))))</f>
        <v>1</v>
      </c>
      <c r="BN24" s="96" t="s">
        <v>25</v>
      </c>
      <c r="BO24" s="64"/>
      <c r="BP24" s="64"/>
      <c r="BQ24" s="65"/>
      <c r="BS24" s="5" t="str">
        <f aca="false">IF(BQ24&lt;&gt;"","STB",IF(BQ25&lt;&gt;"","STB",IF(BP24&lt;&gt;"",IF(BP24&gt;5,IF(BP24&gt;BP25+1,"fim2st",IF(BP25&gt;BP24+1,"fim2st",IF(BP24=BP25,"meio2st",IF(BP24=6,IF(BP25=7,"fim2st","meio2st"),IF(BP24=7,IF(BP25=6,"fim2st","meio2st"),"meio2st"))))),IF(BP25&gt;5,IF(BP25&gt;BP24+1,"fim2st","meio2st"),"meio2st")),IF(BP25&lt;&gt;"",IF(BP24&gt;5,IF(BP24&gt;BP25+1,"fim2st",IF(BP25&gt;BP24+1,"fim2st",IF(BP24=BP25,"meio2st",IF(BP24=6,IF(BP25=7,"fim2st","meio2st"),IF(BP24=7,IF(BP25=6,"fim2st","meio2st"),"meio2st"))))),IF(BP25&gt;5,IF(BP25&gt;BP24+1,"fim2st","meio2st"),"meio2st")),IF(BO24&lt;&gt;"",IF(BO24&gt;5,IF(BO24&gt;BO25+1,"fim1st",IF(BO25&gt;BO24+1,"fim1st",IF(BO24=BO25,"meio1st",IF(BO24=6,IF(BO25=7,"fim1st","meio1st"),IF(BO24=7,IF(BO25=6,"fim1st","meio1st"),"meio1st"))))),IF(BO25&gt;5,IF(BO25&gt;BO24+1,"fim1st","meio1st"),"meio1st")),IF(BO25&lt;&gt;"",IF(BO24&gt;5,IF(BO24&gt;BO25+1,"fim1st",IF(BO25&gt;BO24+1,"fim1st",IF(BO24=BO25,"meio1st",IF(BO24=6,IF(BO25=7,"fim1st","meio1st"),IF(BO24=7,IF(BO25=6,"fim1st","meio1st"),"meio1st"))))),IF(BO25&gt;5,IF(BO25&gt;BO24+1,"fim1st","meio1st"),"meio1st")),"NJG"))))))</f>
        <v>NJG</v>
      </c>
      <c r="BU24" s="66" t="n">
        <f aca="false">IF(BN24="W",6,IF(BN24="O",0,  IF(BN25="R",IF(BS24="meio1st",IF(BO25&gt;4,IF(BO25=6,7,BO25+2),6),BO24),BO24)))</f>
        <v>6</v>
      </c>
      <c r="BV24" s="67" t="n">
        <f aca="false">IF(BN24="W",6,IF(BN24="O",0,IF(BN24="R",IF(BS24="meio1st",0,IF(BS24="fim1st",0,BP24) ),IF(BN25="R",IF(BS24="meio1st",6,IF(BS24="fim1st",6,IF(BS24="meio2st",IF(BP25&gt;4,IF(BP25=6,7,BP25+2),6),BP24))),BP24))))</f>
        <v>6</v>
      </c>
      <c r="BW24" s="68" t="n">
        <f aca="false">IF(BN24="W",0,IF(BN24="O",0,IF(BN24="R",IF(BS24="STB",BQ24,0),IF(BN25="R",IF(BS22="meio1st",0,IF(BU24&gt;BU25,IF(BV24&gt;BV25,0,10),IF(BV24&gt;BV25,10,BQ24))),BQ24))))</f>
        <v>0</v>
      </c>
      <c r="BY24" s="60" t="s">
        <v>75</v>
      </c>
      <c r="BZ24" s="61" t="str">
        <f aca="false">D24</f>
        <v>CLEITON BORGES</v>
      </c>
      <c r="CA24" s="62" t="n">
        <f aca="false">IF(CB24="W",1,IF(CB24="O",0,IF(CB24="R",0,IF(CB25="R",1,IF(CK24+CK25&gt;0,IF(CK24&gt;CK25,1,0),IF(CJ24&gt;CJ25,1,0))))))</f>
        <v>1</v>
      </c>
      <c r="CB24" s="96"/>
      <c r="CC24" s="64" t="n">
        <v>6</v>
      </c>
      <c r="CD24" s="64" t="n">
        <v>7</v>
      </c>
      <c r="CE24" s="65"/>
      <c r="CG24" s="5" t="str">
        <f aca="false">IF(CE24&lt;&gt;"","STB",IF(CE25&lt;&gt;"","STB",IF(CD24&lt;&gt;"",IF(CD24&gt;5,IF(CD24&gt;CD25+1,"fim2st",IF(CD25&gt;CD24+1,"fim2st",IF(CD24=CD25,"meio2st",IF(CD24=6,IF(CD25=7,"fim2st","meio2st"),IF(CD24=7,IF(CD25=6,"fim2st","meio2st"),"meio2st"))))),IF(CD25&gt;5,IF(CD25&gt;CD24+1,"fim2st","meio2st"),"meio2st")),IF(CD25&lt;&gt;"",IF(CD24&gt;5,IF(CD24&gt;CD25+1,"fim2st",IF(CD25&gt;CD24+1,"fim2st",IF(CD24=CD25,"meio2st",IF(CD24=6,IF(CD25=7,"fim2st","meio2st"),IF(CD24=7,IF(CD25=6,"fim2st","meio2st"),"meio2st"))))),IF(CD25&gt;5,IF(CD25&gt;CD24+1,"fim2st","meio2st"),"meio2st")),IF(CC24&lt;&gt;"",IF(CC24&gt;5,IF(CC24&gt;CC25+1,"fim1st",IF(CC25&gt;CC24+1,"fim1st",IF(CC24=CC25,"meio1st",IF(CC24=6,IF(CC25=7,"fim1st","meio1st"),IF(CC24=7,IF(CC25=6,"fim1st","meio1st"),"meio1st"))))),IF(CC25&gt;5,IF(CC25&gt;CC24+1,"fim1st","meio1st"),"meio1st")),IF(CC25&lt;&gt;"",IF(CC24&gt;5,IF(CC24&gt;CC25+1,"fim1st",IF(CC25&gt;CC24+1,"fim1st",IF(CC24=CC25,"meio1st",IF(CC24=6,IF(CC25=7,"fim1st","meio1st"),IF(CC24=7,IF(CC25=6,"fim1st","meio1st"),"meio1st"))))),IF(CC25&gt;5,IF(CC25&gt;CC24+1,"fim1st","meio1st"),"meio1st")),"NJG"))))))</f>
        <v>fim2st</v>
      </c>
      <c r="CI24" s="71" t="n">
        <f aca="false">IF(CB24="W",6,IF(CB24="O",0,  IF(CB25="R",IF(CG24="meio1st",IF(CC25&gt;4,IF(CC25=6,7,CC25+2),6),CC24),CC24)))</f>
        <v>6</v>
      </c>
      <c r="CJ24" s="72" t="n">
        <f aca="false">IF(CB24="W",6,IF(CB24="O",0,IF(CB24="R",IF(CG24="meio1st",0,IF(CG24="fim1st",0,CD24) ),IF(CB25="R",IF(CG24="meio1st",6,IF(CG24="fim1st",6,IF(CG24="meio2st",IF(CD25&gt;4,IF(CD25=6,7,CD25+2),6),CD24))),CD24))))</f>
        <v>7</v>
      </c>
      <c r="CK24" s="73" t="n">
        <f aca="false">IF(CB24="W",0,IF(CB24="O",0,IF(CB24="R",IF(CG24="STB",CE24,0),IF(CB25="R",IF(CG22="meio1st",0,IF(CI24&gt;CI25,IF(CJ24&gt;CJ25,0,10),IF(CJ24&gt;CJ25,10,CE24))),CE24))))</f>
        <v>0</v>
      </c>
      <c r="CM24" s="1" t="str">
        <f aca="false">D24</f>
        <v>CLEITON BORGES</v>
      </c>
      <c r="CN24" s="8" t="n">
        <f aca="false">IF(AE26&gt;AE27,1,0)</f>
        <v>1</v>
      </c>
      <c r="CO24" s="8" t="n">
        <f aca="false">IF(AF26&gt;AF27,1,0)</f>
        <v>1</v>
      </c>
      <c r="CP24" s="8" t="n">
        <f aca="false">IF(AG26&gt;AG27,1,0)</f>
        <v>0</v>
      </c>
      <c r="CQ24" s="8" t="n">
        <f aca="false">IF(AS26&gt;AS27,1,0)</f>
        <v>1</v>
      </c>
      <c r="CR24" s="8" t="n">
        <f aca="false">IF(AT26&gt;AT27,1,0)</f>
        <v>1</v>
      </c>
      <c r="CS24" s="8" t="n">
        <f aca="false">IF(AU26&gt;AU27,1,0)</f>
        <v>0</v>
      </c>
      <c r="CT24" s="8" t="n">
        <f aca="false">IF(BG25&gt;BG24,1,0)</f>
        <v>1</v>
      </c>
      <c r="CU24" s="8" t="n">
        <f aca="false">IF(BH25&gt;BH24,1,0)</f>
        <v>1</v>
      </c>
      <c r="CV24" s="8" t="n">
        <f aca="false">IF(BI25&gt;BI24,1,0)</f>
        <v>0</v>
      </c>
      <c r="CW24" s="8" t="n">
        <f aca="false">IF(BU23&gt;BU22,1,0)</f>
        <v>1</v>
      </c>
      <c r="CX24" s="8" t="n">
        <f aca="false">IF(BV23&gt;BV22,1,0)</f>
        <v>1</v>
      </c>
      <c r="CY24" s="8" t="n">
        <f aca="false">IF(BW23&gt;BW22,1,0)</f>
        <v>0</v>
      </c>
      <c r="CZ24" s="8" t="n">
        <f aca="false">IF(CI24&gt;CI25,1,0)</f>
        <v>1</v>
      </c>
      <c r="DA24" s="8" t="n">
        <f aca="false">IF(CJ24&gt;CJ25,1,0)</f>
        <v>1</v>
      </c>
      <c r="DB24" s="8" t="n">
        <f aca="false">IF(CK24&gt;CK25,1,0)</f>
        <v>0</v>
      </c>
      <c r="DC24" s="74"/>
      <c r="DD24" s="8" t="n">
        <f aca="false">IF(AE27&gt;AE26,1,0)</f>
        <v>0</v>
      </c>
      <c r="DE24" s="8" t="n">
        <f aca="false">IF(AF27&gt;AF26,1,0)</f>
        <v>0</v>
      </c>
      <c r="DF24" s="8" t="n">
        <f aca="false">IF(AG27&gt;AG26,1,0)</f>
        <v>0</v>
      </c>
      <c r="DG24" s="8" t="n">
        <f aca="false">IF(AS27&gt;AS26,1,0)</f>
        <v>0</v>
      </c>
      <c r="DH24" s="8" t="n">
        <f aca="false">IF(AT27&gt;AT26,1,0)</f>
        <v>0</v>
      </c>
      <c r="DI24" s="8" t="n">
        <f aca="false">IF(AU27&gt;AU26,1,0)</f>
        <v>0</v>
      </c>
      <c r="DJ24" s="8" t="n">
        <f aca="false">IF(BG24&gt;BG25,1,0)</f>
        <v>0</v>
      </c>
      <c r="DK24" s="8" t="n">
        <f aca="false">IF(BH24&gt;BH25,1,0)</f>
        <v>0</v>
      </c>
      <c r="DL24" s="8" t="n">
        <f aca="false">IF(BI24&gt;BI25,1,0)</f>
        <v>0</v>
      </c>
      <c r="DM24" s="8" t="n">
        <f aca="false">IF(BU22&gt;BU23,1,0)</f>
        <v>0</v>
      </c>
      <c r="DN24" s="8" t="n">
        <f aca="false">IF(BV22&gt;BV23,1,0)</f>
        <v>0</v>
      </c>
      <c r="DO24" s="8" t="n">
        <f aca="false">IF(BW22&gt;BW23,1,0)</f>
        <v>0</v>
      </c>
      <c r="DP24" s="8" t="n">
        <f aca="false">IF(CI25&gt;CI24,1,0)</f>
        <v>0</v>
      </c>
      <c r="DQ24" s="8" t="n">
        <f aca="false">IF(CJ25&gt;CJ24,1,0)</f>
        <v>0</v>
      </c>
      <c r="DR24" s="8" t="n">
        <f aca="false">IF(CK25&gt;CK24,1,0)</f>
        <v>0</v>
      </c>
      <c r="DS24" s="74"/>
      <c r="DT24" s="8" t="n">
        <f aca="false">AE26+AF26+AG26+AS26+AT26+AU26+BG25+BH25+BI25+BU23+BV23+BW23+CI24+CJ24+CK24</f>
        <v>61</v>
      </c>
      <c r="DU24" s="8" t="n">
        <f aca="false">AE27+AF27+AG27+AS27+AT27+AU27+BG24+BH24+BI24+BU22+BV22+BW22+CI25+CJ25+CK25</f>
        <v>13</v>
      </c>
      <c r="DV24" s="74"/>
      <c r="DW24" s="1" t="n">
        <f aca="false">IF(X26="O",1,0)</f>
        <v>0</v>
      </c>
      <c r="DX24" s="1" t="n">
        <f aca="false">IF(AL26="O",1,0)</f>
        <v>0</v>
      </c>
      <c r="DY24" s="1" t="n">
        <f aca="false">IF(AZ25="O",1,0)</f>
        <v>0</v>
      </c>
      <c r="DZ24" s="1" t="n">
        <f aca="false">IF(BN23="O",1,0)</f>
        <v>0</v>
      </c>
      <c r="EA24" s="1" t="n">
        <f aca="false">IF(CB24="O",1,0)</f>
        <v>0</v>
      </c>
      <c r="ED24" s="8" t="n">
        <f aca="false">IF(CN24+CO24+CP24+DD24+DE24+DF24&gt;0,1,0)</f>
        <v>1</v>
      </c>
      <c r="EE24" s="8" t="n">
        <f aca="false">IF(CQ24+CR24+CS24+DG24+DH24+DI24&gt;0,1,0)</f>
        <v>1</v>
      </c>
      <c r="EF24" s="8" t="n">
        <f aca="false">IF(CT24+CU24+CV24+DJ24+DK24+DL24&gt;0,1,0)</f>
        <v>1</v>
      </c>
      <c r="EG24" s="8" t="n">
        <f aca="false">IF(CW24+CX24+CY24+DM24+DN24+DO24&gt;0,1,0)</f>
        <v>1</v>
      </c>
      <c r="EH24" s="8" t="n">
        <f aca="false">IF(CZ24+DA24+DB24+DP24+DQ24+DR24&gt;0,1,0)</f>
        <v>1</v>
      </c>
      <c r="EI24" s="8" t="n">
        <v>3</v>
      </c>
      <c r="EJ24" s="48" t="n">
        <f aca="false">SUM(ED24:EH24)</f>
        <v>5</v>
      </c>
      <c r="EK24" s="48" t="n">
        <f aca="false">AY25+BM23+CA24+W26+AK26</f>
        <v>5</v>
      </c>
      <c r="EL24" s="48" t="n">
        <f aca="false">SUM(CN24:DB24)</f>
        <v>10</v>
      </c>
      <c r="EM24" s="48" t="n">
        <f aca="false">SUM(DD24:DR24)</f>
        <v>0</v>
      </c>
      <c r="EN24" s="48" t="n">
        <f aca="false">EL24-EM24</f>
        <v>10</v>
      </c>
      <c r="EO24" s="48" t="n">
        <f aca="false">DT24</f>
        <v>61</v>
      </c>
      <c r="EP24" s="48" t="n">
        <f aca="false">DU24</f>
        <v>13</v>
      </c>
      <c r="EQ24" s="48" t="n">
        <f aca="false">EO24-EP24</f>
        <v>48</v>
      </c>
      <c r="ER24" s="48" t="n">
        <f aca="false">SUM(DW24:EA24)</f>
        <v>0</v>
      </c>
      <c r="ES24" s="74"/>
      <c r="ET24" s="27" t="n">
        <f aca="false">IF(EK24+100&gt;99,EK24+100,concatdxnar("0",EK24+100))</f>
        <v>105</v>
      </c>
      <c r="EU24" s="27" t="n">
        <f aca="false">IF(EN24+100&gt;99,EN24+100,CONCATENATE("0",EN24+100))</f>
        <v>110</v>
      </c>
      <c r="EV24" s="27" t="n">
        <f aca="false">IF(EQ24+100&gt;99,EQ24+100,CONCATENATE("0",EQ24+100))</f>
        <v>148</v>
      </c>
      <c r="EW24" s="27" t="n">
        <f aca="false">9-ER24</f>
        <v>9</v>
      </c>
      <c r="EX24" s="8" t="str">
        <f aca="false">CONCATENATE(ET24,EU24,EV24,EW24,EI24)</f>
        <v>10511014893</v>
      </c>
      <c r="EY24" s="8" t="n">
        <f aca="false">VALUE(EX24)</f>
        <v>10511014893</v>
      </c>
      <c r="EZ24" s="8" t="n">
        <f aca="false">LARGE(EY22:EY27,EI24)</f>
        <v>10310210774</v>
      </c>
      <c r="FA24" s="8" t="str">
        <f aca="false">LEFT(EZ24,9)</f>
        <v>103102107</v>
      </c>
      <c r="FB24" s="8" t="str">
        <f aca="false">IF(FA24=FA23,"empate-c",IF(FA24=FA25,"empate-b","ok"))</f>
        <v>ok</v>
      </c>
      <c r="FC24" s="8" t="n">
        <f aca="false">VALUE(RIGHT(EZ24,1))</f>
        <v>4</v>
      </c>
      <c r="FD24" s="8" t="n">
        <f aca="false">IF(FB24="ok",9,IF(FB24="empate-c",CONCATENATE(FC24,FC23),IF(FB24="empate-b",CONCATENATE(FC24,FC25),1)))</f>
        <v>9</v>
      </c>
      <c r="FE24" s="8" t="str">
        <f aca="false">RIGHT(C20,1)</f>
        <v>C</v>
      </c>
      <c r="FF24" s="8" t="n">
        <f aca="false">IF(FD24=9,9,VLOOKUP(CONCATENATE(FE24,FD24),'Conf-Direto'!$A$12:$B$587,2,0))</f>
        <v>9</v>
      </c>
      <c r="FG24" s="8" t="n">
        <f aca="false">IF(FF24=9,9,IF(FF24=FC24,8,7))</f>
        <v>9</v>
      </c>
      <c r="FH24" s="1" t="str">
        <f aca="false">CONCATENATE(FA24,FG24,FC24)</f>
        <v>10310210794</v>
      </c>
      <c r="FI24" s="8" t="n">
        <v>3</v>
      </c>
      <c r="FJ24" s="25" t="n">
        <f aca="false">IF(BM22=1,1,IF(BM23=1,3,0))</f>
        <v>3</v>
      </c>
      <c r="FK24" s="25" t="n">
        <f aca="false">IF(AY24=1,2,IF(AY25=1,3,0))</f>
        <v>3</v>
      </c>
      <c r="FL24" s="25"/>
      <c r="FM24" s="25" t="n">
        <f aca="false">FL25</f>
        <v>3</v>
      </c>
      <c r="FN24" s="25" t="n">
        <f aca="false">FL26</f>
        <v>3</v>
      </c>
      <c r="FO24" s="25" t="n">
        <f aca="false">FL27</f>
        <v>3</v>
      </c>
      <c r="FP24" s="1" t="n">
        <f aca="false">VALUE(FH24)</f>
        <v>10310210794</v>
      </c>
      <c r="FQ24" s="1" t="n">
        <f aca="false">LARGE(FP22:FP27,3)</f>
        <v>10310210794</v>
      </c>
      <c r="FR24" s="8" t="n">
        <f aca="false">IF(SUM(EJ22:EJ27)=0,B24,VALUE(RIGHT(FQ24,1)))</f>
        <v>4</v>
      </c>
      <c r="FS24" s="1" t="n">
        <f aca="false">FR24+12</f>
        <v>16</v>
      </c>
      <c r="FT24" s="1" t="str">
        <f aca="false">VLOOKUP(FR24,B22:D27,3,0)</f>
        <v>LUCIANO CASTRO</v>
      </c>
      <c r="FU24" s="4" t="n">
        <f aca="false">F24</f>
        <v>15</v>
      </c>
      <c r="FV24" s="9" t="str">
        <f aca="false">IF(FS24&lt;10,CONCATENATE("0",FS24,IF(FU24&lt;10,CONCATENATE("0",FU24),FU24)),CONCATENATE(FS24,IF(FU24&lt;10,CONCATENATE("0",FU24),FU24)))</f>
        <v>1615</v>
      </c>
      <c r="FW24" s="4" t="n">
        <f aca="false">VALUE(FV24)</f>
        <v>1615</v>
      </c>
      <c r="FX24" s="4" t="n">
        <f aca="false">SMALL(FW22:FW27,FI24)</f>
        <v>1513</v>
      </c>
      <c r="FY24" s="4" t="n">
        <f aca="false">IF(LEN(FX24)=3,VALUE(LEFT(FX24,1)),VALUE(LEFT(FX24,2)))</f>
        <v>15</v>
      </c>
      <c r="FZ24" s="4" t="str">
        <f aca="false">RIGHT(FX24,2)</f>
        <v>13</v>
      </c>
    </row>
    <row r="25" customFormat="false" ht="13.8" hidden="false" customHeight="false" outlineLevel="0" collapsed="false">
      <c r="B25" s="48" t="n">
        <v>4</v>
      </c>
      <c r="C25" s="49" t="n">
        <v>16</v>
      </c>
      <c r="D25" s="50" t="str">
        <f aca="false">Classificação!D20</f>
        <v>LUCIANO CASTRO</v>
      </c>
      <c r="F25" s="49" t="n">
        <f aca="false">F24+1</f>
        <v>16</v>
      </c>
      <c r="G25" s="51" t="str">
        <f aca="false">VLOOKUP(FR25,$B$22:$D$27,3,0)</f>
        <v>ISAIAS LOPES</v>
      </c>
      <c r="H25" s="95" t="n">
        <f aca="false">VLOOKUP(FR25,EI22:EJ27,2,0)</f>
        <v>5</v>
      </c>
      <c r="I25" s="75" t="n">
        <f aca="false">VLOOKUP(FR25,EI22:EK27,3,0)</f>
        <v>2</v>
      </c>
      <c r="J25" s="79" t="n">
        <f aca="false">VLOOKUP(FR25,EI22:EQ27,4,0)</f>
        <v>4</v>
      </c>
      <c r="K25" s="77" t="n">
        <f aca="false">VLOOKUP(FR25,EI22:EQ27,5,0)</f>
        <v>6</v>
      </c>
      <c r="L25" s="78" t="n">
        <f aca="false">VLOOKUP(FR25,EI22:EQ27,6,0)</f>
        <v>-2</v>
      </c>
      <c r="M25" s="79" t="n">
        <f aca="false">VLOOKUP(FR25,EI22:EQ27,7,0)</f>
        <v>30</v>
      </c>
      <c r="N25" s="77" t="n">
        <f aca="false">VLOOKUP(FR25,EI22:EQ27,8,0)</f>
        <v>36</v>
      </c>
      <c r="O25" s="113" t="n">
        <f aca="false">VLOOKUP(FR25,EI22:EQ27,9,0)</f>
        <v>-6</v>
      </c>
      <c r="P25" s="80" t="n">
        <f aca="false">VLOOKUP(FR25,EI22:ER27,10,0)</f>
        <v>2</v>
      </c>
      <c r="Q25" s="80" t="e">
        <f aca="false">VLOOKUP(FS25,EJ22:ES27,10,0)</f>
        <v>#N/A</v>
      </c>
      <c r="R25" s="59"/>
      <c r="S25" s="59"/>
      <c r="U25" s="81" t="s">
        <v>75</v>
      </c>
      <c r="V25" s="82" t="str">
        <f aca="false">D26</f>
        <v>FRANCISCO ASSIS</v>
      </c>
      <c r="W25" s="83" t="n">
        <f aca="false">IF(X25="W",1,IF(X25="O",0,IF(X25="R",0,IF(X24="R",1,IF(AG25+AG24&gt;0,IF(AG25&gt;AG24,1,0),IF(AF25&gt;AF24,1,0))))))</f>
        <v>1</v>
      </c>
      <c r="X25" s="84"/>
      <c r="Y25" s="85" t="n">
        <v>6</v>
      </c>
      <c r="Z25" s="85" t="n">
        <v>6</v>
      </c>
      <c r="AA25" s="86"/>
      <c r="AC25" s="5" t="str">
        <f aca="false">IF(AA25&lt;&gt;"","STB",IF(AA24&lt;&gt;"","STB",IF(Z25&lt;&gt;"",IF(Z25&gt;5,IF(Z25&gt;Z24+1,"fim2st",IF(Z24&gt;Z25+1,"fim2st",IF(Z25=Z24,"meio2st",IF(Z25=6,IF(Z24=7,"fim2st","meio2st"),IF(Z25=7,IF(Z24=6,"fim2st","meio2st"),"meio2st"))))),IF(Z24&gt;5,IF(Z24&gt;Z25+1,"fim2st","meio2st"),"meio2st")),IF(Z24&lt;&gt;"",IF(Z25&gt;5,IF(Z25&gt;Z24+1,"fim2st",IF(Z24&gt;Z25+1,"fim2st",IF(Z25=Z24,"meio2st",IF(Z25=6,IF(Z24=7,"fim2st","meio2st"),IF(Z25=7,IF(Z24=6,"fim2st","meio2st"),"meio2st"))))),IF(Z24&gt;5,IF(Z24&gt;Z25+1,"fim2st","meio2st"),"meio2st")),IF(Y25&lt;&gt;"",IF(Y25&gt;5,IF(Y25&gt;Y24+1,"fim1st",IF(Y24&gt;Y25+1,"fim1st",IF(Y25=Y24,"meio1st",IF(Y25=6,IF(Y24=7,"fim1st","meio1st"),IF(Y25=7,IF(Y24=6,"fim1st","meio1st"),"meio1st"))))),IF(Y24&gt;5,IF(Y24&gt;Y25+1,"fim1st","meio1st"),"meio1st")),IF(Y24&lt;&gt;"",IF(Y25&gt;5,IF(Y25&gt;Y24+1,"fim1st",IF(Y24&gt;Y25+1,"fim1st",IF(Y25=Y24,"meio1st",IF(Y25=6,IF(Y24=7,"fim1st","meio1st"),IF(Y25=7,IF(Y24=6,"fim1st","meio1st"),"meio1st"))))),IF(Y24&gt;5,IF(Y24&gt;Y25+1,"fim1st","meio1st"),"meio1st")),"NJG"))))))</f>
        <v>fim2st</v>
      </c>
      <c r="AE25" s="87" t="n">
        <f aca="false">IF(X25="W",6,IF(X25="O",0,  IF(X24="R",IF(AC25="meio1st",IF(Y24&gt;4,IF(Y24=6,7,Y24+2),6),Y25),Y25)))</f>
        <v>6</v>
      </c>
      <c r="AF25" s="88" t="n">
        <f aca="false">IF(X25="W",6,IF(X25="O",0,IF(X25="R",IF(AC25="meio1st",0,IF(AC25="fim1st",0,Z25) ),IF(X24="R",IF(AC25="meio1st",6,IF(AC25="fim1st",6,IF(AC25="meio2st",IF(Z24&gt;4,IF(Z24=6,7,Z24+2),6),Z25))),Z25))))</f>
        <v>6</v>
      </c>
      <c r="AG25" s="89" t="n">
        <f aca="false">IF(X25="W",0,IF(X25="O",0,IF(X25="R",IF(AC25="STB",AA25,0),IF(X24="R",IF(AC22="meio1st",0,IF(AE25&gt;AE24,IF(AF25&gt;AF24,0,10),IF(AF25&gt;AF24,10,AA25))),AA25))))</f>
        <v>0</v>
      </c>
      <c r="AH25" s="69"/>
      <c r="AI25" s="81"/>
      <c r="AJ25" s="82" t="str">
        <f aca="false">D25</f>
        <v>LUCIANO CASTRO</v>
      </c>
      <c r="AK25" s="83" t="n">
        <f aca="false">IF(AL25="W",1,IF(AL25="O",0,IF(AL25="R",0,IF(AL24="R",1,IF(AU25+AU24&gt;0,IF(AU25&gt;AU24,1,0),IF(AT25&gt;AT24,1,0))))))</f>
        <v>0</v>
      </c>
      <c r="AL25" s="84" t="s">
        <v>47</v>
      </c>
      <c r="AM25" s="85"/>
      <c r="AN25" s="85"/>
      <c r="AO25" s="86"/>
      <c r="AQ25" s="5" t="str">
        <f aca="false">IF(AO25&lt;&gt;"","STB",IF(AO24&lt;&gt;"","STB",IF(AN25&lt;&gt;"",IF(AN25&gt;5,IF(AN25&gt;AN24+1,"fim2st",IF(AN24&gt;AN25+1,"fim2st",IF(AN25=AN24,"meio2st",IF(AN25=6,IF(AN24=7,"fim2st","meio2st"),IF(AN25=7,IF(AN24=6,"fim2st","meio2st"),"meio2st"))))),IF(AN24&gt;5,IF(AN24&gt;AN25+1,"fim2st","meio2st"),"meio2st")),IF(AN24&lt;&gt;"",IF(AN25&gt;5,IF(AN25&gt;AN24+1,"fim2st",IF(AN24&gt;AN25+1,"fim2st",IF(AN25=AN24,"meio2st",IF(AN25=6,IF(AN24=7,"fim2st","meio2st"),IF(AN25=7,IF(AN24=6,"fim2st","meio2st"),"meio2st"))))),IF(AN24&gt;5,IF(AN24&gt;AN25+1,"fim2st","meio2st"),"meio2st")),IF(AM25&lt;&gt;"",IF(AM25&gt;5,IF(AM25&gt;AM24+1,"fim1st",IF(AM24&gt;AM25+1,"fim1st",IF(AM25=AM24,"meio1st",IF(AM25=6,IF(AM24=7,"fim1st","meio1st"),IF(AM25=7,IF(AM24=6,"fim1st","meio1st"),"meio1st"))))),IF(AM24&gt;5,IF(AM24&gt;AM25+1,"fim1st","meio1st"),"meio1st")),IF(AM24&lt;&gt;"",IF(AM25&gt;5,IF(AM25&gt;AM24+1,"fim1st",IF(AM24&gt;AM25+1,"fim1st",IF(AM25=AM24,"meio1st",IF(AM25=6,IF(AM24=7,"fim1st","meio1st"),IF(AM25=7,IF(AM24=6,"fim1st","meio1st"),"meio1st"))))),IF(AM24&gt;5,IF(AM24&gt;AM25+1,"fim1st","meio1st"),"meio1st")),"NJG"))))))</f>
        <v>NJG</v>
      </c>
      <c r="AS25" s="87" t="n">
        <f aca="false">IF(AL25="W",6,IF(AL25="O",0,  IF(AL24="R",IF(AQ25="meio1st",IF(AM24&gt;4,IF(AM24=6,7,AM24+2),6),AM25),AM25)))</f>
        <v>0</v>
      </c>
      <c r="AT25" s="88" t="n">
        <f aca="false">IF(AL25="W",6,IF(AL25="O",0,IF(AL25="R",IF(AQ25="meio1st",0,IF(AQ25="fim1st",0,AN25) ),IF(AL24="R",IF(AQ25="meio1st",6,IF(AQ25="fim1st",6,IF(AQ25="meio2st",IF(AN24&gt;4,IF(AN24=6,7,AN24+2),6),AN25))),AN25))))</f>
        <v>0</v>
      </c>
      <c r="AU25" s="89" t="n">
        <f aca="false">IF(AL25="W",0,IF(AL25="O",0,IF(AL25="R",IF(AQ25="STB",AO25,0),IF(AL24="R",IF(AQ22="meio1st",0,IF(AS25&gt;AS24,IF(AT25&gt;AT24,0,10),IF(AT25&gt;AT24,10,AO25))),AO25))))</f>
        <v>0</v>
      </c>
      <c r="AW25" s="81" t="s">
        <v>75</v>
      </c>
      <c r="AX25" s="82" t="str">
        <f aca="false">D24</f>
        <v>CLEITON BORGES</v>
      </c>
      <c r="AY25" s="83" t="n">
        <f aca="false">IF(AZ25="W",1,IF(AZ25="O",0,IF(AZ25="R",0,IF(AZ24="R",1,IF(BI25+BI24&gt;0,IF(BI25&gt;BI24,1,0),IF(BH25&gt;BH24,1,0))))))</f>
        <v>1</v>
      </c>
      <c r="AZ25" s="84" t="s">
        <v>25</v>
      </c>
      <c r="BA25" s="85"/>
      <c r="BB25" s="85"/>
      <c r="BC25" s="86"/>
      <c r="BE25" s="5" t="str">
        <f aca="false">IF(BC25&lt;&gt;"","STB",IF(BC24&lt;&gt;"","STB",IF(BB25&lt;&gt;"",IF(BB25&gt;5,IF(BB25&gt;BB24+1,"fim2st",IF(BB24&gt;BB25+1,"fim2st",IF(BB25=BB24,"meio2st",IF(BB25=6,IF(BB24=7,"fim2st","meio2st"),IF(BB25=7,IF(BB24=6,"fim2st","meio2st"),"meio2st"))))),IF(BB24&gt;5,IF(BB24&gt;BB25+1,"fim2st","meio2st"),"meio2st")),IF(BB24&lt;&gt;"",IF(BB25&gt;5,IF(BB25&gt;BB24+1,"fim2st",IF(BB24&gt;BB25+1,"fim2st",IF(BB25=BB24,"meio2st",IF(BB25=6,IF(BB24=7,"fim2st","meio2st"),IF(BB25=7,IF(BB24=6,"fim2st","meio2st"),"meio2st"))))),IF(BB24&gt;5,IF(BB24&gt;BB25+1,"fim2st","meio2st"),"meio2st")),IF(BA25&lt;&gt;"",IF(BA25&gt;5,IF(BA25&gt;BA24+1,"fim1st",IF(BA24&gt;BA25+1,"fim1st",IF(BA25=BA24,"meio1st",IF(BA25=6,IF(BA24=7,"fim1st","meio1st"),IF(BA25=7,IF(BA24=6,"fim1st","meio1st"),"meio1st"))))),IF(BA24&gt;5,IF(BA24&gt;BA25+1,"fim1st","meio1st"),"meio1st")),IF(BA24&lt;&gt;"",IF(BA25&gt;5,IF(BA25&gt;BA24+1,"fim1st",IF(BA24&gt;BA25+1,"fim1st",IF(BA25=BA24,"meio1st",IF(BA25=6,IF(BA24=7,"fim1st","meio1st"),IF(BA25=7,IF(BA24=6,"fim1st","meio1st"),"meio1st"))))),IF(BA24&gt;5,IF(BA24&gt;BA25+1,"fim1st","meio1st"),"meio1st")),"NJG"))))))</f>
        <v>NJG</v>
      </c>
      <c r="BG25" s="87" t="n">
        <f aca="false">IF(AZ25="W",6,IF(AZ25="O",0,  IF(AZ24="R",IF(BE25="meio1st",IF(BA24&gt;4,IF(BA24=6,7,BA24+2),6),BA25),BA25)))</f>
        <v>6</v>
      </c>
      <c r="BH25" s="88" t="n">
        <f aca="false">IF(AZ25="W",6,IF(AZ25="O",0,IF(AZ25="R",IF(BE25="meio1st",0,IF(BE25="fim1st",0,BB25) ),IF(AZ24="R",IF(BE25="meio1st",6,IF(BE25="fim1st",6,IF(BE25="meio2st",IF(BB24&gt;4,IF(BB24=6,7,BB24+2),6),BB25))),BB25))))</f>
        <v>6</v>
      </c>
      <c r="BI25" s="89" t="n">
        <f aca="false">IF(AZ25="W",0,IF(AZ25="O",0,IF(AZ25="R",IF(BE25="STB",BC25,0),IF(AZ24="R",IF(BE22="meio1st",0,IF(BG25&gt;BG24,IF(BH25&gt;BH24,0,10),IF(BH25&gt;BH24,10,BC25))),BC25))))</f>
        <v>0</v>
      </c>
      <c r="BK25" s="81" t="s">
        <v>75</v>
      </c>
      <c r="BL25" s="82" t="str">
        <f aca="false">D27</f>
        <v>DANIEL CHAGAS</v>
      </c>
      <c r="BM25" s="83" t="n">
        <f aca="false">IF(BN25="W",1,IF(BN25="O",0,IF(BN25="R",0,IF(BN24="R",1,IF(BW25+BW24&gt;0,IF(BW25&gt;BW24,1,0),IF(BV25&gt;BV24,1,0))))))</f>
        <v>0</v>
      </c>
      <c r="BN25" s="84" t="s">
        <v>47</v>
      </c>
      <c r="BO25" s="85"/>
      <c r="BP25" s="85"/>
      <c r="BQ25" s="86"/>
      <c r="BS25" s="5" t="str">
        <f aca="false">IF(BQ25&lt;&gt;"","STB",IF(BQ24&lt;&gt;"","STB",IF(BP25&lt;&gt;"",IF(BP25&gt;5,IF(BP25&gt;BP24+1,"fim2st",IF(BP24&gt;BP25+1,"fim2st",IF(BP25=BP24,"meio2st",IF(BP25=6,IF(BP24=7,"fim2st","meio2st"),IF(BP25=7,IF(BP24=6,"fim2st","meio2st"),"meio2st"))))),IF(BP24&gt;5,IF(BP24&gt;BP25+1,"fim2st","meio2st"),"meio2st")),IF(BP24&lt;&gt;"",IF(BP25&gt;5,IF(BP25&gt;BP24+1,"fim2st",IF(BP24&gt;BP25+1,"fim2st",IF(BP25=BP24,"meio2st",IF(BP25=6,IF(BP24=7,"fim2st","meio2st"),IF(BP25=7,IF(BP24=6,"fim2st","meio2st"),"meio2st"))))),IF(BP24&gt;5,IF(BP24&gt;BP25+1,"fim2st","meio2st"),"meio2st")),IF(BO25&lt;&gt;"",IF(BO25&gt;5,IF(BO25&gt;BO24+1,"fim1st",IF(BO24&gt;BO25+1,"fim1st",IF(BO25=BO24,"meio1st",IF(BO25=6,IF(BO24=7,"fim1st","meio1st"),IF(BO25=7,IF(BO24=6,"fim1st","meio1st"),"meio1st"))))),IF(BO24&gt;5,IF(BO24&gt;BO25+1,"fim1st","meio1st"),"meio1st")),IF(BO24&lt;&gt;"",IF(BO25&gt;5,IF(BO25&gt;BO24+1,"fim1st",IF(BO24&gt;BO25+1,"fim1st",IF(BO25=BO24,"meio1st",IF(BO25=6,IF(BO24=7,"fim1st","meio1st"),IF(BO25=7,IF(BO24=6,"fim1st","meio1st"),"meio1st"))))),IF(BO24&gt;5,IF(BO24&gt;BO25+1,"fim1st","meio1st"),"meio1st")),"NJG"))))))</f>
        <v>NJG</v>
      </c>
      <c r="BU25" s="87" t="n">
        <f aca="false">IF(BN25="W",6,IF(BN25="O",0,  IF(BN24="R",IF(BS25="meio1st",IF(BO24&gt;4,IF(BO24=6,7,BO24+2),6),BO25),BO25)))</f>
        <v>0</v>
      </c>
      <c r="BV25" s="88" t="n">
        <f aca="false">IF(BN25="W",6,IF(BN25="O",0,IF(BN25="R",IF(BS25="meio1st",0,IF(BS25="fim1st",0,BP25) ),IF(BN24="R",IF(BS25="meio1st",6,IF(BS25="fim1st",6,IF(BS25="meio2st",IF(BP24&gt;4,IF(BP24=6,7,BP24+2),6),BP25))),BP25))))</f>
        <v>0</v>
      </c>
      <c r="BW25" s="89" t="n">
        <f aca="false">IF(BN25="W",0,IF(BN25="O",0,IF(BN25="R",IF(BS25="STB",BQ25,0),IF(BN24="R",IF(BS22="meio1st",0,IF(BU25&gt;BU24,IF(BV25&gt;BV24,0,10),IF(BV25&gt;BV24,10,BQ25))),BQ25))))</f>
        <v>0</v>
      </c>
      <c r="BY25" s="81"/>
      <c r="BZ25" s="82" t="str">
        <f aca="false">D26</f>
        <v>FRANCISCO ASSIS</v>
      </c>
      <c r="CA25" s="83" t="n">
        <f aca="false">IF(CB25="W",1,IF(CB25="O",0,IF(CB25="R",0,IF(CB24="R",1,IF(CK25+CK24&gt;0,IF(CK25&gt;CK24,1,0),IF(CJ25&gt;CJ24,1,0))))))</f>
        <v>0</v>
      </c>
      <c r="CB25" s="84"/>
      <c r="CC25" s="85" t="n">
        <v>1</v>
      </c>
      <c r="CD25" s="85" t="n">
        <v>6</v>
      </c>
      <c r="CE25" s="86"/>
      <c r="CG25" s="5" t="str">
        <f aca="false">IF(CE25&lt;&gt;"","STB",IF(CE24&lt;&gt;"","STB",IF(CD25&lt;&gt;"",IF(CD25&gt;5,IF(CD25&gt;CD24+1,"fim2st",IF(CD24&gt;CD25+1,"fim2st",IF(CD25=CD24,"meio2st",IF(CD25=6,IF(CD24=7,"fim2st","meio2st"),IF(CD25=7,IF(CD24=6,"fim2st","meio2st"),"meio2st"))))),IF(CD24&gt;5,IF(CD24&gt;CD25+1,"fim2st","meio2st"),"meio2st")),IF(CD24&lt;&gt;"",IF(CD25&gt;5,IF(CD25&gt;CD24+1,"fim2st",IF(CD24&gt;CD25+1,"fim2st",IF(CD25=CD24,"meio2st",IF(CD25=6,IF(CD24=7,"fim2st","meio2st"),IF(CD25=7,IF(CD24=6,"fim2st","meio2st"),"meio2st"))))),IF(CD24&gt;5,IF(CD24&gt;CD25+1,"fim2st","meio2st"),"meio2st")),IF(CC25&lt;&gt;"",IF(CC25&gt;5,IF(CC25&gt;CC24+1,"fim1st",IF(CC24&gt;CC25+1,"fim1st",IF(CC25=CC24,"meio1st",IF(CC25=6,IF(CC24=7,"fim1st","meio1st"),IF(CC25=7,IF(CC24=6,"fim1st","meio1st"),"meio1st"))))),IF(CC24&gt;5,IF(CC24&gt;CC25+1,"fim1st","meio1st"),"meio1st")),IF(CC24&lt;&gt;"",IF(CC25&gt;5,IF(CC25&gt;CC24+1,"fim1st",IF(CC24&gt;CC25+1,"fim1st",IF(CC25=CC24,"meio1st",IF(CC25=6,IF(CC24=7,"fim1st","meio1st"),IF(CC25=7,IF(CC24=6,"fim1st","meio1st"),"meio1st"))))),IF(CC24&gt;5,IF(CC24&gt;CC25+1,"fim1st","meio1st"),"meio1st")),"NJG"))))))</f>
        <v>fim2st</v>
      </c>
      <c r="CI25" s="92" t="n">
        <f aca="false">IF(CB25="W",6,IF(CB25="O",0,  IF(CB24="R",IF(CG25="meio1st",IF(CC24&gt;4,IF(CC24=6,7,CC24+2),6),CC25),CC25)))</f>
        <v>1</v>
      </c>
      <c r="CJ25" s="93" t="n">
        <f aca="false">IF(CB25="W",6,IF(CB25="O",0,IF(CB25="R",IF(CG25="meio1st",0,IF(CG25="fim1st",0,CD25) ),IF(CB24="R",IF(CG25="meio1st",6,IF(CG25="fim1st",6,IF(CG25="meio2st",IF(CD24&gt;4,IF(CD24=6,7,CD24+2),6),CD25))),CD25))))</f>
        <v>6</v>
      </c>
      <c r="CK25" s="94" t="n">
        <f aca="false">IF(CB25="W",0,IF(CB25="O",0,IF(CB25="R",IF(CG25="STB",CE25,0),IF(CB24="R",IF(CG22="meio1st",0,IF(CI25&gt;CI24,IF(CJ25&gt;CJ24,0,10),IF(CJ25&gt;CJ24,10,CE25))),CE25))))</f>
        <v>0</v>
      </c>
      <c r="CM25" s="1" t="str">
        <f aca="false">D25</f>
        <v>LUCIANO CASTRO</v>
      </c>
      <c r="CN25" s="8" t="n">
        <f aca="false">IF(AE27&gt;AE26,1,0)</f>
        <v>0</v>
      </c>
      <c r="CO25" s="8" t="n">
        <f aca="false">IF(AF27&gt;AF26,1,0)</f>
        <v>0</v>
      </c>
      <c r="CP25" s="8" t="n">
        <f aca="false">IF(AG27&gt;AG26,1,0)</f>
        <v>0</v>
      </c>
      <c r="CQ25" s="8" t="n">
        <f aca="false">IF(AS25&gt;AS24,1,0)</f>
        <v>0</v>
      </c>
      <c r="CR25" s="8" t="n">
        <f aca="false">IF(AT25&gt;AT24,1,0)</f>
        <v>0</v>
      </c>
      <c r="CS25" s="8" t="n">
        <f aca="false">IF(AU25&gt;AU24,1,0)</f>
        <v>0</v>
      </c>
      <c r="CT25" s="8" t="n">
        <f aca="false">IF(BG23&gt;BG22,1,0)</f>
        <v>1</v>
      </c>
      <c r="CU25" s="8" t="n">
        <f aca="false">IF(BH23&gt;BH22,1,0)</f>
        <v>1</v>
      </c>
      <c r="CV25" s="8" t="n">
        <f aca="false">IF(BI23&gt;BI22,1,0)</f>
        <v>0</v>
      </c>
      <c r="CW25" s="8" t="n">
        <f aca="false">IF(BU27&gt;BU26,1,0)</f>
        <v>1</v>
      </c>
      <c r="CX25" s="8" t="n">
        <f aca="false">IF(BV27&gt;BV26,1,0)</f>
        <v>1</v>
      </c>
      <c r="CY25" s="8" t="n">
        <f aca="false">IF(BW27&gt;BW26,1,0)</f>
        <v>0</v>
      </c>
      <c r="CZ25" s="8" t="n">
        <f aca="false">IF(CI26&gt;CI27,1,0)</f>
        <v>1</v>
      </c>
      <c r="DA25" s="8" t="n">
        <f aca="false">IF(CJ26&gt;CJ27,1,0)</f>
        <v>1</v>
      </c>
      <c r="DB25" s="8" t="n">
        <f aca="false">IF(CK26&gt;CK27,1,0)</f>
        <v>0</v>
      </c>
      <c r="DC25" s="74"/>
      <c r="DD25" s="8" t="n">
        <f aca="false">IF(AE26&gt;AE27,1,0)</f>
        <v>1</v>
      </c>
      <c r="DE25" s="8" t="n">
        <f aca="false">IF(AF26&gt;AF27,1,0)</f>
        <v>1</v>
      </c>
      <c r="DF25" s="8" t="n">
        <f aca="false">IF(AG26&gt;AG27,1,0)</f>
        <v>0</v>
      </c>
      <c r="DG25" s="8" t="n">
        <f aca="false">IF(AS24&gt;AS25,1,0)</f>
        <v>1</v>
      </c>
      <c r="DH25" s="8" t="n">
        <f aca="false">IF(AT24&gt;AT25,1,0)</f>
        <v>1</v>
      </c>
      <c r="DI25" s="8" t="n">
        <f aca="false">IF(AU24&gt;AU25,1,0)</f>
        <v>0</v>
      </c>
      <c r="DJ25" s="8" t="n">
        <f aca="false">IF(BG22&gt;BG23,1,0)</f>
        <v>0</v>
      </c>
      <c r="DK25" s="8" t="n">
        <f aca="false">IF(BH22&gt;BH23,1,0)</f>
        <v>0</v>
      </c>
      <c r="DL25" s="8" t="n">
        <f aca="false">IF(BI22&gt;BI23,1,0)</f>
        <v>0</v>
      </c>
      <c r="DM25" s="8" t="n">
        <f aca="false">IF(BU26&gt;BU27,1,0)</f>
        <v>0</v>
      </c>
      <c r="DN25" s="8" t="n">
        <f aca="false">IF(BV26&gt;BV27,1,0)</f>
        <v>0</v>
      </c>
      <c r="DO25" s="8" t="n">
        <f aca="false">IF(BW26&gt;BW27,1,0)</f>
        <v>0</v>
      </c>
      <c r="DP25" s="8" t="n">
        <f aca="false">IF(CI27&gt;CI26,1,0)</f>
        <v>0</v>
      </c>
      <c r="DQ25" s="8" t="n">
        <f aca="false">IF(CJ27&gt;CJ26,1,0)</f>
        <v>0</v>
      </c>
      <c r="DR25" s="8" t="n">
        <f aca="false">IF(CK27&gt;CK26,1,0)</f>
        <v>0</v>
      </c>
      <c r="DS25" s="74"/>
      <c r="DT25" s="8" t="n">
        <f aca="false">AE27+AF27+AG27+AS25+AT25+AU25+BG23+BH23+BI23+BU27+BV27+BW27+CI26+CJ26+CK26</f>
        <v>37</v>
      </c>
      <c r="DU25" s="8" t="n">
        <f aca="false">AE26+AF26+AG26+AS24+AT24+AU24+BG22+BH22+BI22+BU26+BV26+BW26+CI27+CJ27+CK27</f>
        <v>30</v>
      </c>
      <c r="DV25" s="74"/>
      <c r="DW25" s="1" t="n">
        <f aca="false">IF(X27="O",1,0)</f>
        <v>1</v>
      </c>
      <c r="DX25" s="1" t="n">
        <f aca="false">IF(AL25="O",1,0)</f>
        <v>1</v>
      </c>
      <c r="DY25" s="1" t="n">
        <f aca="false">IF(AZ23="O",1,0)</f>
        <v>0</v>
      </c>
      <c r="DZ25" s="1" t="n">
        <f aca="false">IF(BN27="O",1,0)</f>
        <v>0</v>
      </c>
      <c r="EA25" s="1" t="n">
        <f aca="false">IF(CB26="O",1,0)</f>
        <v>0</v>
      </c>
      <c r="ED25" s="8" t="n">
        <f aca="false">IF(CN25+CO25+CP25+DD25+DE25+DF25&gt;0,1,0)</f>
        <v>1</v>
      </c>
      <c r="EE25" s="8" t="n">
        <f aca="false">IF(CQ25+CR25+CS25+DG25+DH25+DI25&gt;0,1,0)</f>
        <v>1</v>
      </c>
      <c r="EF25" s="8" t="n">
        <f aca="false">IF(CT25+CU25+CV25+DJ25+DK25+DL25&gt;0,1,0)</f>
        <v>1</v>
      </c>
      <c r="EG25" s="8" t="n">
        <f aca="false">IF(CW25+CX25+CY25+DM25+DN25+DO25&gt;0,1,0)</f>
        <v>1</v>
      </c>
      <c r="EH25" s="8" t="n">
        <f aca="false">IF(CZ25+DA25+DB25+DP25+DQ25+DR25&gt;0,1,0)</f>
        <v>1</v>
      </c>
      <c r="EI25" s="8" t="n">
        <v>4</v>
      </c>
      <c r="EJ25" s="48" t="n">
        <f aca="false">SUM(ED25:EH25)</f>
        <v>5</v>
      </c>
      <c r="EK25" s="48" t="n">
        <f aca="false">AY23+BM27+CA26+W27+AK25</f>
        <v>3</v>
      </c>
      <c r="EL25" s="48" t="n">
        <f aca="false">SUM(CN25:DB25)</f>
        <v>6</v>
      </c>
      <c r="EM25" s="48" t="n">
        <f aca="false">SUM(DD25:DR25)</f>
        <v>4</v>
      </c>
      <c r="EN25" s="48" t="n">
        <f aca="false">EL25-EM25</f>
        <v>2</v>
      </c>
      <c r="EO25" s="48" t="n">
        <f aca="false">DT25</f>
        <v>37</v>
      </c>
      <c r="EP25" s="48" t="n">
        <f aca="false">DU25</f>
        <v>30</v>
      </c>
      <c r="EQ25" s="48" t="n">
        <f aca="false">EO25-EP25</f>
        <v>7</v>
      </c>
      <c r="ER25" s="48" t="n">
        <f aca="false">SUM(DW25:EA25)</f>
        <v>2</v>
      </c>
      <c r="ES25" s="74"/>
      <c r="ET25" s="27" t="n">
        <f aca="false">IF(EK25+100&gt;99,EK25+100,concatdxnar("0",EK25+100))</f>
        <v>103</v>
      </c>
      <c r="EU25" s="27" t="n">
        <f aca="false">IF(EN25+100&gt;99,EN25+100,CONCATENATE("0",EN25+100))</f>
        <v>102</v>
      </c>
      <c r="EV25" s="27" t="n">
        <f aca="false">IF(EQ25+100&gt;99,EQ25+100,CONCATENATE("0",EQ25+100))</f>
        <v>107</v>
      </c>
      <c r="EW25" s="27" t="n">
        <f aca="false">9-ER25</f>
        <v>7</v>
      </c>
      <c r="EX25" s="8" t="str">
        <f aca="false">CONCATENATE(ET25,EU25,EV25,EW25,EI25)</f>
        <v>10310210774</v>
      </c>
      <c r="EY25" s="8" t="n">
        <f aca="false">VALUE(EX25)</f>
        <v>10310210774</v>
      </c>
      <c r="EZ25" s="8" t="n">
        <f aca="false">LARGE(EY22:EY27,EI25)</f>
        <v>10209809472</v>
      </c>
      <c r="FA25" s="8" t="str">
        <f aca="false">LEFT(EZ25,9)</f>
        <v>102098094</v>
      </c>
      <c r="FB25" s="8" t="str">
        <f aca="false">IF(FA25=FA24,"empate-c",IF(FA25=FA26,"empate-b","ok"))</f>
        <v>ok</v>
      </c>
      <c r="FC25" s="8" t="n">
        <f aca="false">VALUE(RIGHT(EZ25,1))</f>
        <v>2</v>
      </c>
      <c r="FD25" s="8" t="n">
        <f aca="false">IF(FB25="ok",9,IF(FB25="empate-c",CONCATENATE(FC25,FC24),IF(FB25="empate-b",CONCATENATE(FC25,FC26),1)))</f>
        <v>9</v>
      </c>
      <c r="FE25" s="8" t="str">
        <f aca="false">RIGHT(C20,1)</f>
        <v>C</v>
      </c>
      <c r="FF25" s="8" t="n">
        <f aca="false">IF(FD25=9,9,VLOOKUP(CONCATENATE(FE25,FD25),'Conf-Direto'!$A$12:$B$587,2,0))</f>
        <v>9</v>
      </c>
      <c r="FG25" s="8" t="n">
        <f aca="false">IF(FF25=9,9,IF(FF25=FC25,8,7))</f>
        <v>9</v>
      </c>
      <c r="FH25" s="1" t="str">
        <f aca="false">CONCATENATE(FA25,FG25,FC25)</f>
        <v>10209809492</v>
      </c>
      <c r="FI25" s="8" t="n">
        <v>4</v>
      </c>
      <c r="FJ25" s="25" t="n">
        <f aca="false">IF(AY22=1,1,IF(AY23=1,4,0))</f>
        <v>4</v>
      </c>
      <c r="FK25" s="25" t="n">
        <f aca="false">IF(AK24=1,2,IF(AK25=1,4,0))</f>
        <v>2</v>
      </c>
      <c r="FL25" s="25" t="n">
        <f aca="false">IF(W26=1,3,IF(W27=1,4,0))</f>
        <v>3</v>
      </c>
      <c r="FM25" s="25"/>
      <c r="FN25" s="25" t="n">
        <f aca="false">FM26</f>
        <v>4</v>
      </c>
      <c r="FO25" s="25" t="n">
        <f aca="false">FM27</f>
        <v>4</v>
      </c>
      <c r="FP25" s="1" t="n">
        <f aca="false">VALUE(FH25)</f>
        <v>10209809492</v>
      </c>
      <c r="FQ25" s="1" t="n">
        <f aca="false">LARGE(FP22:FP27,4)</f>
        <v>10209809492</v>
      </c>
      <c r="FR25" s="8" t="n">
        <f aca="false">IF(SUM(EJ22:EJ27)=0,B25,VALUE(RIGHT(FQ25,1)))</f>
        <v>2</v>
      </c>
      <c r="FS25" s="1" t="n">
        <f aca="false">FR25+12</f>
        <v>14</v>
      </c>
      <c r="FT25" s="1" t="str">
        <f aca="false">VLOOKUP(FR25,B22:D27,3,0)</f>
        <v>ISAIAS LOPES</v>
      </c>
      <c r="FU25" s="4" t="n">
        <f aca="false">F25</f>
        <v>16</v>
      </c>
      <c r="FV25" s="9" t="str">
        <f aca="false">IF(FS25&lt;10,CONCATENATE("0",FS25,IF(FU25&lt;10,CONCATENATE("0",FU25),FU25)),CONCATENATE(FS25,IF(FU25&lt;10,CONCATENATE("0",FU25),FU25)))</f>
        <v>1416</v>
      </c>
      <c r="FW25" s="4" t="n">
        <f aca="false">VALUE(FV25)</f>
        <v>1416</v>
      </c>
      <c r="FX25" s="4" t="n">
        <f aca="false">SMALL(FW22:FW27,FI25)</f>
        <v>1615</v>
      </c>
      <c r="FY25" s="4" t="n">
        <f aca="false">IF(LEN(FX25)=3,VALUE(LEFT(FX25,1)),VALUE(LEFT(FX25,2)))</f>
        <v>16</v>
      </c>
      <c r="FZ25" s="4" t="str">
        <f aca="false">RIGHT(FX25,2)</f>
        <v>15</v>
      </c>
    </row>
    <row r="26" customFormat="false" ht="15" hidden="false" customHeight="false" outlineLevel="0" collapsed="false">
      <c r="B26" s="48" t="n">
        <v>5</v>
      </c>
      <c r="C26" s="49" t="n">
        <v>17</v>
      </c>
      <c r="D26" s="50" t="str">
        <f aca="false">Classificação!D21</f>
        <v>FRANCISCO ASSIS</v>
      </c>
      <c r="F26" s="49" t="n">
        <f aca="false">F25+1</f>
        <v>17</v>
      </c>
      <c r="G26" s="51" t="str">
        <f aca="false">VLOOKUP(FR26,$B$22:$D$27,3,0)</f>
        <v>FRANCISCO ASSIS</v>
      </c>
      <c r="H26" s="95" t="n">
        <f aca="false">VLOOKUP(FR26,EI22:EJ27,2,0)</f>
        <v>5</v>
      </c>
      <c r="I26" s="75" t="n">
        <f aca="false">VLOOKUP(FR26,EI22:EK27,3,0)</f>
        <v>2</v>
      </c>
      <c r="J26" s="95" t="n">
        <f aca="false">VLOOKUP(FR26,EI22:EQ27,4,0)</f>
        <v>4</v>
      </c>
      <c r="K26" s="77" t="n">
        <f aca="false">VLOOKUP(FR26,EI22:EQ27,5,0)</f>
        <v>6</v>
      </c>
      <c r="L26" s="78" t="n">
        <f aca="false">VLOOKUP(FR26,EI22:EQ27,6,0)</f>
        <v>-2</v>
      </c>
      <c r="M26" s="95" t="n">
        <f aca="false">VLOOKUP(FR26,EI22:EQ27,7,0)</f>
        <v>45</v>
      </c>
      <c r="N26" s="77" t="n">
        <f aca="false">VLOOKUP(FR26,EI22:EQ27,8,0)</f>
        <v>52</v>
      </c>
      <c r="O26" s="113" t="n">
        <f aca="false">VLOOKUP(FR26,EI22:EQ27,9,0)</f>
        <v>-7</v>
      </c>
      <c r="P26" s="80" t="n">
        <f aca="false">VLOOKUP(FR26,EI22:ER27,10,0)</f>
        <v>0</v>
      </c>
      <c r="Q26" s="80" t="e">
        <f aca="false">VLOOKUP(FS26,EJ22:ES27,10,0)</f>
        <v>#N/A</v>
      </c>
      <c r="R26" s="59"/>
      <c r="S26" s="59"/>
      <c r="U26" s="60"/>
      <c r="V26" s="97" t="str">
        <f aca="false">D24</f>
        <v>CLEITON BORGES</v>
      </c>
      <c r="W26" s="98" t="n">
        <f aca="false">IF(X26="W",1,IF(X26="O",0,IF(X26="R",0,IF(X27="R",1,IF(AG26+AG27&gt;0,IF(AG26&gt;AG27,1,0),IF(AF26&gt;AF27,1,0))))))</f>
        <v>1</v>
      </c>
      <c r="X26" s="96" t="s">
        <v>25</v>
      </c>
      <c r="Y26" s="64"/>
      <c r="Z26" s="64"/>
      <c r="AA26" s="65"/>
      <c r="AC26" s="5" t="str">
        <f aca="false">IF(AA26&lt;&gt;"","STB",IF(AA27&lt;&gt;"","STB",IF(Z26&lt;&gt;"",IF(Z26&gt;5,IF(Z26&gt;Z27+1,"fim2st",IF(Z27&gt;Z26+1,"fim2st",IF(Z26=Z27,"meio2st",IF(Z26=6,IF(Z27=7,"fim2st","meio2st"),IF(Z26=7,IF(Z27=6,"fim2st","meio2st"),"meio2st"))))),IF(Z27&gt;5,IF(Z27&gt;Z26+1,"fim2st","meio2st"),"meio2st")),IF(Z27&lt;&gt;"",IF(Z26&gt;5,IF(Z26&gt;Z27+1,"fim2st",IF(Z27&gt;Z26+1,"fim2st",IF(Z26=Z27,"meio2st",IF(Z26=6,IF(Z27=7,"fim2st","meio2st"),IF(Z26=7,IF(Z27=6,"fim2st","meio2st"),"meio2st"))))),IF(Z27&gt;5,IF(Z27&gt;Z26+1,"fim2st","meio2st"),"meio2st")),IF(Y26&lt;&gt;"",IF(Y26&gt;5,IF(Y26&gt;Y27+1,"fim1st",IF(Y27&gt;Y26+1,"fim1st",IF(Y26=Y27,"meio1st",IF(Y26=6,IF(Y27=7,"fim1st","meio1st"),IF(Y26=7,IF(Y27=6,"fim1st","meio1st"),"meio1st"))))),IF(Y27&gt;5,IF(Y27&gt;Y26+1,"fim1st","meio1st"),"meio1st")),IF(Y27&lt;&gt;"",IF(Y26&gt;5,IF(Y26&gt;Y27+1,"fim1st",IF(Y27&gt;Y26+1,"fim1st",IF(Y26=Y27,"meio1st",IF(Y26=6,IF(Y27=7,"fim1st","meio1st"),IF(Y26=7,IF(Y27=6,"fim1st","meio1st"),"meio1st"))))),IF(Y27&gt;5,IF(Y27&gt;Y26+1,"fim1st","meio1st"),"meio1st")),"NJG"))))))</f>
        <v>NJG</v>
      </c>
      <c r="AE26" s="66" t="n">
        <f aca="false">IF(X26="W",6,IF(X26="O",0,  IF(X27="R",IF(AC26="meio1st",IF(Y27&gt;4,IF(Y27=6,7,Y27+2),6),Y26),Y26)))</f>
        <v>6</v>
      </c>
      <c r="AF26" s="67" t="n">
        <f aca="false">IF(X26="W",6,IF(X26="O",0,IF(X26="R",IF(AC26="meio1st",0,IF(AC26="fim1st",0,Z26) ),IF(X27="R",IF(AC26="meio1st",6,IF(AC26="fim1st",6,IF(AC26="meio2st",IF(Z27&gt;4,IF(Z27=6,7,Z27+2),6),Z26))),Z26))))</f>
        <v>6</v>
      </c>
      <c r="AG26" s="68" t="n">
        <f aca="false">IF(X26="W",0,IF(X26="O",0,IF(X26="R",IF(AC26="STB",AA26,0),IF(X27="R",IF(AC22="meio1st",0,IF(AE26&gt;AE27,IF(AF26&gt;AF27,0,10),IF(AF26&gt;AF27,10,AA26))),AA26))))</f>
        <v>0</v>
      </c>
      <c r="AH26" s="69"/>
      <c r="AI26" s="60" t="s">
        <v>75</v>
      </c>
      <c r="AJ26" s="97" t="str">
        <f aca="false">D24</f>
        <v>CLEITON BORGES</v>
      </c>
      <c r="AK26" s="98" t="n">
        <f aca="false">IF(AL26="W",1,IF(AL26="O",0,IF(AL26="R",0,IF(AL27="R",1,IF(AU26+AU27&gt;0,IF(AU26&gt;AU27,1,0),IF(AT26&gt;AT27,1,0))))))</f>
        <v>1</v>
      </c>
      <c r="AL26" s="96"/>
      <c r="AM26" s="64" t="n">
        <v>6</v>
      </c>
      <c r="AN26" s="64" t="n">
        <v>6</v>
      </c>
      <c r="AO26" s="65"/>
      <c r="AQ26" s="5" t="str">
        <f aca="false">IF(AO26&lt;&gt;"","STB",IF(AO27&lt;&gt;"","STB",IF(AN26&lt;&gt;"",IF(AN26&gt;5,IF(AN26&gt;AN27+1,"fim2st",IF(AN27&gt;AN26+1,"fim2st",IF(AN26=AN27,"meio2st",IF(AN26=6,IF(AN27=7,"fim2st","meio2st"),IF(AN26=7,IF(AN27=6,"fim2st","meio2st"),"meio2st"))))),IF(AN27&gt;5,IF(AN27&gt;AN26+1,"fim2st","meio2st"),"meio2st")),IF(AN27&lt;&gt;"",IF(AN26&gt;5,IF(AN26&gt;AN27+1,"fim2st",IF(AN27&gt;AN26+1,"fim2st",IF(AN26=AN27,"meio2st",IF(AN26=6,IF(AN27=7,"fim2st","meio2st"),IF(AN26=7,IF(AN27=6,"fim2st","meio2st"),"meio2st"))))),IF(AN27&gt;5,IF(AN27&gt;AN26+1,"fim2st","meio2st"),"meio2st")),IF(AM26&lt;&gt;"",IF(AM26&gt;5,IF(AM26&gt;AM27+1,"fim1st",IF(AM27&gt;AM26+1,"fim1st",IF(AM26=AM27,"meio1st",IF(AM26=6,IF(AM27=7,"fim1st","meio1st"),IF(AM26=7,IF(AM27=6,"fim1st","meio1st"),"meio1st"))))),IF(AM27&gt;5,IF(AM27&gt;AM26+1,"fim1st","meio1st"),"meio1st")),IF(AM27&lt;&gt;"",IF(AM26&gt;5,IF(AM26&gt;AM27+1,"fim1st",IF(AM27&gt;AM26+1,"fim1st",IF(AM26=AM27,"meio1st",IF(AM26=6,IF(AM27=7,"fim1st","meio1st"),IF(AM26=7,IF(AM27=6,"fim1st","meio1st"),"meio1st"))))),IF(AM27&gt;5,IF(AM27&gt;AM26+1,"fim1st","meio1st"),"meio1st")),"NJG"))))))</f>
        <v>fim2st</v>
      </c>
      <c r="AS26" s="66" t="n">
        <f aca="false">IF(AL26="W",6,IF(AL26="O",0,  IF(AL27="R",IF(AQ26="meio1st",IF(AM27&gt;4,IF(AM27=6,7,AM27+2),6),AM26),AM26)))</f>
        <v>6</v>
      </c>
      <c r="AT26" s="67" t="n">
        <f aca="false">IF(AL26="W",6,IF(AL26="O",0,IF(AL26="R",IF(AQ26="meio1st",0,IF(AQ26="fim1st",0,AN26) ),IF(AL27="R",IF(AQ26="meio1st",6,IF(AQ26="fim1st",6,IF(AQ26="meio2st",IF(AN27&gt;4,IF(AN27=6,7,AN27+2),6),AN26))),AN26))))</f>
        <v>6</v>
      </c>
      <c r="AU26" s="68" t="n">
        <f aca="false">IF(AL26="W",0,IF(AL26="O",0,IF(AL26="R",IF(AQ26="STB",AO26,0),IF(AL27="R",IF(AQ22="meio1st",0,IF(AS26&gt;AS27,IF(AT26&gt;AT27,0,10),IF(AT26&gt;AT27,10,AO26))),AO26))))</f>
        <v>0</v>
      </c>
      <c r="AW26" s="60" t="s">
        <v>75</v>
      </c>
      <c r="AX26" s="97" t="str">
        <f aca="false">D26</f>
        <v>FRANCISCO ASSIS</v>
      </c>
      <c r="AY26" s="98" t="n">
        <f aca="false">IF(AZ26="W",1,IF(AZ26="O",0,IF(AZ26="R",0,IF(AZ27="R",1,IF(BI26+BI27&gt;0,IF(BI26&gt;BI27,1,0),IF(BH26&gt;BH27,1,0))))))</f>
        <v>1</v>
      </c>
      <c r="AZ26" s="96"/>
      <c r="BA26" s="64" t="n">
        <v>6</v>
      </c>
      <c r="BB26" s="64" t="n">
        <v>6</v>
      </c>
      <c r="BC26" s="65"/>
      <c r="BE26" s="5" t="str">
        <f aca="false">IF(BC26&lt;&gt;"","STB",IF(BC27&lt;&gt;"","STB",IF(BB26&lt;&gt;"",IF(BB26&gt;5,IF(BB26&gt;BB27+1,"fim2st",IF(BB27&gt;BB26+1,"fim2st",IF(BB26=BB27,"meio2st",IF(BB26=6,IF(BB27=7,"fim2st","meio2st"),IF(BB26=7,IF(BB27=6,"fim2st","meio2st"),"meio2st"))))),IF(BB27&gt;5,IF(BB27&gt;BB26+1,"fim2st","meio2st"),"meio2st")),IF(BB27&lt;&gt;"",IF(BB26&gt;5,IF(BB26&gt;BB27+1,"fim2st",IF(BB27&gt;BB26+1,"fim2st",IF(BB26=BB27,"meio2st",IF(BB26=6,IF(BB27=7,"fim2st","meio2st"),IF(BB26=7,IF(BB27=6,"fim2st","meio2st"),"meio2st"))))),IF(BB27&gt;5,IF(BB27&gt;BB26+1,"fim2st","meio2st"),"meio2st")),IF(BA26&lt;&gt;"",IF(BA26&gt;5,IF(BA26&gt;BA27+1,"fim1st",IF(BA27&gt;BA26+1,"fim1st",IF(BA26=BA27,"meio1st",IF(BA26=6,IF(BA27=7,"fim1st","meio1st"),IF(BA26=7,IF(BA27=6,"fim1st","meio1st"),"meio1st"))))),IF(BA27&gt;5,IF(BA27&gt;BA26+1,"fim1st","meio1st"),"meio1st")),IF(BA27&lt;&gt;"",IF(BA26&gt;5,IF(BA26&gt;BA27+1,"fim1st",IF(BA27&gt;BA26+1,"fim1st",IF(BA26=BA27,"meio1st",IF(BA26=6,IF(BA27=7,"fim1st","meio1st"),IF(BA26=7,IF(BA27=6,"fim1st","meio1st"),"meio1st"))))),IF(BA27&gt;5,IF(BA27&gt;BA26+1,"fim1st","meio1st"),"meio1st")),"NJG"))))))</f>
        <v>fim2st</v>
      </c>
      <c r="BG26" s="66" t="n">
        <f aca="false">IF(AZ26="W",6,IF(AZ26="O",0,  IF(AZ27="R",IF(BE26="meio1st",IF(BA27&gt;4,IF(BA27=6,7,BA27+2),6),BA26),BA26)))</f>
        <v>6</v>
      </c>
      <c r="BH26" s="67" t="n">
        <f aca="false">IF(AZ26="W",6,IF(AZ26="O",0,IF(AZ26="R",IF(BE26="meio1st",0,IF(BE26="fim1st",0,BB26) ),IF(AZ27="R",IF(BE26="meio1st",6,IF(BE26="fim1st",6,IF(BE26="meio2st",IF(BB27&gt;4,IF(BB27=6,7,BB27+2),6),BB26))),BB26))))</f>
        <v>6</v>
      </c>
      <c r="BI26" s="68" t="n">
        <f aca="false">IF(AZ26="W",0,IF(AZ26="O",0,IF(AZ26="R",IF(BE26="STB",BC26,0),IF(AZ27="R",IF(BE22="meio1st",0,IF(BG26&gt;BG27,IF(BH26&gt;BH27,0,10),IF(BH26&gt;BH27,10,BC26))),BC26))))</f>
        <v>0</v>
      </c>
      <c r="BK26" s="60" t="s">
        <v>75</v>
      </c>
      <c r="BL26" s="97" t="str">
        <f aca="false">D26</f>
        <v>FRANCISCO ASSIS</v>
      </c>
      <c r="BM26" s="98" t="n">
        <f aca="false">IF(BN26="W",1,IF(BN26="O",0,IF(BN26="R",0,IF(BN27="R",1,IF(BW26+BW27&gt;0,IF(BW26&gt;BW27,1,0),IF(BV26&gt;BV27,1,0))))))</f>
        <v>0</v>
      </c>
      <c r="BN26" s="96"/>
      <c r="BO26" s="64" t="n">
        <v>5</v>
      </c>
      <c r="BP26" s="64" t="n">
        <v>1</v>
      </c>
      <c r="BQ26" s="65"/>
      <c r="BS26" s="5" t="str">
        <f aca="false">IF(BQ26&lt;&gt;"","STB",IF(BQ27&lt;&gt;"","STB",IF(BP26&lt;&gt;"",IF(BP26&gt;5,IF(BP26&gt;BP27+1,"fim2st",IF(BP27&gt;BP26+1,"fim2st",IF(BP26=BP27,"meio2st",IF(BP26=6,IF(BP27=7,"fim2st","meio2st"),IF(BP26=7,IF(BP27=6,"fim2st","meio2st"),"meio2st"))))),IF(BP27&gt;5,IF(BP27&gt;BP26+1,"fim2st","meio2st"),"meio2st")),IF(BP27&lt;&gt;"",IF(BP26&gt;5,IF(BP26&gt;BP27+1,"fim2st",IF(BP27&gt;BP26+1,"fim2st",IF(BP26=BP27,"meio2st",IF(BP26=6,IF(BP27=7,"fim2st","meio2st"),IF(BP26=7,IF(BP27=6,"fim2st","meio2st"),"meio2st"))))),IF(BP27&gt;5,IF(BP27&gt;BP26+1,"fim2st","meio2st"),"meio2st")),IF(BO26&lt;&gt;"",IF(BO26&gt;5,IF(BO26&gt;BO27+1,"fim1st",IF(BO27&gt;BO26+1,"fim1st",IF(BO26=BO27,"meio1st",IF(BO26=6,IF(BO27=7,"fim1st","meio1st"),IF(BO26=7,IF(BO27=6,"fim1st","meio1st"),"meio1st"))))),IF(BO27&gt;5,IF(BO27&gt;BO26+1,"fim1st","meio1st"),"meio1st")),IF(BO27&lt;&gt;"",IF(BO26&gt;5,IF(BO26&gt;BO27+1,"fim1st",IF(BO27&gt;BO26+1,"fim1st",IF(BO26=BO27,"meio1st",IF(BO26=6,IF(BO27=7,"fim1st","meio1st"),IF(BO26=7,IF(BO27=6,"fim1st","meio1st"),"meio1st"))))),IF(BO27&gt;5,IF(BO27&gt;BO26+1,"fim1st","meio1st"),"meio1st")),"NJG"))))))</f>
        <v>fim2st</v>
      </c>
      <c r="BU26" s="66" t="n">
        <f aca="false">IF(BN26="W",6,IF(BN26="O",0,  IF(BN27="R",IF(BS26="meio1st",IF(BO27&gt;4,IF(BO27=6,7,BO27+2),6),BO26),BO26)))</f>
        <v>5</v>
      </c>
      <c r="BV26" s="67" t="n">
        <f aca="false">IF(BN26="W",6,IF(BN26="O",0,IF(BN26="R",IF(BS26="meio1st",0,IF(BS26="fim1st",0,BP26) ),IF(BN27="R",IF(BS26="meio1st",6,IF(BS26="fim1st",6,IF(BS26="meio2st",IF(BP27&gt;4,IF(BP27=6,7,BP27+2),6),BP26))),BP26))))</f>
        <v>1</v>
      </c>
      <c r="BW26" s="68" t="n">
        <f aca="false">IF(BN26="W",0,IF(BN26="O",0,IF(BN26="R",IF(BS26="STB",BQ26,0),IF(BN27="R",IF(BS22="meio1st",0,IF(BU26&gt;BU27,IF(BV26&gt;BV27,0,10),IF(BV26&gt;BV27,10,BQ26))),BQ26))))</f>
        <v>0</v>
      </c>
      <c r="BY26" s="60" t="s">
        <v>75</v>
      </c>
      <c r="BZ26" s="97" t="str">
        <f aca="false">D25</f>
        <v>LUCIANO CASTRO</v>
      </c>
      <c r="CA26" s="98" t="n">
        <f aca="false">IF(CB26="W",1,IF(CB26="O",0,IF(CB26="R",0,IF(CB27="R",1,IF(CK26+CK27&gt;0,IF(CK26&gt;CK27,1,0),IF(CJ26&gt;CJ27,1,0))))))</f>
        <v>1</v>
      </c>
      <c r="CB26" s="96" t="s">
        <v>25</v>
      </c>
      <c r="CC26" s="64"/>
      <c r="CD26" s="64"/>
      <c r="CE26" s="65"/>
      <c r="CG26" s="5" t="str">
        <f aca="false">IF(CE26&lt;&gt;"","STB",IF(CE27&lt;&gt;"","STB",IF(CD26&lt;&gt;"",IF(CD26&gt;5,IF(CD26&gt;CD27+1,"fim2st",IF(CD27&gt;CD26+1,"fim2st",IF(CD26=CD27,"meio2st",IF(CD26=6,IF(CD27=7,"fim2st","meio2st"),IF(CD26=7,IF(CD27=6,"fim2st","meio2st"),"meio2st"))))),IF(CD27&gt;5,IF(CD27&gt;CD26+1,"fim2st","meio2st"),"meio2st")),IF(CD27&lt;&gt;"",IF(CD26&gt;5,IF(CD26&gt;CD27+1,"fim2st",IF(CD27&gt;CD26+1,"fim2st",IF(CD26=CD27,"meio2st",IF(CD26=6,IF(CD27=7,"fim2st","meio2st"),IF(CD26=7,IF(CD27=6,"fim2st","meio2st"),"meio2st"))))),IF(CD27&gt;5,IF(CD27&gt;CD26+1,"fim2st","meio2st"),"meio2st")),IF(CC26&lt;&gt;"",IF(CC26&gt;5,IF(CC26&gt;CC27+1,"fim1st",IF(CC27&gt;CC26+1,"fim1st",IF(CC26=CC27,"meio1st",IF(CC26=6,IF(CC27=7,"fim1st","meio1st"),IF(CC26=7,IF(CC27=6,"fim1st","meio1st"),"meio1st"))))),IF(CC27&gt;5,IF(CC27&gt;CC26+1,"fim1st","meio1st"),"meio1st")),IF(CC27&lt;&gt;"",IF(CC26&gt;5,IF(CC26&gt;CC27+1,"fim1st",IF(CC27&gt;CC26+1,"fim1st",IF(CC26=CC27,"meio1st",IF(CC26=6,IF(CC27=7,"fim1st","meio1st"),IF(CC26=7,IF(CC27=6,"fim1st","meio1st"),"meio1st"))))),IF(CC27&gt;5,IF(CC27&gt;CC26+1,"fim1st","meio1st"),"meio1st")),"NJG"))))))</f>
        <v>NJG</v>
      </c>
      <c r="CI26" s="71" t="n">
        <f aca="false">IF(CB26="W",6,IF(CB26="O",0,  IF(CB27="R",IF(CG26="meio1st",IF(CC27&gt;4,IF(CC27=6,7,CC27+2),6),CC26),CC26)))</f>
        <v>6</v>
      </c>
      <c r="CJ26" s="72" t="n">
        <f aca="false">IF(CB26="W",6,IF(CB26="O",0,IF(CB26="R",IF(CG26="meio1st",0,IF(CG26="fim1st",0,CD26) ),IF(CB27="R",IF(CG26="meio1st",6,IF(CG26="fim1st",6,IF(CG26="meio2st",IF(CD27&gt;4,IF(CD27=6,7,CD27+2),6),CD26))),CD26))))</f>
        <v>6</v>
      </c>
      <c r="CK26" s="73" t="n">
        <f aca="false">IF(CB26="W",0,IF(CB26="O",0,IF(CB26="R",IF(CG26="STB",CE26,0),IF(CB27="R",IF(CG22="meio1st",0,IF(CI26&gt;CI27,IF(CJ26&gt;CJ27,0,10),IF(CJ26&gt;CJ27,10,CE26))),CE26))))</f>
        <v>0</v>
      </c>
      <c r="CM26" s="1" t="str">
        <f aca="false">D26</f>
        <v>FRANCISCO ASSIS</v>
      </c>
      <c r="CN26" s="8" t="n">
        <f aca="false">IF(AE25&gt;AE24,1,0)</f>
        <v>1</v>
      </c>
      <c r="CO26" s="8" t="n">
        <f aca="false">IF(AF25&gt;AF24,1,0)</f>
        <v>1</v>
      </c>
      <c r="CP26" s="8" t="n">
        <f aca="false">IF(AG25&gt;AG24,1,0)</f>
        <v>0</v>
      </c>
      <c r="CQ26" s="8" t="n">
        <f aca="false">IF(AS23&gt;AS22,1,0)</f>
        <v>0</v>
      </c>
      <c r="CR26" s="8" t="n">
        <f aca="false">IF(AT23&gt;AT22,1,0)</f>
        <v>0</v>
      </c>
      <c r="CS26" s="8" t="n">
        <f aca="false">IF(AU23&gt;AU22,1,0)</f>
        <v>0</v>
      </c>
      <c r="CT26" s="8" t="n">
        <f aca="false">IF(BG26&gt;BG27,1,0)</f>
        <v>1</v>
      </c>
      <c r="CU26" s="8" t="n">
        <f aca="false">IF(BH26&gt;BH27,1,0)</f>
        <v>1</v>
      </c>
      <c r="CV26" s="8" t="n">
        <f aca="false">IF(BI26&gt;BI27,1,0)</f>
        <v>0</v>
      </c>
      <c r="CW26" s="8" t="n">
        <f aca="false">IF(BU26&gt;BU27,1,0)</f>
        <v>0</v>
      </c>
      <c r="CX26" s="8" t="n">
        <f aca="false">IF(BV26&gt;BV27,1,0)</f>
        <v>0</v>
      </c>
      <c r="CY26" s="8" t="n">
        <f aca="false">IF(BW26&gt;BW27,1,0)</f>
        <v>0</v>
      </c>
      <c r="CZ26" s="8" t="n">
        <f aca="false">IF(CI25&gt;CI24,1,0)</f>
        <v>0</v>
      </c>
      <c r="DA26" s="8" t="n">
        <f aca="false">IF(CJ25&gt;CJ24,1,0)</f>
        <v>0</v>
      </c>
      <c r="DB26" s="8" t="n">
        <f aca="false">IF(CK25&gt;CK24,1,0)</f>
        <v>0</v>
      </c>
      <c r="DC26" s="74"/>
      <c r="DD26" s="8" t="n">
        <f aca="false">IF(AE24&gt;AE25,1,0)</f>
        <v>0</v>
      </c>
      <c r="DE26" s="8" t="n">
        <f aca="false">IF(AF24&gt;AF25,1,0)</f>
        <v>0</v>
      </c>
      <c r="DF26" s="8" t="n">
        <f aca="false">IF(AG24&gt;AG25,1,0)</f>
        <v>0</v>
      </c>
      <c r="DG26" s="8" t="n">
        <f aca="false">IF(AS22&gt;AS23,1,0)</f>
        <v>1</v>
      </c>
      <c r="DH26" s="8" t="n">
        <f aca="false">IF(AT22&gt;AT23,1,0)</f>
        <v>1</v>
      </c>
      <c r="DI26" s="8" t="n">
        <f aca="false">IF(AU22&gt;AU23,1,0)</f>
        <v>0</v>
      </c>
      <c r="DJ26" s="8" t="n">
        <f aca="false">IF(BG27&gt;BG26,1,0)</f>
        <v>0</v>
      </c>
      <c r="DK26" s="8" t="n">
        <f aca="false">IF(BH27&gt;BH26,1,0)</f>
        <v>0</v>
      </c>
      <c r="DL26" s="8" t="n">
        <f aca="false">IF(BI27&gt;BI26,1,0)</f>
        <v>0</v>
      </c>
      <c r="DM26" s="8" t="n">
        <f aca="false">IF(BU27&gt;BU26,1,0)</f>
        <v>1</v>
      </c>
      <c r="DN26" s="8" t="n">
        <f aca="false">IF(BV27&gt;BV26,1,0)</f>
        <v>1</v>
      </c>
      <c r="DO26" s="8" t="n">
        <f aca="false">IF(BW27&gt;BW26,1,0)</f>
        <v>0</v>
      </c>
      <c r="DP26" s="8" t="n">
        <f aca="false">IF(CI24&gt;CI25,1,0)</f>
        <v>1</v>
      </c>
      <c r="DQ26" s="8" t="n">
        <f aca="false">IF(CJ24&gt;CJ25,1,0)</f>
        <v>1</v>
      </c>
      <c r="DR26" s="8" t="n">
        <f aca="false">IF(CK24&gt;CK25,1,0)</f>
        <v>0</v>
      </c>
      <c r="DS26" s="74"/>
      <c r="DT26" s="8" t="n">
        <f aca="false">AE25+AF25+AG25+AS23+AT23+AU23+BG26+BH26+BI26+BU26+BV26+BW26+CI25+CJ25+CK25</f>
        <v>45</v>
      </c>
      <c r="DU26" s="8" t="n">
        <f aca="false">AE24+AF24+AG24+AS22+AT22+AU22+BG27+BH27+BI27+BU27+BV27+BW27+CI24+CJ24+CK24</f>
        <v>52</v>
      </c>
      <c r="DV26" s="74"/>
      <c r="DW26" s="1" t="n">
        <f aca="false">IF(X25="O",1,0)</f>
        <v>0</v>
      </c>
      <c r="DX26" s="1" t="n">
        <f aca="false">IF(AL23="O",1,0)</f>
        <v>0</v>
      </c>
      <c r="DY26" s="1" t="n">
        <f aca="false">IF(AZ26="O",1,0)</f>
        <v>0</v>
      </c>
      <c r="DZ26" s="1" t="n">
        <f aca="false">IF(BN26="O",1,0)</f>
        <v>0</v>
      </c>
      <c r="EA26" s="1" t="n">
        <f aca="false">IF(CB25="O",1,0)</f>
        <v>0</v>
      </c>
      <c r="ED26" s="8" t="n">
        <f aca="false">IF(CN26+CO26+CP26+DD26+DE26+DF26&gt;0,1,0)</f>
        <v>1</v>
      </c>
      <c r="EE26" s="8" t="n">
        <f aca="false">IF(CQ26+CR26+CS26+DG26+DH26+DI26&gt;0,1,0)</f>
        <v>1</v>
      </c>
      <c r="EF26" s="8" t="n">
        <f aca="false">IF(CT26+CU26+CV26+DJ26+DK26+DL26&gt;0,1,0)</f>
        <v>1</v>
      </c>
      <c r="EG26" s="8" t="n">
        <f aca="false">IF(CW26+CX26+CY26+DM26+DN26+DO26&gt;0,1,0)</f>
        <v>1</v>
      </c>
      <c r="EH26" s="8" t="n">
        <f aca="false">IF(CZ26+DA26+DB26+DP26+DQ26+DR26&gt;0,1,0)</f>
        <v>1</v>
      </c>
      <c r="EI26" s="8" t="n">
        <v>5</v>
      </c>
      <c r="EJ26" s="48" t="n">
        <f aca="false">SUM(ED26:EH26)</f>
        <v>5</v>
      </c>
      <c r="EK26" s="48" t="n">
        <f aca="false">AY26+BM26+CA25+W25+AK23</f>
        <v>2</v>
      </c>
      <c r="EL26" s="48" t="n">
        <f aca="false">SUM(CN26:DB26)</f>
        <v>4</v>
      </c>
      <c r="EM26" s="48" t="n">
        <f aca="false">SUM(DD26:DR26)</f>
        <v>6</v>
      </c>
      <c r="EN26" s="48" t="n">
        <f aca="false">EL26-EM26</f>
        <v>-2</v>
      </c>
      <c r="EO26" s="48" t="n">
        <f aca="false">DT26</f>
        <v>45</v>
      </c>
      <c r="EP26" s="48" t="n">
        <f aca="false">DU26</f>
        <v>52</v>
      </c>
      <c r="EQ26" s="48" t="n">
        <f aca="false">EO26-EP26</f>
        <v>-7</v>
      </c>
      <c r="ER26" s="48" t="n">
        <f aca="false">SUM(DW26:EA26)</f>
        <v>0</v>
      </c>
      <c r="ES26" s="74"/>
      <c r="ET26" s="27" t="n">
        <f aca="false">IF(EK26+100&gt;99,EK26+100,concatdxnar("0",EK26+100))</f>
        <v>102</v>
      </c>
      <c r="EU26" s="27" t="str">
        <f aca="false">IF(EN26+100&gt;99,EN26+100,CONCATENATE("0",EN26+100))</f>
        <v>098</v>
      </c>
      <c r="EV26" s="27" t="str">
        <f aca="false">IF(EQ26+100&gt;99,EQ26+100,CONCATENATE("0",EQ26+100))</f>
        <v>093</v>
      </c>
      <c r="EW26" s="27" t="n">
        <f aca="false">9-ER26</f>
        <v>9</v>
      </c>
      <c r="EX26" s="8" t="str">
        <f aca="false">CONCATENATE(ET26,EU26,EV26,EW26,EI26)</f>
        <v>10209809395</v>
      </c>
      <c r="EY26" s="8" t="n">
        <f aca="false">VALUE(EX26)</f>
        <v>10209809395</v>
      </c>
      <c r="EZ26" s="8" t="n">
        <f aca="false">LARGE(EY22:EY27,EI26)</f>
        <v>10209809395</v>
      </c>
      <c r="FA26" s="8" t="str">
        <f aca="false">LEFT(EZ26,9)</f>
        <v>102098093</v>
      </c>
      <c r="FB26" s="8" t="str">
        <f aca="false">IF(FA26=FA25,"empate-c",IF(FA26=FA27,"empate-b","ok"))</f>
        <v>ok</v>
      </c>
      <c r="FC26" s="8" t="n">
        <f aca="false">VALUE(RIGHT(EZ26,1))</f>
        <v>5</v>
      </c>
      <c r="FD26" s="8" t="n">
        <f aca="false">IF(FB26="ok",9,IF(FB26="empate-c",CONCATENATE(FC26,FC25),IF(FB26="empate-b",CONCATENATE(FC26,FC27),1)))</f>
        <v>9</v>
      </c>
      <c r="FE26" s="8" t="str">
        <f aca="false">RIGHT(C20,1)</f>
        <v>C</v>
      </c>
      <c r="FF26" s="8" t="n">
        <f aca="false">IF(FD26=9,9,VLOOKUP(CONCATENATE(FE26,FD26),'Conf-Direto'!$A$12:$B$587,2,0))</f>
        <v>9</v>
      </c>
      <c r="FG26" s="8" t="n">
        <f aca="false">IF(FF26=9,9,IF(FF26=FC26,8,7))</f>
        <v>9</v>
      </c>
      <c r="FH26" s="1" t="str">
        <f aca="false">CONCATENATE(FA26,FG26,FC26)</f>
        <v>10209809395</v>
      </c>
      <c r="FI26" s="8" t="n">
        <v>5</v>
      </c>
      <c r="FJ26" s="25" t="n">
        <f aca="false">IF(AK22=1,1,IF(AK23=1,5,0))</f>
        <v>1</v>
      </c>
      <c r="FK26" s="25" t="n">
        <f aca="false">IF(W24=1,2,IF(W25=1,5,0))</f>
        <v>5</v>
      </c>
      <c r="FL26" s="25" t="n">
        <f aca="false">IF(CA24=1,3,IF(CA25=1,5,0))</f>
        <v>3</v>
      </c>
      <c r="FM26" s="25" t="n">
        <f aca="false">IF(BM27=1,4,IF(BM26=1,5,0))</f>
        <v>4</v>
      </c>
      <c r="FN26" s="25"/>
      <c r="FO26" s="25" t="n">
        <f aca="false">FN27</f>
        <v>5</v>
      </c>
      <c r="FP26" s="1" t="n">
        <f aca="false">VALUE(FH26)</f>
        <v>10209809395</v>
      </c>
      <c r="FQ26" s="1" t="n">
        <f aca="false">LARGE(FP22:FP27,5)</f>
        <v>10209809395</v>
      </c>
      <c r="FR26" s="8" t="n">
        <f aca="false">IF(SUM(EJ22:EJ27)=0,B26,VALUE(RIGHT(FQ26,1)))</f>
        <v>5</v>
      </c>
      <c r="FS26" s="1" t="n">
        <f aca="false">FR26+12</f>
        <v>17</v>
      </c>
      <c r="FT26" s="1" t="str">
        <f aca="false">VLOOKUP(FR26,B22:D27,3,0)</f>
        <v>FRANCISCO ASSIS</v>
      </c>
      <c r="FU26" s="4" t="n">
        <f aca="false">F26</f>
        <v>17</v>
      </c>
      <c r="FV26" s="9" t="str">
        <f aca="false">IF(FS26&lt;10,CONCATENATE("0",FS26,IF(FU26&lt;10,CONCATENATE("0",FU26),FU26)),CONCATENATE(FS26,IF(FU26&lt;10,CONCATENATE("0",FU26),FU26)))</f>
        <v>1717</v>
      </c>
      <c r="FW26" s="4" t="n">
        <f aca="false">VALUE(FV26)</f>
        <v>1717</v>
      </c>
      <c r="FX26" s="4" t="n">
        <f aca="false">SMALL(FW22:FW27,FI26)</f>
        <v>1717</v>
      </c>
      <c r="FY26" s="4" t="n">
        <f aca="false">IF(LEN(FX26)=3,VALUE(LEFT(FX26,1)),VALUE(LEFT(FX26,2)))</f>
        <v>17</v>
      </c>
      <c r="FZ26" s="4" t="str">
        <f aca="false">RIGHT(FX26,2)</f>
        <v>17</v>
      </c>
    </row>
    <row r="27" customFormat="false" ht="15" hidden="false" customHeight="false" outlineLevel="0" collapsed="false">
      <c r="B27" s="48" t="n">
        <v>6</v>
      </c>
      <c r="C27" s="100" t="n">
        <v>18</v>
      </c>
      <c r="D27" s="101" t="str">
        <f aca="false">Classificação!D22</f>
        <v>DANIEL CHAGAS</v>
      </c>
      <c r="F27" s="100" t="n">
        <f aca="false">F26+1</f>
        <v>18</v>
      </c>
      <c r="G27" s="102" t="str">
        <f aca="false">VLOOKUP(FR27,$B$22:$D$27,3,0)</f>
        <v>DANIEL CHAGAS</v>
      </c>
      <c r="H27" s="114" t="n">
        <f aca="false">VLOOKUP(FR27,EI22:EJ27,2,0)</f>
        <v>5</v>
      </c>
      <c r="I27" s="104" t="n">
        <f aca="false">VLOOKUP(FR27,EI22:EK27,3,0)</f>
        <v>0</v>
      </c>
      <c r="J27" s="108" t="n">
        <f aca="false">VLOOKUP(FR27,EI22:EQ27,4,0)</f>
        <v>0</v>
      </c>
      <c r="K27" s="106" t="n">
        <f aca="false">VLOOKUP(FR27,EI22:EQ27,5,0)</f>
        <v>10</v>
      </c>
      <c r="L27" s="107" t="n">
        <f aca="false">VLOOKUP(FR27,EI22:EQ27,6,0)</f>
        <v>-10</v>
      </c>
      <c r="M27" s="108" t="n">
        <f aca="false">VLOOKUP(FR27,EI22:EQ27,7,0)</f>
        <v>10</v>
      </c>
      <c r="N27" s="106" t="n">
        <f aca="false">VLOOKUP(FR27,EI22:EQ27,8,0)</f>
        <v>60</v>
      </c>
      <c r="O27" s="115" t="n">
        <f aca="false">VLOOKUP(FR27,EI22:EQ27,9,0)</f>
        <v>-50</v>
      </c>
      <c r="P27" s="109" t="n">
        <f aca="false">VLOOKUP(FR27,EI22:ER27,10,0)</f>
        <v>2</v>
      </c>
      <c r="Q27" s="109" t="e">
        <f aca="false">VLOOKUP(FS27,EJ22:ES27,10,0)</f>
        <v>#N/A</v>
      </c>
      <c r="R27" s="59"/>
      <c r="S27" s="59"/>
      <c r="U27" s="81" t="s">
        <v>75</v>
      </c>
      <c r="V27" s="82" t="str">
        <f aca="false">D25</f>
        <v>LUCIANO CASTRO</v>
      </c>
      <c r="W27" s="83" t="n">
        <f aca="false">IF(X27="W",1,IF(X27="O",0,IF(X27="R",0,IF(X26="R",1,IF(AG27+AG26&gt;0,IF(AG27&gt;AG26,1,0),IF(AF27&gt;AF26,1,0))))))</f>
        <v>0</v>
      </c>
      <c r="X27" s="110" t="s">
        <v>47</v>
      </c>
      <c r="Y27" s="85"/>
      <c r="Z27" s="85"/>
      <c r="AA27" s="86"/>
      <c r="AC27" s="5" t="str">
        <f aca="false">IF(AA27&lt;&gt;"","STB",IF(AA26&lt;&gt;"","STB",IF(Z27&lt;&gt;"",IF(Z27&gt;5,IF(Z27&gt;Z26+1,"fim2st",IF(Z26&gt;Z27+1,"fim2st",IF(Z27=Z26,"meio2st",IF(Z27=6,IF(Z26=7,"fim2st","meio2st"),IF(Z27=7,IF(Z26=6,"fim2st","meio2st"),"meio2st"))))),IF(Z26&gt;5,IF(Z26&gt;Z27+1,"fim2st","meio2st"),"meio2st")),IF(Z26&lt;&gt;"",IF(Z27&gt;5,IF(Z27&gt;Z26+1,"fim2st",IF(Z26&gt;Z27+1,"fim2st",IF(Z27=Z26,"meio2st",IF(Z27=6,IF(Z26=7,"fim2st","meio2st"),IF(Z27=7,IF(Z26=6,"fim2st","meio2st"),"meio2st"))))),IF(Z26&gt;5,IF(Z26&gt;Z27+1,"fim2st","meio2st"),"meio2st")),IF(Y27&lt;&gt;"",IF(Y27&gt;5,IF(Y27&gt;Y26+1,"fim1st",IF(Y26&gt;Y27+1,"fim1st",IF(Y27=Y26,"meio1st",IF(Y27=6,IF(Y26=7,"fim1st","meio1st"),IF(Y27=7,IF(Y26=6,"fim1st","meio1st"),"meio1st"))))),IF(Y26&gt;5,IF(Y26&gt;Y27+1,"fim1st","meio1st"),"meio1st")),IF(Y26&lt;&gt;"",IF(Y27&gt;5,IF(Y27&gt;Y26+1,"fim1st",IF(Y26&gt;Y27+1,"fim1st",IF(Y27=Y26,"meio1st",IF(Y27=6,IF(Y26=7,"fim1st","meio1st"),IF(Y27=7,IF(Y26=6,"fim1st","meio1st"),"meio1st"))))),IF(Y26&gt;5,IF(Y26&gt;Y27+1,"fim1st","meio1st"),"meio1st")),"NJG"))))))</f>
        <v>NJG</v>
      </c>
      <c r="AE27" s="87" t="n">
        <f aca="false">IF(X27="W",6,IF(X27="O",0,  IF(X26="R",IF(AC27="meio1st",IF(Y26&gt;4,IF(Y26=6,7,Y26+2),6),Y27),Y27)))</f>
        <v>0</v>
      </c>
      <c r="AF27" s="88" t="n">
        <f aca="false">IF(X27="W",6,IF(X27="O",0,IF(X27="R",IF(AC27="meio1st",0,IF(AC27="fim1st",0,Z27) ),IF(X26="R",IF(AC27="meio1st",6,IF(AC27="fim1st",6,IF(AC27="meio2st",IF(Z26&gt;4,IF(Z26=6,7,Z26+2),6),Z27))),Z27))))</f>
        <v>0</v>
      </c>
      <c r="AG27" s="89" t="n">
        <f aca="false">IF(X27="W",0,IF(X27="O",0,IF(X27="R",IF(AC27="STB",AA27,0),IF(X26="R",IF(AC22="meio1st",0,IF(AE27&gt;AE26,IF(AF27&gt;AF26,0,10),IF(AF27&gt;AF26,10,AA27))),AA27))))</f>
        <v>0</v>
      </c>
      <c r="AH27" s="69"/>
      <c r="AI27" s="81"/>
      <c r="AJ27" s="82" t="str">
        <f aca="false">D27</f>
        <v>DANIEL CHAGAS</v>
      </c>
      <c r="AK27" s="83" t="n">
        <f aca="false">IF(AL27="W",1,IF(AL27="O",0,IF(AL27="R",0,IF(AL26="R",1,IF(AU27+AU26&gt;0,IF(AU27&gt;AU26,1,0),IF(AT27&gt;AT26,1,0))))))</f>
        <v>0</v>
      </c>
      <c r="AL27" s="110"/>
      <c r="AM27" s="85" t="n">
        <v>0</v>
      </c>
      <c r="AN27" s="85" t="n">
        <v>0</v>
      </c>
      <c r="AO27" s="86"/>
      <c r="AQ27" s="5" t="str">
        <f aca="false">IF(AO27&lt;&gt;"","STB",IF(AO26&lt;&gt;"","STB",IF(AN27&lt;&gt;"",IF(AN27&gt;5,IF(AN27&gt;AN26+1,"fim2st",IF(AN26&gt;AN27+1,"fim2st",IF(AN27=AN26,"meio2st",IF(AN27=6,IF(AN26=7,"fim2st","meio2st"),IF(AN27=7,IF(AN26=6,"fim2st","meio2st"),"meio2st"))))),IF(AN26&gt;5,IF(AN26&gt;AN27+1,"fim2st","meio2st"),"meio2st")),IF(AN26&lt;&gt;"",IF(AN27&gt;5,IF(AN27&gt;AN26+1,"fim2st",IF(AN26&gt;AN27+1,"fim2st",IF(AN27=AN26,"meio2st",IF(AN27=6,IF(AN26=7,"fim2st","meio2st"),IF(AN27=7,IF(AN26=6,"fim2st","meio2st"),"meio2st"))))),IF(AN26&gt;5,IF(AN26&gt;AN27+1,"fim2st","meio2st"),"meio2st")),IF(AM27&lt;&gt;"",IF(AM27&gt;5,IF(AM27&gt;AM26+1,"fim1st",IF(AM26&gt;AM27+1,"fim1st",IF(AM27=AM26,"meio1st",IF(AM27=6,IF(AM26=7,"fim1st","meio1st"),IF(AM27=7,IF(AM26=6,"fim1st","meio1st"),"meio1st"))))),IF(AM26&gt;5,IF(AM26&gt;AM27+1,"fim1st","meio1st"),"meio1st")),IF(AM26&lt;&gt;"",IF(AM27&gt;5,IF(AM27&gt;AM26+1,"fim1st",IF(AM26&gt;AM27+1,"fim1st",IF(AM27=AM26,"meio1st",IF(AM27=6,IF(AM26=7,"fim1st","meio1st"),IF(AM27=7,IF(AM26=6,"fim1st","meio1st"),"meio1st"))))),IF(AM26&gt;5,IF(AM26&gt;AM27+1,"fim1st","meio1st"),"meio1st")),"NJG"))))))</f>
        <v>fim2st</v>
      </c>
      <c r="AS27" s="87" t="n">
        <f aca="false">IF(AL27="W",6,IF(AL27="O",0,  IF(AL26="R",IF(AQ27="meio1st",IF(AM26&gt;4,IF(AM26=6,7,AM26+2),6),AM27),AM27)))</f>
        <v>0</v>
      </c>
      <c r="AT27" s="88" t="n">
        <f aca="false">IF(AL27="W",6,IF(AL27="O",0,IF(AL27="R",IF(AQ27="meio1st",0,IF(AQ27="fim1st",0,AN27) ),IF(AL26="R",IF(AQ27="meio1st",6,IF(AQ27="fim1st",6,IF(AQ27="meio2st",IF(AN26&gt;4,IF(AN26=6,7,AN26+2),6),AN27))),AN27))))</f>
        <v>0</v>
      </c>
      <c r="AU27" s="89" t="n">
        <f aca="false">IF(AL27="W",0,IF(AL27="O",0,IF(AL27="R",IF(AQ27="STB",AO27,0),IF(AL26="R",IF(AQ22="meio1st",0,IF(AS27&gt;AS26,IF(AT27&gt;AT26,0,10),IF(AT27&gt;AT26,10,AO27))),AO27))))</f>
        <v>0</v>
      </c>
      <c r="AW27" s="81"/>
      <c r="AX27" s="82" t="str">
        <f aca="false">D27</f>
        <v>DANIEL CHAGAS</v>
      </c>
      <c r="AY27" s="83" t="n">
        <f aca="false">IF(AZ27="W",1,IF(AZ27="O",0,IF(AZ27="R",0,IF(AZ26="R",1,IF(BI27+BI26&gt;0,IF(BI27&gt;BI26,1,0),IF(BH27&gt;BH26,1,0))))))</f>
        <v>0</v>
      </c>
      <c r="AZ27" s="110"/>
      <c r="BA27" s="85" t="n">
        <v>3</v>
      </c>
      <c r="BB27" s="85" t="n">
        <v>4</v>
      </c>
      <c r="BC27" s="86"/>
      <c r="BE27" s="5" t="str">
        <f aca="false">IF(BC27&lt;&gt;"","STB",IF(BC26&lt;&gt;"","STB",IF(BB27&lt;&gt;"",IF(BB27&gt;5,IF(BB27&gt;BB26+1,"fim2st",IF(BB26&gt;BB27+1,"fim2st",IF(BB27=BB26,"meio2st",IF(BB27=6,IF(BB26=7,"fim2st","meio2st"),IF(BB27=7,IF(BB26=6,"fim2st","meio2st"),"meio2st"))))),IF(BB26&gt;5,IF(BB26&gt;BB27+1,"fim2st","meio2st"),"meio2st")),IF(BB26&lt;&gt;"",IF(BB27&gt;5,IF(BB27&gt;BB26+1,"fim2st",IF(BB26&gt;BB27+1,"fim2st",IF(BB27=BB26,"meio2st",IF(BB27=6,IF(BB26=7,"fim2st","meio2st"),IF(BB27=7,IF(BB26=6,"fim2st","meio2st"),"meio2st"))))),IF(BB26&gt;5,IF(BB26&gt;BB27+1,"fim2st","meio2st"),"meio2st")),IF(BA27&lt;&gt;"",IF(BA27&gt;5,IF(BA27&gt;BA26+1,"fim1st",IF(BA26&gt;BA27+1,"fim1st",IF(BA27=BA26,"meio1st",IF(BA27=6,IF(BA26=7,"fim1st","meio1st"),IF(BA27=7,IF(BA26=6,"fim1st","meio1st"),"meio1st"))))),IF(BA26&gt;5,IF(BA26&gt;BA27+1,"fim1st","meio1st"),"meio1st")),IF(BA26&lt;&gt;"",IF(BA27&gt;5,IF(BA27&gt;BA26+1,"fim1st",IF(BA26&gt;BA27+1,"fim1st",IF(BA27=BA26,"meio1st",IF(BA27=6,IF(BA26=7,"fim1st","meio1st"),IF(BA27=7,IF(BA26=6,"fim1st","meio1st"),"meio1st"))))),IF(BA26&gt;5,IF(BA26&gt;BA27+1,"fim1st","meio1st"),"meio1st")),"NJG"))))))</f>
        <v>fim2st</v>
      </c>
      <c r="BG27" s="87" t="n">
        <f aca="false">IF(AZ27="W",6,IF(AZ27="O",0,  IF(AZ26="R",IF(BE27="meio1st",IF(BA26&gt;4,IF(BA26=6,7,BA26+2),6),BA27),BA27)))</f>
        <v>3</v>
      </c>
      <c r="BH27" s="88" t="n">
        <f aca="false">IF(AZ27="W",6,IF(AZ27="O",0,IF(AZ27="R",IF(BE27="meio1st",0,IF(BE27="fim1st",0,BB27) ),IF(AZ26="R",IF(BE27="meio1st",6,IF(BE27="fim1st",6,IF(BE27="meio2st",IF(BB26&gt;4,IF(BB26=6,7,BB26+2),6),BB27))),BB27))))</f>
        <v>4</v>
      </c>
      <c r="BI27" s="89" t="n">
        <f aca="false">IF(AZ27="W",0,IF(AZ27="O",0,IF(AZ27="R",IF(BE27="STB",BC27,0),IF(AZ26="R",IF(BE22="meio1st",0,IF(BG27&gt;BG26,IF(BH27&gt;BH26,0,10),IF(BH27&gt;BH26,10,BC27))),BC27))))</f>
        <v>0</v>
      </c>
      <c r="BK27" s="81"/>
      <c r="BL27" s="82" t="str">
        <f aca="false">D25</f>
        <v>LUCIANO CASTRO</v>
      </c>
      <c r="BM27" s="83" t="n">
        <f aca="false">IF(BN27="W",1,IF(BN27="O",0,IF(BN27="R",0,IF(BN26="R",1,IF(BW27+BW26&gt;0,IF(BW27&gt;BW26,1,0),IF(BV27&gt;BV26,1,0))))))</f>
        <v>1</v>
      </c>
      <c r="BN27" s="110"/>
      <c r="BO27" s="85" t="n">
        <v>7</v>
      </c>
      <c r="BP27" s="85" t="n">
        <v>6</v>
      </c>
      <c r="BQ27" s="86"/>
      <c r="BS27" s="5" t="str">
        <f aca="false">IF(BQ27&lt;&gt;"","STB",IF(BQ26&lt;&gt;"","STB",IF(BP27&lt;&gt;"",IF(BP27&gt;5,IF(BP27&gt;BP26+1,"fim2st",IF(BP26&gt;BP27+1,"fim2st",IF(BP27=BP26,"meio2st",IF(BP27=6,IF(BP26=7,"fim2st","meio2st"),IF(BP27=7,IF(BP26=6,"fim2st","meio2st"),"meio2st"))))),IF(BP26&gt;5,IF(BP26&gt;BP27+1,"fim2st","meio2st"),"meio2st")),IF(BP26&lt;&gt;"",IF(BP27&gt;5,IF(BP27&gt;BP26+1,"fim2st",IF(BP26&gt;BP27+1,"fim2st",IF(BP27=BP26,"meio2st",IF(BP27=6,IF(BP26=7,"fim2st","meio2st"),IF(BP27=7,IF(BP26=6,"fim2st","meio2st"),"meio2st"))))),IF(BP26&gt;5,IF(BP26&gt;BP27+1,"fim2st","meio2st"),"meio2st")),IF(BO27&lt;&gt;"",IF(BO27&gt;5,IF(BO27&gt;BO26+1,"fim1st",IF(BO26&gt;BO27+1,"fim1st",IF(BO27=BO26,"meio1st",IF(BO27=6,IF(BO26=7,"fim1st","meio1st"),IF(BO27=7,IF(BO26=6,"fim1st","meio1st"),"meio1st"))))),IF(BO26&gt;5,IF(BO26&gt;BO27+1,"fim1st","meio1st"),"meio1st")),IF(BO26&lt;&gt;"",IF(BO27&gt;5,IF(BO27&gt;BO26+1,"fim1st",IF(BO26&gt;BO27+1,"fim1st",IF(BO27=BO26,"meio1st",IF(BO27=6,IF(BO26=7,"fim1st","meio1st"),IF(BO27=7,IF(BO26=6,"fim1st","meio1st"),"meio1st"))))),IF(BO26&gt;5,IF(BO26&gt;BO27+1,"fim1st","meio1st"),"meio1st")),"NJG"))))))</f>
        <v>fim2st</v>
      </c>
      <c r="BU27" s="87" t="n">
        <f aca="false">IF(BN27="W",6,IF(BN27="O",0,  IF(BN26="R",IF(BS27="meio1st",IF(BO26&gt;4,IF(BO26=6,7,BO26+2),6),BO27),BO27)))</f>
        <v>7</v>
      </c>
      <c r="BV27" s="88" t="n">
        <f aca="false">IF(BN27="W",6,IF(BN27="O",0,IF(BN27="R",IF(BS27="meio1st",0,IF(BS27="fim1st",0,BP27) ),IF(BN26="R",IF(BS27="meio1st",6,IF(BS27="fim1st",6,IF(BS27="meio2st",IF(BP26&gt;4,IF(BP26=6,7,BP26+2),6),BP27))),BP27))))</f>
        <v>6</v>
      </c>
      <c r="BW27" s="89" t="n">
        <f aca="false">IF(BN27="W",0,IF(BN27="O",0,IF(BN27="R",IF(BS27="STB",BQ27,0),IF(BN26="R",IF(BS22="meio1st",0,IF(BU27&gt;BU26,IF(BV27&gt;BV26,0,10),IF(BV27&gt;BV26,10,BQ27))),BQ27))))</f>
        <v>0</v>
      </c>
      <c r="BY27" s="81"/>
      <c r="BZ27" s="82" t="str">
        <f aca="false">D27</f>
        <v>DANIEL CHAGAS</v>
      </c>
      <c r="CA27" s="83" t="n">
        <f aca="false">IF(CB27="W",1,IF(CB27="O",0,IF(CB27="R",0,IF(CB26="R",1,IF(CK27+CK26&gt;0,IF(CK27&gt;CK26,1,0),IF(CJ27&gt;CJ26,1,0))))))</f>
        <v>0</v>
      </c>
      <c r="CB27" s="110" t="s">
        <v>47</v>
      </c>
      <c r="CC27" s="85"/>
      <c r="CD27" s="85"/>
      <c r="CE27" s="86"/>
      <c r="CG27" s="5" t="str">
        <f aca="false">IF(CE27&lt;&gt;"","STB",IF(CE26&lt;&gt;"","STB",IF(CD27&lt;&gt;"",IF(CD27&gt;5,IF(CD27&gt;CD26+1,"fim2st",IF(CD26&gt;CD27+1,"fim2st",IF(CD27=CD26,"meio2st",IF(CD27=6,IF(CD26=7,"fim2st","meio2st"),IF(CD27=7,IF(CD26=6,"fim2st","meio2st"),"meio2st"))))),IF(CD26&gt;5,IF(CD26&gt;CD27+1,"fim2st","meio2st"),"meio2st")),IF(CD26&lt;&gt;"",IF(CD27&gt;5,IF(CD27&gt;CD26+1,"fim2st",IF(CD26&gt;CD27+1,"fim2st",IF(CD27=CD26,"meio2st",IF(CD27=6,IF(CD26=7,"fim2st","meio2st"),IF(CD27=7,IF(CD26=6,"fim2st","meio2st"),"meio2st"))))),IF(CD26&gt;5,IF(CD26&gt;CD27+1,"fim2st","meio2st"),"meio2st")),IF(CC27&lt;&gt;"",IF(CC27&gt;5,IF(CC27&gt;CC26+1,"fim1st",IF(CC26&gt;CC27+1,"fim1st",IF(CC27=CC26,"meio1st",IF(CC27=6,IF(CC26=7,"fim1st","meio1st"),IF(CC27=7,IF(CC26=6,"fim1st","meio1st"),"meio1st"))))),IF(CC26&gt;5,IF(CC26&gt;CC27+1,"fim1st","meio1st"),"meio1st")),IF(CC26&lt;&gt;"",IF(CC27&gt;5,IF(CC27&gt;CC26+1,"fim1st",IF(CC26&gt;CC27+1,"fim1st",IF(CC27=CC26,"meio1st",IF(CC27=6,IF(CC26=7,"fim1st","meio1st"),IF(CC27=7,IF(CC26=6,"fim1st","meio1st"),"meio1st"))))),IF(CC26&gt;5,IF(CC26&gt;CC27+1,"fim1st","meio1st"),"meio1st")),"NJG"))))))</f>
        <v>NJG</v>
      </c>
      <c r="CI27" s="92" t="n">
        <f aca="false">IF(CB27="W",6,IF(CB27="O",0,  IF(CB26="R",IF(CG27="meio1st",IF(CC26&gt;4,IF(CC26=6,7,CC26+2),6),CC27),CC27)))</f>
        <v>0</v>
      </c>
      <c r="CJ27" s="93" t="n">
        <f aca="false">IF(CB27="W",6,IF(CB27="O",0,IF(CB27="R",IF(CG27="meio1st",0,IF(CG27="fim1st",0,CD27) ),IF(CB26="R",IF(CG27="meio1st",6,IF(CG27="fim1st",6,IF(CG27="meio2st",IF(CD26&gt;4,IF(CD26=6,7,CD26+2),6),CD27))),CD27))))</f>
        <v>0</v>
      </c>
      <c r="CK27" s="94" t="n">
        <f aca="false">IF(CB27="W",0,IF(CB27="O",0,IF(CB27="R",IF(CG27="STB",CE27,0),IF(CB26="R",IF(CG22="meio1st",0,IF(CI27&gt;CI26,IF(CJ27&gt;CJ26,0,10),IF(CJ27&gt;CJ26,10,CE27))),CE27))))</f>
        <v>0</v>
      </c>
      <c r="CM27" s="1" t="str">
        <f aca="false">D27</f>
        <v>DANIEL CHAGAS</v>
      </c>
      <c r="CN27" s="8" t="n">
        <f aca="false">IF(AE23&gt;AE22,1,0)</f>
        <v>0</v>
      </c>
      <c r="CO27" s="8" t="n">
        <f aca="false">IF(AF23&gt;AF22,1,0)</f>
        <v>0</v>
      </c>
      <c r="CP27" s="8" t="n">
        <f aca="false">IF(AG23&gt;AG22,1,0)</f>
        <v>0</v>
      </c>
      <c r="CQ27" s="8" t="n">
        <f aca="false">IF(AS27&gt;AS26,1,0)</f>
        <v>0</v>
      </c>
      <c r="CR27" s="8" t="n">
        <f aca="false">IF(AT27&gt;AT26,1,0)</f>
        <v>0</v>
      </c>
      <c r="CS27" s="8" t="n">
        <f aca="false">IF(AU27&gt;AU26,1,0)</f>
        <v>0</v>
      </c>
      <c r="CT27" s="8" t="n">
        <f aca="false">IF(BG27&gt;BG26,1,0)</f>
        <v>0</v>
      </c>
      <c r="CU27" s="8" t="n">
        <f aca="false">IF(BH27&gt;BH26,1,0)</f>
        <v>0</v>
      </c>
      <c r="CV27" s="8" t="n">
        <f aca="false">IF(BI27&gt;BI26,1,0)</f>
        <v>0</v>
      </c>
      <c r="CW27" s="8" t="n">
        <f aca="false">IF(BU25&gt;BU24,1,0)</f>
        <v>0</v>
      </c>
      <c r="CX27" s="8" t="n">
        <f aca="false">IF(BV25&gt;BV24,1,0)</f>
        <v>0</v>
      </c>
      <c r="CY27" s="8" t="n">
        <f aca="false">IF(BW25&gt;BW24,1,0)</f>
        <v>0</v>
      </c>
      <c r="CZ27" s="8" t="n">
        <f aca="false">IF(CI27&gt;CI26,1,0)</f>
        <v>0</v>
      </c>
      <c r="DA27" s="8" t="n">
        <f aca="false">IF(CJ27&gt;CJ26,1,0)</f>
        <v>0</v>
      </c>
      <c r="DB27" s="8" t="n">
        <f aca="false">IF(CK27&gt;CK26,1,0)</f>
        <v>0</v>
      </c>
      <c r="DC27" s="74"/>
      <c r="DD27" s="8" t="n">
        <f aca="false">IF(AE22&gt;AE23,1,0)</f>
        <v>1</v>
      </c>
      <c r="DE27" s="8" t="n">
        <f aca="false">IF(AF22&gt;AF23,1,0)</f>
        <v>1</v>
      </c>
      <c r="DF27" s="8" t="n">
        <f aca="false">IF(AG22&gt;AG23,1,0)</f>
        <v>0</v>
      </c>
      <c r="DG27" s="8" t="n">
        <f aca="false">IF(AS26&gt;AS27,1,0)</f>
        <v>1</v>
      </c>
      <c r="DH27" s="8" t="n">
        <f aca="false">IF(AT26&gt;AT27,1,0)</f>
        <v>1</v>
      </c>
      <c r="DI27" s="8" t="n">
        <f aca="false">IF(AU26&gt;AU27,1,0)</f>
        <v>0</v>
      </c>
      <c r="DJ27" s="8" t="n">
        <f aca="false">IF(BG26&gt;BG27,1,0)</f>
        <v>1</v>
      </c>
      <c r="DK27" s="8" t="n">
        <f aca="false">IF(BH26&gt;BH27,1,0)</f>
        <v>1</v>
      </c>
      <c r="DL27" s="8" t="n">
        <f aca="false">IF(BI26&gt;BI27,1,0)</f>
        <v>0</v>
      </c>
      <c r="DM27" s="8" t="n">
        <f aca="false">IF(BU24&gt;BU25,1,0)</f>
        <v>1</v>
      </c>
      <c r="DN27" s="8" t="n">
        <f aca="false">IF(BV24&gt;BV25,1,0)</f>
        <v>1</v>
      </c>
      <c r="DO27" s="8" t="n">
        <f aca="false">IF(BW24&gt;BW25,1,0)</f>
        <v>0</v>
      </c>
      <c r="DP27" s="8" t="n">
        <f aca="false">IF(CI26&gt;CI27,1,0)</f>
        <v>1</v>
      </c>
      <c r="DQ27" s="8" t="n">
        <f aca="false">IF(CJ26&gt;CJ27,1,0)</f>
        <v>1</v>
      </c>
      <c r="DR27" s="8" t="n">
        <f aca="false">IF(CK26&gt;CK27,1,0)</f>
        <v>0</v>
      </c>
      <c r="DS27" s="74"/>
      <c r="DT27" s="8" t="n">
        <f aca="false">AE23+AF23+AG23+AS27+AT27+AU27+BG27+BH27+BI27+BU25+BV25+BW25+CI27+CJ27+CK27</f>
        <v>10</v>
      </c>
      <c r="DU27" s="8" t="n">
        <f aca="false">AE22+AF22+AG22+AS26+AT26+AU26+BG26+BH26+BI26+BU24+BV24+BW24+CI26+CJ26+CK26</f>
        <v>60</v>
      </c>
      <c r="DV27" s="74"/>
      <c r="DW27" s="1" t="n">
        <f aca="false">IF(X23="O",1,0)</f>
        <v>0</v>
      </c>
      <c r="DX27" s="1" t="n">
        <f aca="false">IF(AL27="O",1,0)</f>
        <v>0</v>
      </c>
      <c r="DY27" s="1" t="n">
        <f aca="false">IF(AZ27="O",1,0)</f>
        <v>0</v>
      </c>
      <c r="DZ27" s="1" t="n">
        <f aca="false">IF(BN25="O",1,0)</f>
        <v>1</v>
      </c>
      <c r="EA27" s="1" t="n">
        <f aca="false">IF(CB27="O",1,0)</f>
        <v>1</v>
      </c>
      <c r="ED27" s="8" t="n">
        <f aca="false">IF(CN27+CO27+CP27+DD27+DE27+DF27&gt;0,1,0)</f>
        <v>1</v>
      </c>
      <c r="EE27" s="8" t="n">
        <f aca="false">IF(CQ27+CR27+CS27+DG27+DH27+DI27&gt;0,1,0)</f>
        <v>1</v>
      </c>
      <c r="EF27" s="8" t="n">
        <f aca="false">IF(CT27+CU27+CV27+DJ27+DK27+DL27&gt;0,1,0)</f>
        <v>1</v>
      </c>
      <c r="EG27" s="8" t="n">
        <f aca="false">IF(CW27+CX27+CY27+DM27+DN27+DO27&gt;0,1,0)</f>
        <v>1</v>
      </c>
      <c r="EH27" s="8" t="n">
        <f aca="false">IF(CZ27+DA27+DB27+DP27+DQ27+DR27&gt;0,1,0)</f>
        <v>1</v>
      </c>
      <c r="EI27" s="8" t="n">
        <v>6</v>
      </c>
      <c r="EJ27" s="48" t="n">
        <f aca="false">SUM(ED27:EH27)</f>
        <v>5</v>
      </c>
      <c r="EK27" s="48" t="n">
        <f aca="false">AY27+BM25+CA27+W23+AK27</f>
        <v>0</v>
      </c>
      <c r="EL27" s="48" t="n">
        <f aca="false">SUM(CN27:DB27)</f>
        <v>0</v>
      </c>
      <c r="EM27" s="48" t="n">
        <f aca="false">SUM(DD27:DR27)</f>
        <v>10</v>
      </c>
      <c r="EN27" s="48" t="n">
        <f aca="false">EL27-EM27</f>
        <v>-10</v>
      </c>
      <c r="EO27" s="48" t="n">
        <f aca="false">DT27</f>
        <v>10</v>
      </c>
      <c r="EP27" s="48" t="n">
        <f aca="false">DU27</f>
        <v>60</v>
      </c>
      <c r="EQ27" s="48" t="n">
        <f aca="false">EO27-EP27</f>
        <v>-50</v>
      </c>
      <c r="ER27" s="48" t="n">
        <f aca="false">SUM(DW27:EA27)</f>
        <v>2</v>
      </c>
      <c r="ES27" s="74"/>
      <c r="ET27" s="27" t="n">
        <f aca="false">IF(EK27+100&gt;99,EK27+100,concatdxnar("0",EK27+100))</f>
        <v>100</v>
      </c>
      <c r="EU27" s="27" t="str">
        <f aca="false">IF(EN27+100&gt;99,EN27+100,CONCATENATE("0",EN27+100))</f>
        <v>090</v>
      </c>
      <c r="EV27" s="27" t="str">
        <f aca="false">IF(EQ27+100&gt;99,EQ27+100,CONCATENATE("0",EQ27+100))</f>
        <v>050</v>
      </c>
      <c r="EW27" s="27" t="n">
        <f aca="false">9-ER27</f>
        <v>7</v>
      </c>
      <c r="EX27" s="8" t="str">
        <f aca="false">CONCATENATE(ET27,EU27,EV27,EW27,EI27)</f>
        <v>10009005076</v>
      </c>
      <c r="EY27" s="8" t="n">
        <f aca="false">VALUE(EX27)</f>
        <v>10009005076</v>
      </c>
      <c r="EZ27" s="8" t="n">
        <f aca="false">LARGE(EY22:EY27,EI27)</f>
        <v>10009005076</v>
      </c>
      <c r="FA27" s="8" t="str">
        <f aca="false">LEFT(EZ27,9)</f>
        <v>100090050</v>
      </c>
      <c r="FB27" s="8" t="str">
        <f aca="false">IF(FA27=FA26,"empate-c","ok")</f>
        <v>ok</v>
      </c>
      <c r="FC27" s="8" t="n">
        <f aca="false">VALUE(RIGHT(EZ27,1))</f>
        <v>6</v>
      </c>
      <c r="FD27" s="8" t="n">
        <f aca="false">IF(FB27="ok",9,IF(FB27="empate-c",CONCATENATE(FC27,FC26),IF(FB27="empate-b",CONCATENATE(FC27,FC28),1)))</f>
        <v>9</v>
      </c>
      <c r="FE27" s="8" t="str">
        <f aca="false">RIGHT(C20,1)</f>
        <v>C</v>
      </c>
      <c r="FF27" s="8" t="n">
        <f aca="false">IF(FD27=9,9,VLOOKUP(CONCATENATE(FE27,FD27),'Conf-Direto'!$A$12:$B$587,2,0))</f>
        <v>9</v>
      </c>
      <c r="FG27" s="8" t="n">
        <f aca="false">IF(FF27=9,9,IF(FF27=FC27,8,7))</f>
        <v>9</v>
      </c>
      <c r="FH27" s="1" t="str">
        <f aca="false">CONCATENATE(FA27,FG27,FC27)</f>
        <v>10009005096</v>
      </c>
      <c r="FI27" s="8" t="n">
        <v>6</v>
      </c>
      <c r="FJ27" s="25" t="n">
        <f aca="false">IF(W22=1,1,IF(W23=1,6,0))</f>
        <v>1</v>
      </c>
      <c r="FK27" s="25" t="n">
        <f aca="false">IF(BM24=1,2,IF(BM25=1,6,0))</f>
        <v>2</v>
      </c>
      <c r="FL27" s="25" t="n">
        <f aca="false">IF(AK26=1,3,IF(AK27=1,6,0))</f>
        <v>3</v>
      </c>
      <c r="FM27" s="25" t="n">
        <f aca="false">IF(CA26=1,4,IF(CA27=1,6,0))</f>
        <v>4</v>
      </c>
      <c r="FN27" s="25" t="n">
        <f aca="false">IF(AY26=1,5,IF(AY27=1,6,0))</f>
        <v>5</v>
      </c>
      <c r="FO27" s="25"/>
      <c r="FP27" s="1" t="n">
        <f aca="false">VALUE(FH27)</f>
        <v>10009005096</v>
      </c>
      <c r="FQ27" s="1" t="n">
        <f aca="false">LARGE(FP22:FP27,6)</f>
        <v>10009005096</v>
      </c>
      <c r="FR27" s="8" t="n">
        <f aca="false">IF(SUM(EJ22:EJ27)=0,B27,VALUE(RIGHT(FQ27,1)))</f>
        <v>6</v>
      </c>
      <c r="FS27" s="1" t="n">
        <f aca="false">FR27+12</f>
        <v>18</v>
      </c>
      <c r="FT27" s="1" t="str">
        <f aca="false">VLOOKUP(FR27,B22:D27,3,0)</f>
        <v>DANIEL CHAGAS</v>
      </c>
      <c r="FU27" s="4" t="n">
        <f aca="false">F27</f>
        <v>18</v>
      </c>
      <c r="FV27" s="9" t="str">
        <f aca="false">IF(FS27&lt;10,CONCATENATE("0",FS27,IF(FU27&lt;10,CONCATENATE("0",FU27),FU27)),CONCATENATE(FS27,IF(FU27&lt;10,CONCATENATE("0",FU27),FU27)))</f>
        <v>1818</v>
      </c>
      <c r="FW27" s="4" t="n">
        <f aca="false">VALUE(FV27)</f>
        <v>1818</v>
      </c>
      <c r="FX27" s="4" t="n">
        <f aca="false">SMALL(FW22:FW27,FI27)</f>
        <v>1818</v>
      </c>
      <c r="FY27" s="4" t="n">
        <f aca="false">IF(LEN(FX27)=3,VALUE(LEFT(FX27,1)),VALUE(LEFT(FX27,2)))</f>
        <v>18</v>
      </c>
      <c r="FZ27" s="4" t="str">
        <f aca="false">RIGHT(FX27,2)</f>
        <v>18</v>
      </c>
    </row>
    <row r="29" s="17" customFormat="true" ht="22.5" hidden="false" customHeight="true" outlineLevel="0" collapsed="false">
      <c r="A29" s="10"/>
      <c r="B29" s="10" t="s">
        <v>0</v>
      </c>
      <c r="C29" s="11" t="s">
        <v>81</v>
      </c>
      <c r="D29" s="11"/>
      <c r="E29" s="12"/>
      <c r="F29" s="11" t="str">
        <f aca="false">$C29</f>
        <v>GRUPO D</v>
      </c>
      <c r="G29" s="11" t="s">
        <v>80</v>
      </c>
      <c r="H29" s="13" t="s">
        <v>2</v>
      </c>
      <c r="I29" s="14" t="s">
        <v>3</v>
      </c>
      <c r="J29" s="15" t="s">
        <v>4</v>
      </c>
      <c r="K29" s="15"/>
      <c r="L29" s="15"/>
      <c r="M29" s="15" t="s">
        <v>6</v>
      </c>
      <c r="N29" s="15"/>
      <c r="O29" s="15"/>
      <c r="P29" s="11" t="s">
        <v>8</v>
      </c>
      <c r="Q29" s="11" t="s">
        <v>8</v>
      </c>
      <c r="R29" s="36"/>
      <c r="S29" s="36"/>
      <c r="U29" s="18" t="str">
        <f aca="false">U20</f>
        <v>3o TURNO - 1a RODADA</v>
      </c>
      <c r="V29" s="18"/>
      <c r="W29" s="19"/>
      <c r="X29" s="22" t="s">
        <v>10</v>
      </c>
      <c r="Y29" s="22"/>
      <c r="Z29" s="22"/>
      <c r="AA29" s="22"/>
      <c r="AC29" s="5" t="s">
        <v>11</v>
      </c>
      <c r="AD29" s="12"/>
      <c r="AE29" s="21" t="s">
        <v>12</v>
      </c>
      <c r="AF29" s="21"/>
      <c r="AG29" s="21"/>
      <c r="AI29" s="18" t="str">
        <f aca="false">AI20</f>
        <v>3o TURNO - 2a RODADA</v>
      </c>
      <c r="AJ29" s="18"/>
      <c r="AK29" s="19"/>
      <c r="AL29" s="22" t="s">
        <v>10</v>
      </c>
      <c r="AM29" s="22"/>
      <c r="AN29" s="22"/>
      <c r="AO29" s="22"/>
      <c r="AP29" s="12"/>
      <c r="AQ29" s="5" t="s">
        <v>11</v>
      </c>
      <c r="AR29" s="12"/>
      <c r="AS29" s="21" t="s">
        <v>12</v>
      </c>
      <c r="AT29" s="21"/>
      <c r="AU29" s="21"/>
      <c r="AW29" s="18" t="str">
        <f aca="false">AW20</f>
        <v>3o TURNO - 3a RODADA</v>
      </c>
      <c r="AX29" s="18"/>
      <c r="AY29" s="19"/>
      <c r="AZ29" s="22" t="s">
        <v>10</v>
      </c>
      <c r="BA29" s="22"/>
      <c r="BB29" s="22"/>
      <c r="BC29" s="22"/>
      <c r="BD29" s="12"/>
      <c r="BE29" s="5" t="s">
        <v>11</v>
      </c>
      <c r="BF29" s="12"/>
      <c r="BG29" s="21" t="s">
        <v>12</v>
      </c>
      <c r="BH29" s="21"/>
      <c r="BI29" s="21"/>
      <c r="BK29" s="18" t="str">
        <f aca="false">BK20</f>
        <v>3o TURNO - 4a RODADA</v>
      </c>
      <c r="BL29" s="18"/>
      <c r="BM29" s="19"/>
      <c r="BN29" s="22" t="s">
        <v>10</v>
      </c>
      <c r="BO29" s="22"/>
      <c r="BP29" s="22"/>
      <c r="BQ29" s="22"/>
      <c r="BR29" s="12"/>
      <c r="BS29" s="5" t="s">
        <v>11</v>
      </c>
      <c r="BT29" s="12"/>
      <c r="BU29" s="21" t="s">
        <v>12</v>
      </c>
      <c r="BV29" s="21"/>
      <c r="BW29" s="21"/>
      <c r="BY29" s="18" t="str">
        <f aca="false">BY20</f>
        <v>3o TURNO - 5a RODADA</v>
      </c>
      <c r="BZ29" s="18"/>
      <c r="CA29" s="19"/>
      <c r="CB29" s="23" t="s">
        <v>10</v>
      </c>
      <c r="CC29" s="23"/>
      <c r="CD29" s="23"/>
      <c r="CE29" s="23"/>
      <c r="CF29" s="12"/>
      <c r="CG29" s="5" t="s">
        <v>11</v>
      </c>
      <c r="CH29" s="12"/>
      <c r="CI29" s="21" t="s">
        <v>12</v>
      </c>
      <c r="CJ29" s="21"/>
      <c r="CK29" s="21"/>
      <c r="CL29" s="24"/>
      <c r="CM29" s="25" t="s">
        <v>13</v>
      </c>
      <c r="CN29" s="8" t="s">
        <v>14</v>
      </c>
      <c r="CO29" s="8"/>
      <c r="CP29" s="8"/>
      <c r="CQ29" s="8" t="s">
        <v>15</v>
      </c>
      <c r="CR29" s="8"/>
      <c r="CS29" s="8"/>
      <c r="CT29" s="8" t="s">
        <v>16</v>
      </c>
      <c r="CU29" s="8"/>
      <c r="CV29" s="8"/>
      <c r="CW29" s="8" t="s">
        <v>17</v>
      </c>
      <c r="CX29" s="8"/>
      <c r="CY29" s="8"/>
      <c r="CZ29" s="8" t="s">
        <v>18</v>
      </c>
      <c r="DA29" s="8"/>
      <c r="DB29" s="8"/>
      <c r="DC29" s="10"/>
      <c r="DD29" s="8" t="s">
        <v>19</v>
      </c>
      <c r="DE29" s="8"/>
      <c r="DF29" s="8"/>
      <c r="DG29" s="8" t="s">
        <v>20</v>
      </c>
      <c r="DH29" s="8"/>
      <c r="DI29" s="8"/>
      <c r="DJ29" s="8" t="s">
        <v>21</v>
      </c>
      <c r="DK29" s="8"/>
      <c r="DL29" s="8"/>
      <c r="DM29" s="8" t="s">
        <v>22</v>
      </c>
      <c r="DN29" s="8"/>
      <c r="DO29" s="8"/>
      <c r="DP29" s="8" t="s">
        <v>23</v>
      </c>
      <c r="DQ29" s="8"/>
      <c r="DR29" s="8"/>
      <c r="DS29" s="10"/>
      <c r="DT29" s="8" t="s">
        <v>6</v>
      </c>
      <c r="DU29" s="8"/>
      <c r="DV29" s="10"/>
      <c r="DW29" s="8" t="s">
        <v>24</v>
      </c>
      <c r="DX29" s="8"/>
      <c r="DY29" s="8"/>
      <c r="DZ29" s="8"/>
      <c r="EA29" s="8"/>
      <c r="EB29" s="8" t="s">
        <v>25</v>
      </c>
      <c r="EC29" s="8"/>
      <c r="ED29" s="8" t="s">
        <v>26</v>
      </c>
      <c r="EE29" s="8"/>
      <c r="EF29" s="8"/>
      <c r="EG29" s="8"/>
      <c r="EH29" s="8"/>
      <c r="EI29" s="26" t="s">
        <v>0</v>
      </c>
      <c r="EJ29" s="26" t="s">
        <v>2</v>
      </c>
      <c r="EK29" s="26" t="s">
        <v>3</v>
      </c>
      <c r="EL29" s="8" t="s">
        <v>4</v>
      </c>
      <c r="EM29" s="8"/>
      <c r="EN29" s="8"/>
      <c r="EO29" s="8" t="s">
        <v>6</v>
      </c>
      <c r="EP29" s="8"/>
      <c r="EQ29" s="8"/>
      <c r="ER29" s="8" t="s">
        <v>27</v>
      </c>
      <c r="ES29" s="10"/>
      <c r="ET29" s="27" t="s">
        <v>28</v>
      </c>
      <c r="EU29" s="27"/>
      <c r="EV29" s="27"/>
      <c r="EW29" s="27"/>
      <c r="EX29" s="27"/>
      <c r="EY29" s="27"/>
      <c r="EZ29" s="27"/>
      <c r="FA29" s="27"/>
      <c r="FB29" s="27"/>
      <c r="FC29" s="27"/>
      <c r="FD29" s="8" t="s">
        <v>29</v>
      </c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10"/>
      <c r="FT29" s="10"/>
      <c r="FU29" s="12"/>
      <c r="FV29" s="28"/>
      <c r="FW29" s="12"/>
      <c r="FX29" s="12"/>
      <c r="FY29" s="12"/>
      <c r="FZ29" s="12"/>
      <c r="GA29" s="12"/>
      <c r="GB29" s="12"/>
      <c r="GC29" s="12"/>
      <c r="GD29" s="24"/>
      <c r="GE29" s="24"/>
    </row>
    <row r="30" s="17" customFormat="true" ht="24.75" hidden="false" customHeight="true" outlineLevel="0" collapsed="false">
      <c r="A30" s="10"/>
      <c r="B30" s="10"/>
      <c r="C30" s="29" t="str">
        <f aca="false">C21</f>
        <v>TENISTAS</v>
      </c>
      <c r="D30" s="29" t="str">
        <f aca="false">C3</f>
        <v>TENISTAS</v>
      </c>
      <c r="E30" s="12"/>
      <c r="F30" s="30"/>
      <c r="G30" s="31" t="s">
        <v>31</v>
      </c>
      <c r="H30" s="13"/>
      <c r="I30" s="14"/>
      <c r="J30" s="32" t="s">
        <v>32</v>
      </c>
      <c r="K30" s="32" t="s">
        <v>33</v>
      </c>
      <c r="L30" s="33" t="s">
        <v>34</v>
      </c>
      <c r="M30" s="34" t="s">
        <v>32</v>
      </c>
      <c r="N30" s="34" t="s">
        <v>33</v>
      </c>
      <c r="O30" s="35" t="s">
        <v>34</v>
      </c>
      <c r="P30" s="11"/>
      <c r="Q30" s="11"/>
      <c r="R30" s="36"/>
      <c r="S30" s="36"/>
      <c r="U30" s="41"/>
      <c r="V30" s="42" t="str">
        <f aca="false">U3</f>
        <v>23 a 29 Mai</v>
      </c>
      <c r="W30" s="38"/>
      <c r="X30" s="39" t="s">
        <v>35</v>
      </c>
      <c r="Y30" s="40" t="s">
        <v>36</v>
      </c>
      <c r="Z30" s="40" t="s">
        <v>37</v>
      </c>
      <c r="AA30" s="34" t="s">
        <v>38</v>
      </c>
      <c r="AC30" s="5" t="s">
        <v>39</v>
      </c>
      <c r="AD30" s="12"/>
      <c r="AE30" s="40" t="s">
        <v>36</v>
      </c>
      <c r="AF30" s="40" t="s">
        <v>37</v>
      </c>
      <c r="AG30" s="34" t="s">
        <v>38</v>
      </c>
      <c r="AI30" s="41"/>
      <c r="AJ30" s="42" t="str">
        <f aca="false">AJ21</f>
        <v>30 a 05 Jun</v>
      </c>
      <c r="AK30" s="38"/>
      <c r="AL30" s="39" t="s">
        <v>35</v>
      </c>
      <c r="AM30" s="40" t="s">
        <v>36</v>
      </c>
      <c r="AN30" s="40" t="s">
        <v>37</v>
      </c>
      <c r="AO30" s="34" t="s">
        <v>38</v>
      </c>
      <c r="AP30" s="12"/>
      <c r="AQ30" s="5" t="s">
        <v>39</v>
      </c>
      <c r="AR30" s="12"/>
      <c r="AS30" s="40" t="s">
        <v>36</v>
      </c>
      <c r="AT30" s="40" t="s">
        <v>37</v>
      </c>
      <c r="AU30" s="34" t="s">
        <v>38</v>
      </c>
      <c r="AW30" s="41"/>
      <c r="AX30" s="42" t="str">
        <f aca="false">AX21</f>
        <v>06 a 12 Jun</v>
      </c>
      <c r="AY30" s="38"/>
      <c r="AZ30" s="39" t="s">
        <v>35</v>
      </c>
      <c r="BA30" s="40" t="s">
        <v>36</v>
      </c>
      <c r="BB30" s="40" t="s">
        <v>37</v>
      </c>
      <c r="BC30" s="34" t="s">
        <v>38</v>
      </c>
      <c r="BD30" s="12"/>
      <c r="BE30" s="5" t="s">
        <v>39</v>
      </c>
      <c r="BF30" s="12"/>
      <c r="BG30" s="40" t="s">
        <v>36</v>
      </c>
      <c r="BH30" s="40" t="s">
        <v>37</v>
      </c>
      <c r="BI30" s="34" t="s">
        <v>38</v>
      </c>
      <c r="BK30" s="41"/>
      <c r="BL30" s="42" t="str">
        <f aca="false">BL21</f>
        <v>13 a 19 Jun</v>
      </c>
      <c r="BM30" s="38"/>
      <c r="BN30" s="39" t="s">
        <v>35</v>
      </c>
      <c r="BO30" s="40" t="s">
        <v>36</v>
      </c>
      <c r="BP30" s="40" t="s">
        <v>37</v>
      </c>
      <c r="BQ30" s="34" t="s">
        <v>38</v>
      </c>
      <c r="BR30" s="12"/>
      <c r="BS30" s="5" t="s">
        <v>39</v>
      </c>
      <c r="BT30" s="12"/>
      <c r="BU30" s="40" t="s">
        <v>36</v>
      </c>
      <c r="BV30" s="40" t="s">
        <v>37</v>
      </c>
      <c r="BW30" s="34" t="s">
        <v>38</v>
      </c>
      <c r="BY30" s="41"/>
      <c r="BZ30" s="42" t="str">
        <f aca="false">BZ21</f>
        <v>20 a 26 Jun</v>
      </c>
      <c r="CA30" s="38"/>
      <c r="CB30" s="116" t="s">
        <v>35</v>
      </c>
      <c r="CC30" s="45" t="s">
        <v>40</v>
      </c>
      <c r="CD30" s="45" t="s">
        <v>41</v>
      </c>
      <c r="CE30" s="46" t="s">
        <v>38</v>
      </c>
      <c r="CF30" s="12"/>
      <c r="CG30" s="5" t="s">
        <v>39</v>
      </c>
      <c r="CH30" s="12"/>
      <c r="CI30" s="40" t="s">
        <v>36</v>
      </c>
      <c r="CJ30" s="40" t="s">
        <v>37</v>
      </c>
      <c r="CK30" s="34" t="s">
        <v>38</v>
      </c>
      <c r="CL30" s="24"/>
      <c r="CM30" s="25"/>
      <c r="CN30" s="10" t="s">
        <v>42</v>
      </c>
      <c r="CO30" s="10" t="s">
        <v>43</v>
      </c>
      <c r="CP30" s="10" t="s">
        <v>44</v>
      </c>
      <c r="CQ30" s="10" t="s">
        <v>42</v>
      </c>
      <c r="CR30" s="10" t="s">
        <v>43</v>
      </c>
      <c r="CS30" s="10" t="s">
        <v>44</v>
      </c>
      <c r="CT30" s="10" t="s">
        <v>42</v>
      </c>
      <c r="CU30" s="10" t="s">
        <v>43</v>
      </c>
      <c r="CV30" s="10" t="s">
        <v>44</v>
      </c>
      <c r="CW30" s="10" t="s">
        <v>42</v>
      </c>
      <c r="CX30" s="10" t="s">
        <v>43</v>
      </c>
      <c r="CY30" s="10" t="s">
        <v>44</v>
      </c>
      <c r="CZ30" s="10" t="s">
        <v>42</v>
      </c>
      <c r="DA30" s="10" t="s">
        <v>43</v>
      </c>
      <c r="DB30" s="10" t="s">
        <v>44</v>
      </c>
      <c r="DC30" s="10"/>
      <c r="DD30" s="10" t="s">
        <v>42</v>
      </c>
      <c r="DE30" s="10" t="s">
        <v>43</v>
      </c>
      <c r="DF30" s="10" t="s">
        <v>44</v>
      </c>
      <c r="DG30" s="10" t="s">
        <v>42</v>
      </c>
      <c r="DH30" s="10" t="s">
        <v>43</v>
      </c>
      <c r="DI30" s="10" t="s">
        <v>44</v>
      </c>
      <c r="DJ30" s="10" t="s">
        <v>42</v>
      </c>
      <c r="DK30" s="10" t="s">
        <v>43</v>
      </c>
      <c r="DL30" s="10" t="s">
        <v>44</v>
      </c>
      <c r="DM30" s="10" t="s">
        <v>42</v>
      </c>
      <c r="DN30" s="10" t="s">
        <v>43</v>
      </c>
      <c r="DO30" s="10" t="s">
        <v>44</v>
      </c>
      <c r="DP30" s="10" t="s">
        <v>42</v>
      </c>
      <c r="DQ30" s="10" t="s">
        <v>43</v>
      </c>
      <c r="DR30" s="10" t="s">
        <v>44</v>
      </c>
      <c r="DS30" s="10"/>
      <c r="DT30" s="8" t="s">
        <v>32</v>
      </c>
      <c r="DU30" s="8" t="s">
        <v>33</v>
      </c>
      <c r="DV30" s="10"/>
      <c r="DW30" s="12" t="s">
        <v>45</v>
      </c>
      <c r="DX30" s="10" t="s">
        <v>46</v>
      </c>
      <c r="DY30" s="12" t="s">
        <v>45</v>
      </c>
      <c r="DZ30" s="10" t="s">
        <v>46</v>
      </c>
      <c r="EA30" s="12" t="s">
        <v>45</v>
      </c>
      <c r="EB30" s="8" t="s">
        <v>47</v>
      </c>
      <c r="EC30" s="8"/>
      <c r="ED30" s="8" t="s">
        <v>48</v>
      </c>
      <c r="EE30" s="8" t="s">
        <v>49</v>
      </c>
      <c r="EF30" s="8" t="s">
        <v>50</v>
      </c>
      <c r="EG30" s="8" t="s">
        <v>51</v>
      </c>
      <c r="EH30" s="8" t="s">
        <v>52</v>
      </c>
      <c r="EI30" s="26"/>
      <c r="EJ30" s="26"/>
      <c r="EK30" s="26"/>
      <c r="EL30" s="8" t="s">
        <v>32</v>
      </c>
      <c r="EM30" s="8" t="s">
        <v>33</v>
      </c>
      <c r="EN30" s="8" t="s">
        <v>34</v>
      </c>
      <c r="EO30" s="8" t="s">
        <v>32</v>
      </c>
      <c r="EP30" s="8" t="s">
        <v>33</v>
      </c>
      <c r="EQ30" s="8" t="s">
        <v>34</v>
      </c>
      <c r="ER30" s="8"/>
      <c r="ES30" s="10"/>
      <c r="ET30" s="10" t="str">
        <f aca="false">I29</f>
        <v>Vitorias</v>
      </c>
      <c r="EU30" s="10" t="s">
        <v>53</v>
      </c>
      <c r="EV30" s="10" t="s">
        <v>54</v>
      </c>
      <c r="EW30" s="10" t="s">
        <v>24</v>
      </c>
      <c r="EX30" s="10" t="s">
        <v>55</v>
      </c>
      <c r="EY30" s="10" t="s">
        <v>56</v>
      </c>
      <c r="EZ30" s="10" t="s">
        <v>57</v>
      </c>
      <c r="FA30" s="10" t="s">
        <v>58</v>
      </c>
      <c r="FB30" s="10" t="s">
        <v>59</v>
      </c>
      <c r="FC30" s="10" t="s">
        <v>60</v>
      </c>
      <c r="FD30" s="10" t="s">
        <v>61</v>
      </c>
      <c r="FE30" s="10" t="s">
        <v>62</v>
      </c>
      <c r="FF30" s="10" t="s">
        <v>32</v>
      </c>
      <c r="FG30" s="10" t="s">
        <v>63</v>
      </c>
      <c r="FH30" s="10" t="s">
        <v>64</v>
      </c>
      <c r="FI30" s="8" t="s">
        <v>0</v>
      </c>
      <c r="FJ30" s="8" t="n">
        <v>1</v>
      </c>
      <c r="FK30" s="8" t="n">
        <v>2</v>
      </c>
      <c r="FL30" s="8" t="n">
        <v>3</v>
      </c>
      <c r="FM30" s="8" t="n">
        <v>4</v>
      </c>
      <c r="FN30" s="8" t="n">
        <v>5</v>
      </c>
      <c r="FO30" s="8" t="n">
        <v>6</v>
      </c>
      <c r="FP30" s="10" t="s">
        <v>65</v>
      </c>
      <c r="FQ30" s="10" t="s">
        <v>66</v>
      </c>
      <c r="FR30" s="10" t="s">
        <v>67</v>
      </c>
      <c r="FS30" s="47" t="s">
        <v>68</v>
      </c>
      <c r="FT30" s="10" t="s">
        <v>69</v>
      </c>
      <c r="FU30" s="12" t="s">
        <v>70</v>
      </c>
      <c r="FV30" s="28" t="s">
        <v>71</v>
      </c>
      <c r="FW30" s="12"/>
      <c r="FX30" s="12" t="s">
        <v>73</v>
      </c>
      <c r="FY30" s="12"/>
      <c r="FZ30" s="12"/>
      <c r="GA30" s="12"/>
      <c r="GB30" s="12"/>
      <c r="GC30" s="12"/>
      <c r="GD30" s="24"/>
      <c r="GE30" s="24"/>
    </row>
    <row r="31" customFormat="false" ht="15" hidden="false" customHeight="false" outlineLevel="0" collapsed="false">
      <c r="B31" s="48" t="n">
        <v>1</v>
      </c>
      <c r="C31" s="49" t="n">
        <v>19</v>
      </c>
      <c r="D31" s="50" t="str">
        <f aca="false">Classificação!D23</f>
        <v>MARCUS MAMEDE</v>
      </c>
      <c r="F31" s="49" t="n">
        <f aca="false">F27+1</f>
        <v>19</v>
      </c>
      <c r="G31" s="51" t="str">
        <f aca="false">VLOOKUP(FR31,$B$31:$D$36,3,0)</f>
        <v>DANIEL PRADO</v>
      </c>
      <c r="H31" s="111" t="n">
        <f aca="false">VLOOKUP(FR31,EI31:EJ36,2,0)</f>
        <v>5</v>
      </c>
      <c r="I31" s="53" t="n">
        <f aca="false">VLOOKUP(FR31,EI31:EK36,3,0)</f>
        <v>5</v>
      </c>
      <c r="J31" s="57" t="n">
        <f aca="false">VLOOKUP(FR31,EI31:EQ36,4,0)</f>
        <v>10</v>
      </c>
      <c r="K31" s="55" t="n">
        <f aca="false">VLOOKUP(FR31,EI31:EQ36,5,0)</f>
        <v>0</v>
      </c>
      <c r="L31" s="56" t="n">
        <f aca="false">VLOOKUP(FR31,EI31:EQ36,6,0)</f>
        <v>10</v>
      </c>
      <c r="M31" s="57" t="n">
        <f aca="false">VLOOKUP(FR31,EI31:EQ36,7,0)</f>
        <v>62</v>
      </c>
      <c r="N31" s="55" t="n">
        <f aca="false">VLOOKUP(FR31,EI31:EQ36,8,0)</f>
        <v>24</v>
      </c>
      <c r="O31" s="112" t="n">
        <f aca="false">VLOOKUP(FR31,EI31:EQ36,9,0)</f>
        <v>38</v>
      </c>
      <c r="P31" s="58" t="n">
        <f aca="false">VLOOKUP(FR31,EI31:ER36,10,0)</f>
        <v>0</v>
      </c>
      <c r="Q31" s="58" t="e">
        <f aca="false">VLOOKUP(FS31,EJ31:ES36,10,0)</f>
        <v>#N/A</v>
      </c>
      <c r="R31" s="59"/>
      <c r="S31" s="59"/>
      <c r="U31" s="60"/>
      <c r="V31" s="61" t="str">
        <f aca="false">D31</f>
        <v>MARCUS MAMEDE</v>
      </c>
      <c r="W31" s="62" t="n">
        <f aca="false">IF(X31="W",1,IF(X31="O",0,IF(X31="R",0,IF(X32="R",1,IF(AG31+AG32&gt;0,IF(AG31&gt;AG32,1,0),IF(AF31&gt;AF32,1,0))))))</f>
        <v>0</v>
      </c>
      <c r="X31" s="63" t="s">
        <v>76</v>
      </c>
      <c r="Y31" s="64" t="n">
        <v>5</v>
      </c>
      <c r="Z31" s="64"/>
      <c r="AA31" s="65"/>
      <c r="AC31" s="5" t="str">
        <f aca="false">IF(AA31&lt;&gt;"","STB",IF(AA32&lt;&gt;"","STB",IF(Z31&lt;&gt;"",IF(Z31&gt;5,IF(Z31&gt;Z32+1,"fim2st",IF(Z32&gt;Z31+1,"fim2st",IF(Z31=Z32,"meio2st",IF(Z31=6,IF(Z32=7,"fim2st","meio2st"),IF(Z31=7,IF(Z32=6,"fim2st","meio2st"),"meio2st"))))),IF(Z32&gt;5,IF(Z32&gt;Z31+1,"fim2st","meio2st"),"meio2st")),IF(Z32&lt;&gt;"",IF(Z31&gt;5,IF(Z31&gt;Z32+1,"fim2st",IF(Z32&gt;Z31+1,"fim2st",IF(Z31=Z32,"meio2st",IF(Z31=6,IF(Z32=7,"fim2st","meio2st"),IF(Z31=7,IF(Z32=6,"fim2st","meio2st"),"meio2st"))))),IF(Z32&gt;5,IF(Z32&gt;Z31+1,"fim2st","meio2st"),"meio2st")),IF(Y31&lt;&gt;"",IF(Y31&gt;5,IF(Y31&gt;Y32+1,"fim1st",IF(Y32&gt;Y31+1,"fim1st",IF(Y31=Y32,"meio1st",IF(Y31=6,IF(Y32=7,"fim1st","meio1st"),IF(Y31=7,IF(Y32=6,"fim1st","meio1st"),"meio1st"))))),IF(Y32&gt;5,IF(Y32&gt;Y31+1,"fim1st","meio1st"),"meio1st")),IF(Y32&lt;&gt;"",IF(Y31&gt;5,IF(Y31&gt;Y32+1,"fim1st",IF(Y32&gt;Y31+1,"fim1st",IF(Y31=Y32,"meio1st",IF(Y31=6,IF(Y32=7,"fim1st","meio1st"),IF(Y31=7,IF(Y32=6,"fim1st","meio1st"),"meio1st"))))),IF(Y32&gt;5,IF(Y32&gt;Y31+1,"fim1st","meio1st"),"meio1st")),"NJG"))))))</f>
        <v>meio1st</v>
      </c>
      <c r="AE31" s="66" t="n">
        <f aca="false">IF(X31="W",6,IF(X31="O",0,  IF(X32="R",IF(AC31="meio1st",IF(Y32&gt;4,IF(Y32=6,7,Y32+2),6),Y31),Y31)))</f>
        <v>5</v>
      </c>
      <c r="AF31" s="67" t="n">
        <f aca="false">IF(X31="W",6,IF(X31="O",0,IF(X31="R",IF(AC31="meio1st",0,IF(AC31="fim1st",0,Z31) ),IF(X32="R",IF(AC31="meio1st",6,IF(AC31="fim1st",6,IF(AC31="meio2st",IF(Z32&gt;4,IF(Z32=6,7,Z32+2),6),Z31))),Z31))))</f>
        <v>0</v>
      </c>
      <c r="AG31" s="68" t="n">
        <f aca="false">IF(X31="W",0,IF(X31="O",0,IF(X31="R",IF(AC31="STB",AA31,0),IF(X32="R",IF(AC31="meio1st",0,IF(AE31&gt;AE32,IF(AF31&gt;AF32,0,10),IF(AF31&gt;AF32,10,AA31))),AA31))))</f>
        <v>0</v>
      </c>
      <c r="AH31" s="69"/>
      <c r="AI31" s="60" t="s">
        <v>75</v>
      </c>
      <c r="AJ31" s="61" t="str">
        <f aca="false">D31</f>
        <v>MARCUS MAMEDE</v>
      </c>
      <c r="AK31" s="62" t="n">
        <f aca="false">IF(AL31="W",1,IF(AL31="O",0,IF(AL31="R",0,IF(AL32="R",1,IF(AU31+AU32&gt;0,IF(AU31&gt;AU32,1,0),IF(AT31&gt;AT32,1,0))))))</f>
        <v>0</v>
      </c>
      <c r="AL31" s="63"/>
      <c r="AM31" s="64" t="n">
        <v>3</v>
      </c>
      <c r="AN31" s="64" t="n">
        <v>5</v>
      </c>
      <c r="AO31" s="65"/>
      <c r="AQ31" s="5" t="str">
        <f aca="false">IF(AO31&lt;&gt;"","STB",IF(AO32&lt;&gt;"","STB",IF(AN31&lt;&gt;"",IF(AN31&gt;5,IF(AN31&gt;AN32+1,"fim2st",IF(AN32&gt;AN31+1,"fim2st",IF(AN31=AN32,"meio2st",IF(AN31=6,IF(AN32=7,"fim2st","meio2st"),IF(AN31=7,IF(AN32=6,"fim2st","meio2st"),"meio2st"))))),IF(AN32&gt;5,IF(AN32&gt;AN31+1,"fim2st","meio2st"),"meio2st")),IF(AN32&lt;&gt;"",IF(AN31&gt;5,IF(AN31&gt;AN32+1,"fim2st",IF(AN32&gt;AN31+1,"fim2st",IF(AN31=AN32,"meio2st",IF(AN31=6,IF(AN32=7,"fim2st","meio2st"),IF(AN31=7,IF(AN32=6,"fim2st","meio2st"),"meio2st"))))),IF(AN32&gt;5,IF(AN32&gt;AN31+1,"fim2st","meio2st"),"meio2st")),IF(AM31&lt;&gt;"",IF(AM31&gt;5,IF(AM31&gt;AM32+1,"fim1st",IF(AM32&gt;AM31+1,"fim1st",IF(AM31=AM32,"meio1st",IF(AM31=6,IF(AM32=7,"fim1st","meio1st"),IF(AM31=7,IF(AM32=6,"fim1st","meio1st"),"meio1st"))))),IF(AM32&gt;5,IF(AM32&gt;AM31+1,"fim1st","meio1st"),"meio1st")),IF(AM32&lt;&gt;"",IF(AM31&gt;5,IF(AM31&gt;AM32+1,"fim1st",IF(AM32&gt;AM31+1,"fim1st",IF(AM31=AM32,"meio1st",IF(AM31=6,IF(AM32=7,"fim1st","meio1st"),IF(AM31=7,IF(AM32=6,"fim1st","meio1st"),"meio1st"))))),IF(AM32&gt;5,IF(AM32&gt;AM31+1,"fim1st","meio1st"),"meio1st")),"NJG"))))))</f>
        <v>fim2st</v>
      </c>
      <c r="AS31" s="66" t="n">
        <f aca="false">IF(AL31="W",6,IF(AL31="O",0,  IF(AL32="R",IF(AQ31="meio1st",IF(AM32&gt;4,IF(AM32=6,7,AM32+2),6),AM31),AM31)))</f>
        <v>3</v>
      </c>
      <c r="AT31" s="67" t="n">
        <f aca="false">IF(AL31="W",6,IF(AL31="O",0,IF(AL31="R",IF(AQ31="meio1st",0,IF(AQ31="fim1st",0,AN31) ),IF(AL32="R",IF(AQ31="meio1st",6,IF(AQ31="fim1st",6,IF(AQ31="meio2st",IF(AN32&gt;4,IF(AN32=6,7,AN32+2),6),AN31))),AN31))))</f>
        <v>5</v>
      </c>
      <c r="AU31" s="68" t="n">
        <f aca="false">IF(AL31="W",0,IF(AL31="O",0,IF(AL31="R",IF(AQ31="STB",AO31,0),IF(AL32="R",IF(AQ31="meio1st",0,IF(AS31&gt;AS32,IF(AT31&gt;AT32,0,10),IF(AT31&gt;AT32,10,AO31))),AO31))))</f>
        <v>0</v>
      </c>
      <c r="AW31" s="60"/>
      <c r="AX31" s="61" t="str">
        <f aca="false">D31</f>
        <v>MARCUS MAMEDE</v>
      </c>
      <c r="AY31" s="62" t="n">
        <f aca="false">IF(AZ31="W",1,IF(AZ31="O",0,IF(AZ31="R",0,IF(AZ32="R",1,IF(BI31+BI32&gt;0,IF(BI31&gt;BI32,1,0),IF(BH31&gt;BH32,1,0))))))</f>
        <v>1</v>
      </c>
      <c r="AZ31" s="63"/>
      <c r="BA31" s="64" t="n">
        <v>6</v>
      </c>
      <c r="BB31" s="64" t="n">
        <v>6</v>
      </c>
      <c r="BC31" s="65"/>
      <c r="BE31" s="5" t="str">
        <f aca="false">IF(BC31&lt;&gt;"","STB",IF(BC32&lt;&gt;"","STB",IF(BB31&lt;&gt;"",IF(BB31&gt;5,IF(BB31&gt;BB32+1,"fim2st",IF(BB32&gt;BB31+1,"fim2st",IF(BB31=BB32,"meio2st",IF(BB31=6,IF(BB32=7,"fim2st","meio2st"),IF(BB31=7,IF(BB32=6,"fim2st","meio2st"),"meio2st"))))),IF(BB32&gt;5,IF(BB32&gt;BB31+1,"fim2st","meio2st"),"meio2st")),IF(BB32&lt;&gt;"",IF(BB31&gt;5,IF(BB31&gt;BB32+1,"fim2st",IF(BB32&gt;BB31+1,"fim2st",IF(BB31=BB32,"meio2st",IF(BB31=6,IF(BB32=7,"fim2st","meio2st"),IF(BB31=7,IF(BB32=6,"fim2st","meio2st"),"meio2st"))))),IF(BB32&gt;5,IF(BB32&gt;BB31+1,"fim2st","meio2st"),"meio2st")),IF(BA31&lt;&gt;"",IF(BA31&gt;5,IF(BA31&gt;BA32+1,"fim1st",IF(BA32&gt;BA31+1,"fim1st",IF(BA31=BA32,"meio1st",IF(BA31=6,IF(BA32=7,"fim1st","meio1st"),IF(BA31=7,IF(BA32=6,"fim1st","meio1st"),"meio1st"))))),IF(BA32&gt;5,IF(BA32&gt;BA31+1,"fim1st","meio1st"),"meio1st")),IF(BA32&lt;&gt;"",IF(BA31&gt;5,IF(BA31&gt;BA32+1,"fim1st",IF(BA32&gt;BA31+1,"fim1st",IF(BA31=BA32,"meio1st",IF(BA31=6,IF(BA32=7,"fim1st","meio1st"),IF(BA31=7,IF(BA32=6,"fim1st","meio1st"),"meio1st"))))),IF(BA32&gt;5,IF(BA32&gt;BA31+1,"fim1st","meio1st"),"meio1st")),"NJG"))))))</f>
        <v>fim2st</v>
      </c>
      <c r="BG31" s="66" t="n">
        <f aca="false">IF(AZ31="W",6,IF(AZ31="O",0,  IF(AZ32="R",IF(BE31="meio1st",IF(BA32&gt;4,IF(BA32=6,7,BA32+2),6),BA31),BA31)))</f>
        <v>6</v>
      </c>
      <c r="BH31" s="67" t="n">
        <f aca="false">IF(AZ31="W",6,IF(AZ31="O",0,IF(AZ31="R",IF(BE31="meio1st",0,IF(BE31="fim1st",0,BB31) ),IF(AZ32="R",IF(BE31="meio1st",6,IF(BE31="fim1st",6,IF(BE31="meio2st",IF(BB32&gt;4,IF(BB32=6,7,BB32+2),6),BB31))),BB31))))</f>
        <v>6</v>
      </c>
      <c r="BI31" s="68" t="n">
        <f aca="false">IF(AZ31="W",0,IF(AZ31="O",0,IF(AZ31="R",IF(BE31="STB",BC31,0),IF(AZ32="R",IF(BE31="meio1st",0,IF(BG31&gt;BG32,IF(BH31&gt;BH32,0,10),IF(BH31&gt;BH32,10,BC31))),BC31))))</f>
        <v>0</v>
      </c>
      <c r="BK31" s="60" t="s">
        <v>75</v>
      </c>
      <c r="BL31" s="61" t="str">
        <f aca="false">D31</f>
        <v>MARCUS MAMEDE</v>
      </c>
      <c r="BM31" s="62" t="n">
        <f aca="false">IF(BN31="W",1,IF(BN31="O",0,IF(BN31="R",0,IF(BN32="R",1,IF(BW31+BW32&gt;0,IF(BW31&gt;BW32,1,0),IF(BV31&gt;BV32,1,0))))))</f>
        <v>1</v>
      </c>
      <c r="BN31" s="63" t="s">
        <v>25</v>
      </c>
      <c r="BO31" s="64"/>
      <c r="BP31" s="64"/>
      <c r="BQ31" s="65"/>
      <c r="BS31" s="5" t="str">
        <f aca="false">IF(BQ31&lt;&gt;"","STB",IF(BQ32&lt;&gt;"","STB",IF(BP31&lt;&gt;"",IF(BP31&gt;5,IF(BP31&gt;BP32+1,"fim2st",IF(BP32&gt;BP31+1,"fim2st",IF(BP31=BP32,"meio2st",IF(BP31=6,IF(BP32=7,"fim2st","meio2st"),IF(BP31=7,IF(BP32=6,"fim2st","meio2st"),"meio2st"))))),IF(BP32&gt;5,IF(BP32&gt;BP31+1,"fim2st","meio2st"),"meio2st")),IF(BP32&lt;&gt;"",IF(BP31&gt;5,IF(BP31&gt;BP32+1,"fim2st",IF(BP32&gt;BP31+1,"fim2st",IF(BP31=BP32,"meio2st",IF(BP31=6,IF(BP32=7,"fim2st","meio2st"),IF(BP31=7,IF(BP32=6,"fim2st","meio2st"),"meio2st"))))),IF(BP32&gt;5,IF(BP32&gt;BP31+1,"fim2st","meio2st"),"meio2st")),IF(BO31&lt;&gt;"",IF(BO31&gt;5,IF(BO31&gt;BO32+1,"fim1st",IF(BO32&gt;BO31+1,"fim1st",IF(BO31=BO32,"meio1st",IF(BO31=6,IF(BO32=7,"fim1st","meio1st"),IF(BO31=7,IF(BO32=6,"fim1st","meio1st"),"meio1st"))))),IF(BO32&gt;5,IF(BO32&gt;BO31+1,"fim1st","meio1st"),"meio1st")),IF(BO32&lt;&gt;"",IF(BO31&gt;5,IF(BO31&gt;BO32+1,"fim1st",IF(BO32&gt;BO31+1,"fim1st",IF(BO31=BO32,"meio1st",IF(BO31=6,IF(BO32=7,"fim1st","meio1st"),IF(BO31=7,IF(BO32=6,"fim1st","meio1st"),"meio1st"))))),IF(BO32&gt;5,IF(BO32&gt;BO31+1,"fim1st","meio1st"),"meio1st")),"NJG"))))))</f>
        <v>NJG</v>
      </c>
      <c r="BU31" s="66" t="n">
        <f aca="false">IF(BN31="W",6,IF(BN31="O",0,  IF(BN32="R",IF(BS31="meio1st",IF(BO32&gt;4,IF(BO32=6,7,BO32+2),6),BO31),BO31)))</f>
        <v>6</v>
      </c>
      <c r="BV31" s="67" t="n">
        <f aca="false">IF(BN31="W",6,IF(BN31="O",0,IF(BN31="R",IF(BS31="meio1st",0,IF(BS31="fim1st",0,BP31) ),IF(BN32="R",IF(BS31="meio1st",6,IF(BS31="fim1st",6,IF(BS31="meio2st",IF(BP32&gt;4,IF(BP32=6,7,BP32+2),6),BP31))),BP31))))</f>
        <v>6</v>
      </c>
      <c r="BW31" s="68" t="n">
        <f aca="false">IF(BN31="W",0,IF(BN31="O",0,IF(BN31="R",IF(BS31="STB",BQ31,0),IF(BN32="R",IF(BS31="meio1st",0,IF(BU31&gt;BU32,IF(BV31&gt;BV32,0,10),IF(BV31&gt;BV32,10,BQ31))),BQ31))))</f>
        <v>0</v>
      </c>
      <c r="BY31" s="60"/>
      <c r="BZ31" s="61" t="str">
        <f aca="false">D31</f>
        <v>MARCUS MAMEDE</v>
      </c>
      <c r="CA31" s="62" t="n">
        <f aca="false">IF(CB31="W",1,IF(CB31="O",0,IF(CB31="R",0,IF(CB32="R",1,IF(CK31+CK32&gt;0,IF(CK31&gt;CK32,1,0),IF(CJ31&gt;CJ32,1,0))))))</f>
        <v>0</v>
      </c>
      <c r="CB31" s="63"/>
      <c r="CC31" s="64" t="n">
        <v>2</v>
      </c>
      <c r="CD31" s="64" t="n">
        <v>5</v>
      </c>
      <c r="CE31" s="65"/>
      <c r="CG31" s="5" t="str">
        <f aca="false">IF(CE31&lt;&gt;"","STB",IF(CE32&lt;&gt;"","STB",IF(CD31&lt;&gt;"",IF(CD31&gt;5,IF(CD31&gt;CD32+1,"fim2st",IF(CD32&gt;CD31+1,"fim2st",IF(CD31=CD32,"meio2st",IF(CD31=6,IF(CD32=7,"fim2st","meio2st"),IF(CD31=7,IF(CD32=6,"fim2st","meio2st"),"meio2st"))))),IF(CD32&gt;5,IF(CD32&gt;CD31+1,"fim2st","meio2st"),"meio2st")),IF(CD32&lt;&gt;"",IF(CD31&gt;5,IF(CD31&gt;CD32+1,"fim2st",IF(CD32&gt;CD31+1,"fim2st",IF(CD31=CD32,"meio2st",IF(CD31=6,IF(CD32=7,"fim2st","meio2st"),IF(CD31=7,IF(CD32=6,"fim2st","meio2st"),"meio2st"))))),IF(CD32&gt;5,IF(CD32&gt;CD31+1,"fim2st","meio2st"),"meio2st")),IF(CC31&lt;&gt;"",IF(CC31&gt;5,IF(CC31&gt;CC32+1,"fim1st",IF(CC32&gt;CC31+1,"fim1st",IF(CC31=CC32,"meio1st",IF(CC31=6,IF(CC32=7,"fim1st","meio1st"),IF(CC31=7,IF(CC32=6,"fim1st","meio1st"),"meio1st"))))),IF(CC32&gt;5,IF(CC32&gt;CC31+1,"fim1st","meio1st"),"meio1st")),IF(CC32&lt;&gt;"",IF(CC31&gt;5,IF(CC31&gt;CC32+1,"fim1st",IF(CC32&gt;CC31+1,"fim1st",IF(CC31=CC32,"meio1st",IF(CC31=6,IF(CC32=7,"fim1st","meio1st"),IF(CC31=7,IF(CC32=6,"fim1st","meio1st"),"meio1st"))))),IF(CC32&gt;5,IF(CC32&gt;CC31+1,"fim1st","meio1st"),"meio1st")),"NJG"))))))</f>
        <v>fim2st</v>
      </c>
      <c r="CI31" s="71" t="n">
        <f aca="false">IF(CB31="W",6,IF(CB31="O",0,  IF(CB32="R",IF(CG31="meio1st",IF(CC32&gt;4,IF(CC32=6,7,CC32+2),6),CC31),CC31)))</f>
        <v>2</v>
      </c>
      <c r="CJ31" s="72" t="n">
        <f aca="false">IF(CB31="W",6,IF(CB31="O",0,IF(CB31="R",IF(CG31="meio1st",0,IF(CG31="fim1st",0,CD31) ),IF(CB32="R",IF(CG31="meio1st",6,IF(CG31="fim1st",6,IF(CG31="meio2st",IF(CD32&gt;4,IF(CD32=6,7,CD32+2),6),CD31))),CD31))))</f>
        <v>5</v>
      </c>
      <c r="CK31" s="73" t="n">
        <f aca="false">IF(CB31="W",0,IF(CB31="O",0,IF(CB31="R",IF(CG31="STB",CE31,0),IF(CB32="R",IF(CG31="meio1st",0,IF(CI31&gt;CI32,IF(CJ31&gt;CJ32,0,10),IF(CJ31&gt;CJ32,10,CE31))),CE31))))</f>
        <v>0</v>
      </c>
      <c r="CM31" s="1" t="str">
        <f aca="false">D31</f>
        <v>MARCUS MAMEDE</v>
      </c>
      <c r="CN31" s="8" t="n">
        <f aca="false">IF(AE31&gt;AE32,1,0)</f>
        <v>0</v>
      </c>
      <c r="CO31" s="8" t="n">
        <f aca="false">IF(AF31&gt;AF32,1,0)</f>
        <v>0</v>
      </c>
      <c r="CP31" s="8" t="n">
        <f aca="false">IF(AG31&gt;AG32,1,0)</f>
        <v>0</v>
      </c>
      <c r="CQ31" s="8" t="n">
        <f aca="false">IF(AS31&gt;AS32,1,0)</f>
        <v>0</v>
      </c>
      <c r="CR31" s="8" t="n">
        <f aca="false">IF(AT31&gt;AT32,1,0)</f>
        <v>0</v>
      </c>
      <c r="CS31" s="8" t="n">
        <f aca="false">IF(AU31&gt;AU32,1,0)</f>
        <v>0</v>
      </c>
      <c r="CT31" s="8" t="n">
        <f aca="false">IF(BG31&gt;BG32,1,0)</f>
        <v>1</v>
      </c>
      <c r="CU31" s="8" t="n">
        <f aca="false">IF(BH31&gt;BH32,1,0)</f>
        <v>1</v>
      </c>
      <c r="CV31" s="8" t="n">
        <f aca="false">IF(BI31&gt;BI32,1,0)</f>
        <v>0</v>
      </c>
      <c r="CW31" s="8" t="n">
        <f aca="false">IF(BU31&gt;BU32,1,0)</f>
        <v>1</v>
      </c>
      <c r="CX31" s="8" t="n">
        <f aca="false">IF(BV31&gt;BV32,1,0)</f>
        <v>1</v>
      </c>
      <c r="CY31" s="8" t="n">
        <f aca="false">IF(BW31&gt;BW32,1,0)</f>
        <v>0</v>
      </c>
      <c r="CZ31" s="8" t="n">
        <f aca="false">IF(CI31&gt;CI32,1,0)</f>
        <v>0</v>
      </c>
      <c r="DA31" s="8" t="n">
        <f aca="false">IF(CJ31&gt;CJ32,1,0)</f>
        <v>0</v>
      </c>
      <c r="DB31" s="8" t="n">
        <f aca="false">IF(CK31&gt;CK32,1,0)</f>
        <v>0</v>
      </c>
      <c r="DC31" s="74"/>
      <c r="DD31" s="8" t="n">
        <f aca="false">IF(AE32&gt;AE31,1,0)</f>
        <v>1</v>
      </c>
      <c r="DE31" s="8" t="n">
        <f aca="false">IF(AF32&gt;AF31,1,0)</f>
        <v>1</v>
      </c>
      <c r="DF31" s="8" t="n">
        <f aca="false">IF(AG32&gt;AG31,1,0)</f>
        <v>0</v>
      </c>
      <c r="DG31" s="8" t="n">
        <f aca="false">IF(AS32&gt;AS31,1,0)</f>
        <v>1</v>
      </c>
      <c r="DH31" s="8" t="n">
        <f aca="false">IF(AT32&gt;AT31,1,0)</f>
        <v>1</v>
      </c>
      <c r="DI31" s="8" t="n">
        <f aca="false">IF(AU32&gt;AU31,1,0)</f>
        <v>0</v>
      </c>
      <c r="DJ31" s="8" t="n">
        <f aca="false">IF(BG32&gt;BG31,1,0)</f>
        <v>0</v>
      </c>
      <c r="DK31" s="8" t="n">
        <f aca="false">IF(BH32&gt;BH31,1,0)</f>
        <v>0</v>
      </c>
      <c r="DL31" s="8" t="n">
        <f aca="false">IF(BI32&gt;BI31,1,0)</f>
        <v>0</v>
      </c>
      <c r="DM31" s="8" t="n">
        <f aca="false">IF(BU32&gt;BU31,1,0)</f>
        <v>0</v>
      </c>
      <c r="DN31" s="8" t="n">
        <f aca="false">IF(BV32&gt;BV31,1,0)</f>
        <v>0</v>
      </c>
      <c r="DO31" s="8" t="n">
        <f aca="false">IF(BW32&gt;BW31,1,0)</f>
        <v>0</v>
      </c>
      <c r="DP31" s="8" t="n">
        <f aca="false">IF(CI32&gt;CI31,1,0)</f>
        <v>1</v>
      </c>
      <c r="DQ31" s="8" t="n">
        <f aca="false">IF(CJ32&gt;CJ31,1,0)</f>
        <v>1</v>
      </c>
      <c r="DR31" s="8" t="n">
        <f aca="false">IF(CK32&gt;CK31,1,0)</f>
        <v>0</v>
      </c>
      <c r="DS31" s="74"/>
      <c r="DT31" s="8" t="n">
        <f aca="false">AE31+AF31+AG31+AS31+AT31+AU31+BG31+BH31+BI31+BU31+BV31+BW31+CI31+CJ31+CK31</f>
        <v>44</v>
      </c>
      <c r="DU31" s="8" t="n">
        <f aca="false">AE32+AF32+AG32+AS32+AT32+AU32+BG32+BH32+BI32+BU32+BV32+BW32+CI32+CJ32+CK32</f>
        <v>45</v>
      </c>
      <c r="DV31" s="74"/>
      <c r="DW31" s="1" t="n">
        <f aca="false">IF(X31="O",1,0)</f>
        <v>0</v>
      </c>
      <c r="DX31" s="1" t="n">
        <f aca="false">IF(AL31="O",1,0)</f>
        <v>0</v>
      </c>
      <c r="DY31" s="1" t="n">
        <f aca="false">IF(AZ31="O",1,0)</f>
        <v>0</v>
      </c>
      <c r="DZ31" s="1" t="n">
        <f aca="false">IF(BN31="O",1,0)</f>
        <v>0</v>
      </c>
      <c r="EA31" s="1" t="n">
        <f aca="false">IF(CB31="O",1,0)</f>
        <v>0</v>
      </c>
      <c r="EB31" s="8" t="s">
        <v>76</v>
      </c>
      <c r="ED31" s="8" t="n">
        <f aca="false">IF(CN31+CO31+CP31+DD31+DE31+DF31&gt;0,1,0)</f>
        <v>1</v>
      </c>
      <c r="EE31" s="8" t="n">
        <f aca="false">IF(CQ31+CR31+CS31+DG31+DH31+DI31&gt;0,1,0)</f>
        <v>1</v>
      </c>
      <c r="EF31" s="8" t="n">
        <f aca="false">IF(CT31+CU31+CV31+DJ31+DK31+DL31&gt;0,1,0)</f>
        <v>1</v>
      </c>
      <c r="EG31" s="8" t="n">
        <f aca="false">IF(CW31+CX31+CY31+DM31+DN31+DO31&gt;0,1,0)</f>
        <v>1</v>
      </c>
      <c r="EH31" s="8" t="n">
        <f aca="false">IF(CZ31+DA31+DB31+DP31+DQ31+DR31&gt;0,1,0)</f>
        <v>1</v>
      </c>
      <c r="EI31" s="8" t="n">
        <v>1</v>
      </c>
      <c r="EJ31" s="48" t="n">
        <f aca="false">SUM(ED31:EH31)</f>
        <v>5</v>
      </c>
      <c r="EK31" s="48" t="n">
        <f aca="false">AY31+BM31+CA31+W31+AK31</f>
        <v>2</v>
      </c>
      <c r="EL31" s="48" t="n">
        <f aca="false">SUM(CN31:DB31)</f>
        <v>4</v>
      </c>
      <c r="EM31" s="48" t="n">
        <f aca="false">SUM(DD31:DR31)</f>
        <v>6</v>
      </c>
      <c r="EN31" s="48" t="n">
        <f aca="false">EL31-EM31</f>
        <v>-2</v>
      </c>
      <c r="EO31" s="48" t="n">
        <f aca="false">DT31</f>
        <v>44</v>
      </c>
      <c r="EP31" s="48" t="n">
        <f aca="false">DU31</f>
        <v>45</v>
      </c>
      <c r="EQ31" s="48" t="n">
        <f aca="false">EO31-EP31</f>
        <v>-1</v>
      </c>
      <c r="ER31" s="48" t="n">
        <f aca="false">SUM(DW31:EA31)</f>
        <v>0</v>
      </c>
      <c r="ES31" s="74"/>
      <c r="ET31" s="27" t="n">
        <f aca="false">IF(EK31+100&gt;99,EK31+100,concatdxnar("0",EK31+100))</f>
        <v>102</v>
      </c>
      <c r="EU31" s="27" t="str">
        <f aca="false">IF(EN31+100&gt;99,EN31+100,CONCATENATE("0",EN31+100))</f>
        <v>098</v>
      </c>
      <c r="EV31" s="27" t="str">
        <f aca="false">IF(EQ31+100&gt;99,EQ31+100,CONCATENATE("0",EQ31+100))</f>
        <v>099</v>
      </c>
      <c r="EW31" s="27" t="n">
        <f aca="false">9-ER31</f>
        <v>9</v>
      </c>
      <c r="EX31" s="8" t="str">
        <f aca="false">CONCATENATE(ET31,EU31,EV31,EW31,EI31)</f>
        <v>10209809991</v>
      </c>
      <c r="EY31" s="8" t="n">
        <f aca="false">VALUE(EX31)</f>
        <v>10209809991</v>
      </c>
      <c r="EZ31" s="8" t="n">
        <f aca="false">LARGE(EY31:EY36,EI31)</f>
        <v>10511013892</v>
      </c>
      <c r="FA31" s="8" t="str">
        <f aca="false">LEFT(EZ31,9)</f>
        <v>105110138</v>
      </c>
      <c r="FB31" s="8" t="str">
        <f aca="false">IF(FA31=FA32,"empate-b","ok")</f>
        <v>ok</v>
      </c>
      <c r="FC31" s="8" t="n">
        <f aca="false">VALUE(RIGHT(EZ31,1))</f>
        <v>2</v>
      </c>
      <c r="FD31" s="8" t="n">
        <f aca="false">IF(FB31="ok",9,IF(FB31="empate-c",CONCATENATE(FC31,FC30),IF(FB31="empate-b",CONCATENATE(FC31,FC32),1)))</f>
        <v>9</v>
      </c>
      <c r="FE31" s="8" t="str">
        <f aca="false">RIGHT(C29,1)</f>
        <v>D</v>
      </c>
      <c r="FF31" s="8" t="n">
        <f aca="false">IF(FD31=9,9,VLOOKUP(CONCATENATE(FE31,FD31),'Conf-Direto'!$A$12:$B$587,2,0))</f>
        <v>9</v>
      </c>
      <c r="FG31" s="8" t="n">
        <f aca="false">IF(FF31=9,9,IF(FF31=FC31,8,7))</f>
        <v>9</v>
      </c>
      <c r="FH31" s="1" t="str">
        <f aca="false">CONCATENATE(FA31,FG31,FC31)</f>
        <v>10511013892</v>
      </c>
      <c r="FI31" s="8" t="n">
        <v>1</v>
      </c>
      <c r="FJ31" s="25"/>
      <c r="FK31" s="25" t="n">
        <f aca="false">FJ32</f>
        <v>2</v>
      </c>
      <c r="FL31" s="25" t="n">
        <f aca="false">FJ33</f>
        <v>1</v>
      </c>
      <c r="FM31" s="25" t="n">
        <f aca="false">FJ34</f>
        <v>1</v>
      </c>
      <c r="FN31" s="25" t="n">
        <f aca="false">FJ35</f>
        <v>5</v>
      </c>
      <c r="FO31" s="25" t="n">
        <f aca="false">FJ36</f>
        <v>6</v>
      </c>
      <c r="FP31" s="1" t="n">
        <f aca="false">VALUE(FH31)</f>
        <v>10511013892</v>
      </c>
      <c r="FQ31" s="1" t="n">
        <f aca="false">LARGE(FP31:FP36,1)</f>
        <v>10511013892</v>
      </c>
      <c r="FR31" s="8" t="n">
        <f aca="false">IF(SUM(EJ31:EJ36)=0,B31,VALUE(RIGHT(FQ31,1)))</f>
        <v>2</v>
      </c>
      <c r="FS31" s="1" t="n">
        <f aca="false">FR31+18</f>
        <v>20</v>
      </c>
      <c r="FT31" s="1" t="str">
        <f aca="false">VLOOKUP(FR31,B31:D36,3,0)</f>
        <v>DANIEL PRADO</v>
      </c>
      <c r="FU31" s="4" t="n">
        <f aca="false">F31</f>
        <v>19</v>
      </c>
      <c r="FV31" s="9" t="str">
        <f aca="false">IF(FS31&lt;10,CONCATENATE("0",FS31,IF(FU31&lt;10,CONCATENATE("0",FU31),FU31)),CONCATENATE(FS31,IF(FU31&lt;10,CONCATENATE("0",FU31),FU31)))</f>
        <v>2019</v>
      </c>
      <c r="FW31" s="4" t="n">
        <f aca="false">VALUE(FV31)</f>
        <v>2019</v>
      </c>
      <c r="FX31" s="4" t="n">
        <f aca="false">SMALL(FW31:FW36,FI31)</f>
        <v>1921</v>
      </c>
      <c r="FY31" s="4" t="n">
        <f aca="false">IF(LEN(FX31)=3,VALUE(LEFT(FX31,1)),VALUE(LEFT(FX31,2)))</f>
        <v>19</v>
      </c>
      <c r="FZ31" s="4" t="str">
        <f aca="false">RIGHT(FX31,2)</f>
        <v>21</v>
      </c>
    </row>
    <row r="32" customFormat="false" ht="15" hidden="false" customHeight="false" outlineLevel="0" collapsed="false">
      <c r="B32" s="48" t="n">
        <v>2</v>
      </c>
      <c r="C32" s="49" t="n">
        <v>20</v>
      </c>
      <c r="D32" s="50" t="str">
        <f aca="false">Classificação!D24</f>
        <v>DANIEL PRADO</v>
      </c>
      <c r="F32" s="49" t="n">
        <f aca="false">F31+1</f>
        <v>20</v>
      </c>
      <c r="G32" s="51" t="str">
        <f aca="false">VLOOKUP(FR32,$B$31:$D$36,3,0)</f>
        <v>JOAO RIBEIRO</v>
      </c>
      <c r="H32" s="95" t="n">
        <f aca="false">VLOOKUP(FR32,EI31:EJ36,2,0)</f>
        <v>5</v>
      </c>
      <c r="I32" s="75" t="n">
        <f aca="false">VLOOKUP(FR32,EI31:EK36,3,0)</f>
        <v>4</v>
      </c>
      <c r="J32" s="79" t="n">
        <f aca="false">VLOOKUP(FR32,EI31:EQ36,4,0)</f>
        <v>8</v>
      </c>
      <c r="K32" s="77" t="n">
        <f aca="false">VLOOKUP(FR32,EI31:EQ36,5,0)</f>
        <v>2</v>
      </c>
      <c r="L32" s="78" t="n">
        <f aca="false">VLOOKUP(FR32,EI31:EQ36,6,0)</f>
        <v>6</v>
      </c>
      <c r="M32" s="79" t="n">
        <f aca="false">VLOOKUP(FR32,EI31:EQ36,7,0)</f>
        <v>58</v>
      </c>
      <c r="N32" s="77" t="n">
        <f aca="false">VLOOKUP(FR32,EI31:EQ36,8,0)</f>
        <v>26</v>
      </c>
      <c r="O32" s="113" t="n">
        <f aca="false">VLOOKUP(FR32,EI31:EQ36,9,0)</f>
        <v>32</v>
      </c>
      <c r="P32" s="80" t="n">
        <f aca="false">VLOOKUP(FR32,EI31:ER36,10,0)</f>
        <v>0</v>
      </c>
      <c r="Q32" s="80" t="e">
        <f aca="false">VLOOKUP(FS32,EJ31:ES36,10,0)</f>
        <v>#N/A</v>
      </c>
      <c r="R32" s="59"/>
      <c r="S32" s="59"/>
      <c r="U32" s="81" t="s">
        <v>75</v>
      </c>
      <c r="V32" s="82" t="str">
        <f aca="false">D36</f>
        <v>ADRIANO CHIARI</v>
      </c>
      <c r="W32" s="83" t="n">
        <f aca="false">IF(X32="W",1,IF(X32="O",0,IF(X32="R",0,IF(X31="R",1,IF(AG32+AG31&gt;0,IF(AG32&gt;AG31,1,0),IF(AF32&gt;AF31,1,0))))))</f>
        <v>1</v>
      </c>
      <c r="X32" s="84"/>
      <c r="Y32" s="85" t="n">
        <v>6</v>
      </c>
      <c r="Z32" s="85"/>
      <c r="AA32" s="86"/>
      <c r="AC32" s="5" t="str">
        <f aca="false">IF(AA32&lt;&gt;"","STB",IF(AA31&lt;&gt;"","STB",IF(Z32&lt;&gt;"",IF(Z32&gt;5,IF(Z32&gt;Z31+1,"fim2st",IF(Z31&gt;Z32+1,"fim2st",IF(Z32=Z31,"meio2st",IF(Z32=6,IF(Z31=7,"fim2st","meio2st"),IF(Z32=7,IF(Z31=6,"fim2st","meio2st"),"meio2st"))))),IF(Z31&gt;5,IF(Z31&gt;Z32+1,"fim2st","meio2st"),"meio2st")),IF(Z31&lt;&gt;"",IF(Z32&gt;5,IF(Z32&gt;Z31+1,"fim2st",IF(Z31&gt;Z32+1,"fim2st",IF(Z32=Z31,"meio2st",IF(Z32=6,IF(Z31=7,"fim2st","meio2st"),IF(Z32=7,IF(Z31=6,"fim2st","meio2st"),"meio2st"))))),IF(Z31&gt;5,IF(Z31&gt;Z32+1,"fim2st","meio2st"),"meio2st")),IF(Y32&lt;&gt;"",IF(Y32&gt;5,IF(Y32&gt;Y31+1,"fim1st",IF(Y31&gt;Y32+1,"fim1st",IF(Y32=Y31,"meio1st",IF(Y32=6,IF(Y31=7,"fim1st","meio1st"),IF(Y32=7,IF(Y31=6,"fim1st","meio1st"),"meio1st"))))),IF(Y31&gt;5,IF(Y31&gt;Y32+1,"fim1st","meio1st"),"meio1st")),IF(Y31&lt;&gt;"",IF(Y32&gt;5,IF(Y32&gt;Y31+1,"fim1st",IF(Y31&gt;Y32+1,"fim1st",IF(Y32=Y31,"meio1st",IF(Y32=6,IF(Y31=7,"fim1st","meio1st"),IF(Y32=7,IF(Y31=6,"fim1st","meio1st"),"meio1st"))))),IF(Y31&gt;5,IF(Y31&gt;Y32+1,"fim1st","meio1st"),"meio1st")),"NJG"))))))</f>
        <v>meio1st</v>
      </c>
      <c r="AE32" s="87" t="n">
        <f aca="false">IF(X32="W",6,IF(X32="O",0,  IF(X31="R",IF(AC32="meio1st",IF(Y31&gt;4,IF(Y31=6,7,Y31+2),6),Y32),Y32)))</f>
        <v>7</v>
      </c>
      <c r="AF32" s="88" t="n">
        <f aca="false">IF(X32="W",6,IF(X32="O",0,IF(X32="R",IF(AC32="meio1st",0,IF(AC32="fim1st",0,Z32) ),IF(X31="R",IF(AC32="meio1st",6,IF(AC32="fim1st",6,IF(AC32="meio2st",IF(Z31&gt;4,IF(Z31=6,7,Z31+2),6),Z32))),Z32))))</f>
        <v>6</v>
      </c>
      <c r="AG32" s="89" t="n">
        <f aca="false">IF(X32="W",0,IF(X32="O",0,IF(X32="R",IF(AC32="STB",AA32,0),IF(X31="R",IF(AC31="meio1st",0,IF(AE32&gt;AE31,IF(AF32&gt;AF31,0,10),IF(AF32&gt;AF31,10,AA32))),AA32))))</f>
        <v>0</v>
      </c>
      <c r="AH32" s="69"/>
      <c r="AI32" s="81"/>
      <c r="AJ32" s="82" t="str">
        <f aca="false">D35</f>
        <v>JOAO RIBEIRO</v>
      </c>
      <c r="AK32" s="83" t="n">
        <f aca="false">IF(AL32="W",1,IF(AL32="O",0,IF(AL32="R",0,IF(AL31="R",1,IF(AU32+AU31&gt;0,IF(AU32&gt;AU31,1,0),IF(AT32&gt;AT31,1,0))))))</f>
        <v>1</v>
      </c>
      <c r="AL32" s="84"/>
      <c r="AM32" s="85" t="n">
        <v>6</v>
      </c>
      <c r="AN32" s="85" t="n">
        <v>7</v>
      </c>
      <c r="AO32" s="86"/>
      <c r="AQ32" s="5" t="str">
        <f aca="false">IF(AO32&lt;&gt;"","STB",IF(AO31&lt;&gt;"","STB",IF(AN32&lt;&gt;"",IF(AN32&gt;5,IF(AN32&gt;AN31+1,"fim2st",IF(AN31&gt;AN32+1,"fim2st",IF(AN32=AN31,"meio2st",IF(AN32=6,IF(AN31=7,"fim2st","meio2st"),IF(AN32=7,IF(AN31=6,"fim2st","meio2st"),"meio2st"))))),IF(AN31&gt;5,IF(AN31&gt;AN32+1,"fim2st","meio2st"),"meio2st")),IF(AN31&lt;&gt;"",IF(AN32&gt;5,IF(AN32&gt;AN31+1,"fim2st",IF(AN31&gt;AN32+1,"fim2st",IF(AN32=AN31,"meio2st",IF(AN32=6,IF(AN31=7,"fim2st","meio2st"),IF(AN32=7,IF(AN31=6,"fim2st","meio2st"),"meio2st"))))),IF(AN31&gt;5,IF(AN31&gt;AN32+1,"fim2st","meio2st"),"meio2st")),IF(AM32&lt;&gt;"",IF(AM32&gt;5,IF(AM32&gt;AM31+1,"fim1st",IF(AM31&gt;AM32+1,"fim1st",IF(AM32=AM31,"meio1st",IF(AM32=6,IF(AM31=7,"fim1st","meio1st"),IF(AM32=7,IF(AM31=6,"fim1st","meio1st"),"meio1st"))))),IF(AM31&gt;5,IF(AM31&gt;AM32+1,"fim1st","meio1st"),"meio1st")),IF(AM31&lt;&gt;"",IF(AM32&gt;5,IF(AM32&gt;AM31+1,"fim1st",IF(AM31&gt;AM32+1,"fim1st",IF(AM32=AM31,"meio1st",IF(AM32=6,IF(AM31=7,"fim1st","meio1st"),IF(AM32=7,IF(AM31=6,"fim1st","meio1st"),"meio1st"))))),IF(AM31&gt;5,IF(AM31&gt;AM32+1,"fim1st","meio1st"),"meio1st")),"NJG"))))))</f>
        <v>fim2st</v>
      </c>
      <c r="AS32" s="87" t="n">
        <f aca="false">IF(AL32="W",6,IF(AL32="O",0,  IF(AL31="R",IF(AQ32="meio1st",IF(AM31&gt;4,IF(AM31=6,7,AM31+2),6),AM32),AM32)))</f>
        <v>6</v>
      </c>
      <c r="AT32" s="88" t="n">
        <f aca="false">IF(AL32="W",6,IF(AL32="O",0,IF(AL32="R",IF(AQ32="meio1st",0,IF(AQ32="fim1st",0,AN32) ),IF(AL31="R",IF(AQ32="meio1st",6,IF(AQ32="fim1st",6,IF(AQ32="meio2st",IF(AN31&gt;4,IF(AN31=6,7,AN31+2),6),AN32))),AN32))))</f>
        <v>7</v>
      </c>
      <c r="AU32" s="89" t="n">
        <f aca="false">IF(AL32="W",0,IF(AL32="O",0,IF(AL32="R",IF(AQ32="STB",AO32,0),IF(AL31="R",IF(AQ31="meio1st",0,IF(AS32&gt;AS31,IF(AT32&gt;AT31,0,10),IF(AT32&gt;AT31,10,AO32))),AO32))))</f>
        <v>0</v>
      </c>
      <c r="AW32" s="81" t="s">
        <v>75</v>
      </c>
      <c r="AX32" s="82" t="str">
        <f aca="false">D34</f>
        <v>CARLOS EWBANK</v>
      </c>
      <c r="AY32" s="83" t="n">
        <f aca="false">IF(AZ32="W",1,IF(AZ32="O",0,IF(AZ32="R",0,IF(AZ31="R",1,IF(BI32+BI31&gt;0,IF(BI32&gt;BI31,1,0),IF(BH32&gt;BH31,1,0))))))</f>
        <v>0</v>
      </c>
      <c r="AZ32" s="84"/>
      <c r="BA32" s="85" t="n">
        <v>4</v>
      </c>
      <c r="BB32" s="85" t="n">
        <v>2</v>
      </c>
      <c r="BC32" s="86"/>
      <c r="BE32" s="5" t="str">
        <f aca="false">IF(BC32&lt;&gt;"","STB",IF(BC31&lt;&gt;"","STB",IF(BB32&lt;&gt;"",IF(BB32&gt;5,IF(BB32&gt;BB31+1,"fim2st",IF(BB31&gt;BB32+1,"fim2st",IF(BB32=BB31,"meio2st",IF(BB32=6,IF(BB31=7,"fim2st","meio2st"),IF(BB32=7,IF(BB31=6,"fim2st","meio2st"),"meio2st"))))),IF(BB31&gt;5,IF(BB31&gt;BB32+1,"fim2st","meio2st"),"meio2st")),IF(BB31&lt;&gt;"",IF(BB32&gt;5,IF(BB32&gt;BB31+1,"fim2st",IF(BB31&gt;BB32+1,"fim2st",IF(BB32=BB31,"meio2st",IF(BB32=6,IF(BB31=7,"fim2st","meio2st"),IF(BB32=7,IF(BB31=6,"fim2st","meio2st"),"meio2st"))))),IF(BB31&gt;5,IF(BB31&gt;BB32+1,"fim2st","meio2st"),"meio2st")),IF(BA32&lt;&gt;"",IF(BA32&gt;5,IF(BA32&gt;BA31+1,"fim1st",IF(BA31&gt;BA32+1,"fim1st",IF(BA32=BA31,"meio1st",IF(BA32=6,IF(BA31=7,"fim1st","meio1st"),IF(BA32=7,IF(BA31=6,"fim1st","meio1st"),"meio1st"))))),IF(BA31&gt;5,IF(BA31&gt;BA32+1,"fim1st","meio1st"),"meio1st")),IF(BA31&lt;&gt;"",IF(BA32&gt;5,IF(BA32&gt;BA31+1,"fim1st",IF(BA31&gt;BA32+1,"fim1st",IF(BA32=BA31,"meio1st",IF(BA32=6,IF(BA31=7,"fim1st","meio1st"),IF(BA32=7,IF(BA31=6,"fim1st","meio1st"),"meio1st"))))),IF(BA31&gt;5,IF(BA31&gt;BA32+1,"fim1st","meio1st"),"meio1st")),"NJG"))))))</f>
        <v>fim2st</v>
      </c>
      <c r="BG32" s="87" t="n">
        <f aca="false">IF(AZ32="W",6,IF(AZ32="O",0,  IF(AZ31="R",IF(BE32="meio1st",IF(BA31&gt;4,IF(BA31=6,7,BA31+2),6),BA32),BA32)))</f>
        <v>4</v>
      </c>
      <c r="BH32" s="88" t="n">
        <f aca="false">IF(AZ32="W",6,IF(AZ32="O",0,IF(AZ32="R",IF(BE32="meio1st",0,IF(BE32="fim1st",0,BB32) ),IF(AZ31="R",IF(BE32="meio1st",6,IF(BE32="fim1st",6,IF(BE32="meio2st",IF(BB31&gt;4,IF(BB31=6,7,BB31+2),6),BB32))),BB32))))</f>
        <v>2</v>
      </c>
      <c r="BI32" s="89" t="n">
        <f aca="false">IF(AZ32="W",0,IF(AZ32="O",0,IF(AZ32="R",IF(BE32="STB",BC32,0),IF(AZ31="R",IF(BE31="meio1st",0,IF(BG32&gt;BG31,IF(BH32&gt;BH31,0,10),IF(BH32&gt;BH31,10,BC32))),BC32))))</f>
        <v>0</v>
      </c>
      <c r="BK32" s="81"/>
      <c r="BL32" s="82" t="str">
        <f aca="false">D33</f>
        <v>RAFAEL NOGUEIRA</v>
      </c>
      <c r="BM32" s="83" t="n">
        <f aca="false">IF(BN32="W",1,IF(BN32="O",0,IF(BN32="R",0,IF(BN31="R",1,IF(BW32+BW31&gt;0,IF(BW32&gt;BW31,1,0),IF(BV32&gt;BV31,1,0))))))</f>
        <v>0</v>
      </c>
      <c r="BN32" s="84" t="s">
        <v>47</v>
      </c>
      <c r="BO32" s="85"/>
      <c r="BP32" s="85"/>
      <c r="BQ32" s="86"/>
      <c r="BS32" s="5" t="str">
        <f aca="false">IF(BQ32&lt;&gt;"","STB",IF(BQ31&lt;&gt;"","STB",IF(BP32&lt;&gt;"",IF(BP32&gt;5,IF(BP32&gt;BP31+1,"fim2st",IF(BP31&gt;BP32+1,"fim2st",IF(BP32=BP31,"meio2st",IF(BP32=6,IF(BP31=7,"fim2st","meio2st"),IF(BP32=7,IF(BP31=6,"fim2st","meio2st"),"meio2st"))))),IF(BP31&gt;5,IF(BP31&gt;BP32+1,"fim2st","meio2st"),"meio2st")),IF(BP31&lt;&gt;"",IF(BP32&gt;5,IF(BP32&gt;BP31+1,"fim2st",IF(BP31&gt;BP32+1,"fim2st",IF(BP32=BP31,"meio2st",IF(BP32=6,IF(BP31=7,"fim2st","meio2st"),IF(BP32=7,IF(BP31=6,"fim2st","meio2st"),"meio2st"))))),IF(BP31&gt;5,IF(BP31&gt;BP32+1,"fim2st","meio2st"),"meio2st")),IF(BO32&lt;&gt;"",IF(BO32&gt;5,IF(BO32&gt;BO31+1,"fim1st",IF(BO31&gt;BO32+1,"fim1st",IF(BO32=BO31,"meio1st",IF(BO32=6,IF(BO31=7,"fim1st","meio1st"),IF(BO32=7,IF(BO31=6,"fim1st","meio1st"),"meio1st"))))),IF(BO31&gt;5,IF(BO31&gt;BO32+1,"fim1st","meio1st"),"meio1st")),IF(BO31&lt;&gt;"",IF(BO32&gt;5,IF(BO32&gt;BO31+1,"fim1st",IF(BO31&gt;BO32+1,"fim1st",IF(BO32=BO31,"meio1st",IF(BO32=6,IF(BO31=7,"fim1st","meio1st"),IF(BO32=7,IF(BO31=6,"fim1st","meio1st"),"meio1st"))))),IF(BO31&gt;5,IF(BO31&gt;BO32+1,"fim1st","meio1st"),"meio1st")),"NJG"))))))</f>
        <v>NJG</v>
      </c>
      <c r="BU32" s="87" t="n">
        <f aca="false">IF(BN32="W",6,IF(BN32="O",0,  IF(BN31="R",IF(BS32="meio1st",IF(BO31&gt;4,IF(BO31=6,7,BO31+2),6),BO32),BO32)))</f>
        <v>0</v>
      </c>
      <c r="BV32" s="88" t="n">
        <f aca="false">IF(BN32="W",6,IF(BN32="O",0,IF(BN32="R",IF(BS32="meio1st",0,IF(BS32="fim1st",0,BP32) ),IF(BN31="R",IF(BS32="meio1st",6,IF(BS32="fim1st",6,IF(BS32="meio2st",IF(BP31&gt;4,IF(BP31=6,7,BP31+2),6),BP32))),BP32))))</f>
        <v>0</v>
      </c>
      <c r="BW32" s="89" t="n">
        <f aca="false">IF(BN32="W",0,IF(BN32="O",0,IF(BN32="R",IF(BS32="STB",BQ32,0),IF(BN31="R",IF(BS31="meio1st",0,IF(BU32&gt;BU31,IF(BV32&gt;BV31,0,10),IF(BV32&gt;BV31,10,BQ32))),BQ32))))</f>
        <v>0</v>
      </c>
      <c r="BY32" s="81" t="s">
        <v>75</v>
      </c>
      <c r="BZ32" s="82" t="str">
        <f aca="false">D32</f>
        <v>DANIEL PRADO</v>
      </c>
      <c r="CA32" s="83" t="n">
        <f aca="false">IF(CB32="W",1,IF(CB32="O",0,IF(CB32="R",0,IF(CB31="R",1,IF(CK32+CK31&gt;0,IF(CK32&gt;CK31,1,0),IF(CJ32&gt;CJ31,1,0))))))</f>
        <v>1</v>
      </c>
      <c r="CB32" s="84"/>
      <c r="CC32" s="85" t="n">
        <v>6</v>
      </c>
      <c r="CD32" s="85" t="n">
        <v>7</v>
      </c>
      <c r="CE32" s="86"/>
      <c r="CG32" s="5" t="str">
        <f aca="false">IF(CE32&lt;&gt;"","STB",IF(CE31&lt;&gt;"","STB",IF(CD32&lt;&gt;"",IF(CD32&gt;5,IF(CD32&gt;CD31+1,"fim2st",IF(CD31&gt;CD32+1,"fim2st",IF(CD32=CD31,"meio2st",IF(CD32=6,IF(CD31=7,"fim2st","meio2st"),IF(CD32=7,IF(CD31=6,"fim2st","meio2st"),"meio2st"))))),IF(CD31&gt;5,IF(CD31&gt;CD32+1,"fim2st","meio2st"),"meio2st")),IF(CD31&lt;&gt;"",IF(CD32&gt;5,IF(CD32&gt;CD31+1,"fim2st",IF(CD31&gt;CD32+1,"fim2st",IF(CD32=CD31,"meio2st",IF(CD32=6,IF(CD31=7,"fim2st","meio2st"),IF(CD32=7,IF(CD31=6,"fim2st","meio2st"),"meio2st"))))),IF(CD31&gt;5,IF(CD31&gt;CD32+1,"fim2st","meio2st"),"meio2st")),IF(CC32&lt;&gt;"",IF(CC32&gt;5,IF(CC32&gt;CC31+1,"fim1st",IF(CC31&gt;CC32+1,"fim1st",IF(CC32=CC31,"meio1st",IF(CC32=6,IF(CC31=7,"fim1st","meio1st"),IF(CC32=7,IF(CC31=6,"fim1st","meio1st"),"meio1st"))))),IF(CC31&gt;5,IF(CC31&gt;CC32+1,"fim1st","meio1st"),"meio1st")),IF(CC31&lt;&gt;"",IF(CC32&gt;5,IF(CC32&gt;CC31+1,"fim1st",IF(CC31&gt;CC32+1,"fim1st",IF(CC32=CC31,"meio1st",IF(CC32=6,IF(CC31=7,"fim1st","meio1st"),IF(CC32=7,IF(CC31=6,"fim1st","meio1st"),"meio1st"))))),IF(CC31&gt;5,IF(CC31&gt;CC32+1,"fim1st","meio1st"),"meio1st")),"NJG"))))))</f>
        <v>fim2st</v>
      </c>
      <c r="CI32" s="92" t="n">
        <f aca="false">IF(CB32="W",6,IF(CB32="O",0,  IF(CB31="R",IF(CG32="meio1st",IF(CC31&gt;4,IF(CC31=6,7,CC31+2),6),CC32),CC32)))</f>
        <v>6</v>
      </c>
      <c r="CJ32" s="93" t="n">
        <f aca="false">IF(CB32="W",6,IF(CB32="O",0,IF(CB32="R",IF(CG32="meio1st",0,IF(CG32="fim1st",0,CD32) ),IF(CB31="R",IF(CG32="meio1st",6,IF(CG32="fim1st",6,IF(CG32="meio2st",IF(CD31&gt;4,IF(CD31=6,7,CD31+2),6),CD32))),CD32))))</f>
        <v>7</v>
      </c>
      <c r="CK32" s="94" t="n">
        <f aca="false">IF(CB32="W",0,IF(CB32="O",0,IF(CB32="R",IF(CG32="STB",CE32,0),IF(CB31="R",IF(CG31="meio1st",0,IF(CI32&gt;CI31,IF(CJ32&gt;CJ31,0,10),IF(CJ32&gt;CJ31,10,CE32))),CE32))))</f>
        <v>0</v>
      </c>
      <c r="CM32" s="1" t="str">
        <f aca="false">D32</f>
        <v>DANIEL PRADO</v>
      </c>
      <c r="CN32" s="8" t="n">
        <f aca="false">IF(AE33&gt;AE34,1,0)</f>
        <v>1</v>
      </c>
      <c r="CO32" s="8" t="n">
        <f aca="false">IF(AF33&gt;AF34,1,0)</f>
        <v>1</v>
      </c>
      <c r="CP32" s="8" t="n">
        <f aca="false">IF(AG33&gt;AG34,1,0)</f>
        <v>0</v>
      </c>
      <c r="CQ32" s="8" t="n">
        <f aca="false">IF(AS33&gt;AS34,1,0)</f>
        <v>1</v>
      </c>
      <c r="CR32" s="8" t="n">
        <f aca="false">IF(AT33&gt;AT34,1,0)</f>
        <v>1</v>
      </c>
      <c r="CS32" s="8" t="n">
        <f aca="false">IF(AU33&gt;AU34,1,0)</f>
        <v>0</v>
      </c>
      <c r="CT32" s="8" t="n">
        <f aca="false">IF(BG33&gt;BG34,1,0)</f>
        <v>1</v>
      </c>
      <c r="CU32" s="8" t="n">
        <f aca="false">IF(BH33&gt;BH34,1,0)</f>
        <v>1</v>
      </c>
      <c r="CV32" s="8" t="n">
        <f aca="false">IF(BI33&gt;BI34,1,0)</f>
        <v>0</v>
      </c>
      <c r="CW32" s="8" t="n">
        <f aca="false">IF(BU33&gt;BU34,1,0)</f>
        <v>1</v>
      </c>
      <c r="CX32" s="8" t="n">
        <f aca="false">IF(BV33&gt;BV34,1,0)</f>
        <v>1</v>
      </c>
      <c r="CY32" s="8" t="n">
        <f aca="false">IF(BW33&gt;BW34,1,0)</f>
        <v>0</v>
      </c>
      <c r="CZ32" s="8" t="n">
        <f aca="false">IF(CI32&gt;CI31,1,0)</f>
        <v>1</v>
      </c>
      <c r="DA32" s="8" t="n">
        <f aca="false">IF(CJ32&gt;CJ31,1,0)</f>
        <v>1</v>
      </c>
      <c r="DB32" s="8" t="n">
        <f aca="false">IF(CK32&gt;CK31,1,0)</f>
        <v>0</v>
      </c>
      <c r="DC32" s="74"/>
      <c r="DD32" s="8" t="n">
        <f aca="false">IF(AE34&gt;AE33,1,0)</f>
        <v>0</v>
      </c>
      <c r="DE32" s="8" t="n">
        <f aca="false">IF(AF34&gt;AF33,1,0)</f>
        <v>0</v>
      </c>
      <c r="DF32" s="8" t="n">
        <f aca="false">IF(AG34&gt;AG33,1,0)</f>
        <v>0</v>
      </c>
      <c r="DG32" s="8" t="n">
        <f aca="false">IF(AS34&gt;AS33,1,0)</f>
        <v>0</v>
      </c>
      <c r="DH32" s="8" t="n">
        <f aca="false">IF(AT34&gt;AT33,1,0)</f>
        <v>0</v>
      </c>
      <c r="DI32" s="8" t="n">
        <f aca="false">IF(AU34&gt;AU33,1,0)</f>
        <v>0</v>
      </c>
      <c r="DJ32" s="8" t="n">
        <f aca="false">IF(BG34&gt;BG33,1,0)</f>
        <v>0</v>
      </c>
      <c r="DK32" s="8" t="n">
        <f aca="false">IF(BH34&gt;BH33,1,0)</f>
        <v>0</v>
      </c>
      <c r="DL32" s="8" t="n">
        <f aca="false">IF(BI34&gt;BI33,1,0)</f>
        <v>0</v>
      </c>
      <c r="DM32" s="8" t="n">
        <f aca="false">IF(BU34&gt;BU33,1,0)</f>
        <v>0</v>
      </c>
      <c r="DN32" s="8" t="n">
        <f aca="false">IF(BV34&gt;BV33,1,0)</f>
        <v>0</v>
      </c>
      <c r="DO32" s="8" t="n">
        <f aca="false">IF(BW34&gt;BW33,1,0)</f>
        <v>0</v>
      </c>
      <c r="DP32" s="8" t="n">
        <f aca="false">IF(CI31&gt;CI32,1,0)</f>
        <v>0</v>
      </c>
      <c r="DQ32" s="8" t="n">
        <f aca="false">IF(CJ31&gt;CJ32,1,0)</f>
        <v>0</v>
      </c>
      <c r="DR32" s="8" t="n">
        <f aca="false">IF(CK31&gt;CK32,1,0)</f>
        <v>0</v>
      </c>
      <c r="DS32" s="74"/>
      <c r="DT32" s="8" t="n">
        <f aca="false">AE33+AF33+AG33+AS33+AT33+AU33+BG33+BH33+BI33+BU33+BV33+BW33+CI32+CJ32+CK32</f>
        <v>62</v>
      </c>
      <c r="DU32" s="8" t="n">
        <f aca="false">AE34+AF34+AG34+AS34+AT34+AU34+BG34+BH34+BI34+BU34+BV34+BW34+CI31+CJ31+CK31</f>
        <v>24</v>
      </c>
      <c r="DV32" s="74"/>
      <c r="DW32" s="1" t="n">
        <f aca="false">IF(X33="O",1,0)</f>
        <v>0</v>
      </c>
      <c r="DX32" s="1" t="n">
        <f aca="false">IF(AL33="O",1,0)</f>
        <v>0</v>
      </c>
      <c r="DY32" s="1" t="n">
        <f aca="false">IF(AZ33="O",1,0)</f>
        <v>0</v>
      </c>
      <c r="DZ32" s="1" t="n">
        <f aca="false">IF(BN33="O",1,0)</f>
        <v>0</v>
      </c>
      <c r="EA32" s="1" t="n">
        <f aca="false">IF(CB32="O",1,0)</f>
        <v>0</v>
      </c>
      <c r="ED32" s="8" t="n">
        <f aca="false">IF(CN32+CO32+CP32+DD32+DE32+DF32&gt;0,1,0)</f>
        <v>1</v>
      </c>
      <c r="EE32" s="8" t="n">
        <f aca="false">IF(CQ32+CR32+CS32+DG32+DH32+DI32&gt;0,1,0)</f>
        <v>1</v>
      </c>
      <c r="EF32" s="8" t="n">
        <f aca="false">IF(CT32+CU32+CV32+DJ32+DK32+DL32&gt;0,1,0)</f>
        <v>1</v>
      </c>
      <c r="EG32" s="8" t="n">
        <f aca="false">IF(CW32+CX32+CY32+DM32+DN32+DO32&gt;0,1,0)</f>
        <v>1</v>
      </c>
      <c r="EH32" s="8" t="n">
        <f aca="false">IF(CZ32+DA32+DB32+DP32+DQ32+DR32&gt;0,1,0)</f>
        <v>1</v>
      </c>
      <c r="EI32" s="8" t="n">
        <v>2</v>
      </c>
      <c r="EJ32" s="48" t="n">
        <f aca="false">SUM(ED32:EH32)</f>
        <v>5</v>
      </c>
      <c r="EK32" s="48" t="n">
        <f aca="false">AY33+BM33+CA32+W33+AK33</f>
        <v>5</v>
      </c>
      <c r="EL32" s="48" t="n">
        <f aca="false">SUM(CN32:DB32)</f>
        <v>10</v>
      </c>
      <c r="EM32" s="48" t="n">
        <f aca="false">SUM(DD32:DR32)</f>
        <v>0</v>
      </c>
      <c r="EN32" s="48" t="n">
        <f aca="false">EL32-EM32</f>
        <v>10</v>
      </c>
      <c r="EO32" s="48" t="n">
        <f aca="false">DT32</f>
        <v>62</v>
      </c>
      <c r="EP32" s="48" t="n">
        <f aca="false">DU32</f>
        <v>24</v>
      </c>
      <c r="EQ32" s="48" t="n">
        <f aca="false">EO32-EP32</f>
        <v>38</v>
      </c>
      <c r="ER32" s="48" t="n">
        <f aca="false">SUM(DW32:EA32)</f>
        <v>0</v>
      </c>
      <c r="ES32" s="74"/>
      <c r="ET32" s="27" t="n">
        <f aca="false">IF(EK32+100&gt;99,EK32+100,concatdxnar("0",EK32+100))</f>
        <v>105</v>
      </c>
      <c r="EU32" s="27" t="n">
        <f aca="false">IF(EN32+100&gt;99,EN32+100,CONCATENATE("0",EN32+100))</f>
        <v>110</v>
      </c>
      <c r="EV32" s="27" t="n">
        <f aca="false">IF(EQ32+100&gt;99,EQ32+100,CONCATENATE("0",EQ32+100))</f>
        <v>138</v>
      </c>
      <c r="EW32" s="27" t="n">
        <f aca="false">9-ER32</f>
        <v>9</v>
      </c>
      <c r="EX32" s="8" t="str">
        <f aca="false">CONCATENATE(ET32,EU32,EV32,EW32,EI32)</f>
        <v>10511013892</v>
      </c>
      <c r="EY32" s="8" t="n">
        <f aca="false">VALUE(EX32)</f>
        <v>10511013892</v>
      </c>
      <c r="EZ32" s="8" t="n">
        <f aca="false">LARGE(EY31:EY36,EI32)</f>
        <v>10410613295</v>
      </c>
      <c r="FA32" s="8" t="str">
        <f aca="false">LEFT(EZ32,9)</f>
        <v>104106132</v>
      </c>
      <c r="FB32" s="8" t="str">
        <f aca="false">IF(FA32=FA31,"empate-c",IF(FA32=FA33,"empate-b","ok"))</f>
        <v>ok</v>
      </c>
      <c r="FC32" s="8" t="n">
        <f aca="false">VALUE(RIGHT(EZ32,1))</f>
        <v>5</v>
      </c>
      <c r="FD32" s="8" t="n">
        <f aca="false">IF(FB32="ok",9,IF(FB32="empate-c",CONCATENATE(FC32,FC31),IF(FB32="empate-b",CONCATENATE(FC32,FC33),1)))</f>
        <v>9</v>
      </c>
      <c r="FE32" s="8" t="str">
        <f aca="false">RIGHT(C29,1)</f>
        <v>D</v>
      </c>
      <c r="FF32" s="8" t="n">
        <f aca="false">IF(FD32=9,9,VLOOKUP(CONCATENATE(FE32,FD32),'Conf-Direto'!$A$12:$B$587,2,0))</f>
        <v>9</v>
      </c>
      <c r="FG32" s="8" t="n">
        <f aca="false">IF(FF32=9,9,IF(FF32=FC32,8,7))</f>
        <v>9</v>
      </c>
      <c r="FH32" s="1" t="str">
        <f aca="false">CONCATENATE(FA32,FG32,FC32)</f>
        <v>10410613295</v>
      </c>
      <c r="FI32" s="8" t="n">
        <v>2</v>
      </c>
      <c r="FJ32" s="25" t="n">
        <f aca="false">IF(CA31=1,1,IF(CA32=1,2,0))</f>
        <v>2</v>
      </c>
      <c r="FK32" s="25"/>
      <c r="FL32" s="25" t="n">
        <f aca="false">FK33</f>
        <v>2</v>
      </c>
      <c r="FM32" s="25" t="n">
        <f aca="false">FK34</f>
        <v>2</v>
      </c>
      <c r="FN32" s="25" t="n">
        <f aca="false">FK35</f>
        <v>2</v>
      </c>
      <c r="FO32" s="25" t="n">
        <f aca="false">FL36</f>
        <v>3</v>
      </c>
      <c r="FP32" s="1" t="n">
        <f aca="false">VALUE(FH32)</f>
        <v>10410613295</v>
      </c>
      <c r="FQ32" s="1" t="n">
        <f aca="false">LARGE(FP31:FP36,2)</f>
        <v>10410613295</v>
      </c>
      <c r="FR32" s="8" t="n">
        <f aca="false">IF(SUM(EJ31:EJ36)=0,B32,VALUE(RIGHT(FQ32,1)))</f>
        <v>5</v>
      </c>
      <c r="FS32" s="1" t="n">
        <f aca="false">FR32+18</f>
        <v>23</v>
      </c>
      <c r="FT32" s="1" t="str">
        <f aca="false">VLOOKUP(FR32,B31:D36,3,0)</f>
        <v>JOAO RIBEIRO</v>
      </c>
      <c r="FU32" s="4" t="n">
        <f aca="false">F32</f>
        <v>20</v>
      </c>
      <c r="FV32" s="9" t="str">
        <f aca="false">IF(FS32&lt;10,CONCATENATE("0",FS32,IF(FU32&lt;10,CONCATENATE("0",FU32),FU32)),CONCATENATE(FS32,IF(FU32&lt;10,CONCATENATE("0",FU32),FU32)))</f>
        <v>2320</v>
      </c>
      <c r="FW32" s="4" t="n">
        <f aca="false">VALUE(FV32)</f>
        <v>2320</v>
      </c>
      <c r="FX32" s="4" t="n">
        <f aca="false">SMALL(FW31:FW36,FI32)</f>
        <v>2019</v>
      </c>
      <c r="FY32" s="4" t="n">
        <f aca="false">IF(LEN(FX32)=3,VALUE(LEFT(FX32,1)),VALUE(LEFT(FX32,2)))</f>
        <v>20</v>
      </c>
      <c r="FZ32" s="4" t="str">
        <f aca="false">RIGHT(FX32,2)</f>
        <v>19</v>
      </c>
    </row>
    <row r="33" customFormat="false" ht="13.8" hidden="false" customHeight="false" outlineLevel="0" collapsed="false">
      <c r="B33" s="48" t="n">
        <v>3</v>
      </c>
      <c r="C33" s="49" t="n">
        <v>21</v>
      </c>
      <c r="D33" s="50" t="str">
        <f aca="false">Classificação!D25</f>
        <v>RAFAEL NOGUEIRA</v>
      </c>
      <c r="F33" s="49" t="n">
        <f aca="false">F32+1</f>
        <v>21</v>
      </c>
      <c r="G33" s="51" t="str">
        <f aca="false">VLOOKUP(FR33,$B$31:$D$36,3,0)</f>
        <v>MARCUS MAMEDE</v>
      </c>
      <c r="H33" s="95" t="n">
        <f aca="false">VLOOKUP(FR33,EI31:EJ36,2,0)</f>
        <v>5</v>
      </c>
      <c r="I33" s="75" t="n">
        <f aca="false">VLOOKUP(FR33,EI31:EK36,3,0)</f>
        <v>2</v>
      </c>
      <c r="J33" s="95" t="n">
        <f aca="false">VLOOKUP(FR33,EI31:EQ36,4,0)</f>
        <v>4</v>
      </c>
      <c r="K33" s="77" t="n">
        <f aca="false">VLOOKUP(FR33,EI31:EQ36,5,0)</f>
        <v>6</v>
      </c>
      <c r="L33" s="78" t="n">
        <f aca="false">VLOOKUP(FR33,EI31:EQ36,6,0)</f>
        <v>-2</v>
      </c>
      <c r="M33" s="95" t="n">
        <f aca="false">VLOOKUP(FR33,EI31:EQ36,7,0)</f>
        <v>44</v>
      </c>
      <c r="N33" s="77" t="n">
        <f aca="false">VLOOKUP(FR33,EI31:EQ36,8,0)</f>
        <v>45</v>
      </c>
      <c r="O33" s="113" t="n">
        <f aca="false">VLOOKUP(FR33,EI31:EQ36,9,0)</f>
        <v>-1</v>
      </c>
      <c r="P33" s="80" t="n">
        <f aca="false">VLOOKUP(FR33,EI31:ER36,10,0)</f>
        <v>0</v>
      </c>
      <c r="Q33" s="80" t="e">
        <f aca="false">VLOOKUP(FS33,EJ31:ES36,10,0)</f>
        <v>#N/A</v>
      </c>
      <c r="R33" s="59"/>
      <c r="S33" s="59"/>
      <c r="U33" s="60"/>
      <c r="V33" s="61" t="str">
        <f aca="false">D32</f>
        <v>DANIEL PRADO</v>
      </c>
      <c r="W33" s="62" t="n">
        <f aca="false">IF(X33="W",1,IF(X33="O",0,IF(X33="R",0,IF(X34="R",1,IF(AG33+AG34&gt;0,IF(AG33&gt;AG34,1,0),IF(AF33&gt;AF34,1,0))))))</f>
        <v>1</v>
      </c>
      <c r="X33" s="96"/>
      <c r="Y33" s="64" t="n">
        <v>6</v>
      </c>
      <c r="Z33" s="64" t="n">
        <v>7</v>
      </c>
      <c r="AA33" s="65"/>
      <c r="AC33" s="5" t="str">
        <f aca="false">IF(AA33&lt;&gt;"","STB",IF(AA34&lt;&gt;"","STB",IF(Z33&lt;&gt;"",IF(Z33&gt;5,IF(Z33&gt;Z34+1,"fim2st",IF(Z34&gt;Z33+1,"fim2st",IF(Z33=Z34,"meio2st",IF(Z33=6,IF(Z34=7,"fim2st","meio2st"),IF(Z33=7,IF(Z34=6,"fim2st","meio2st"),"meio2st"))))),IF(Z34&gt;5,IF(Z34&gt;Z33+1,"fim2st","meio2st"),"meio2st")),IF(Z34&lt;&gt;"",IF(Z33&gt;5,IF(Z33&gt;Z34+1,"fim2st",IF(Z34&gt;Z33+1,"fim2st",IF(Z33=Z34,"meio2st",IF(Z33=6,IF(Z34=7,"fim2st","meio2st"),IF(Z33=7,IF(Z34=6,"fim2st","meio2st"),"meio2st"))))),IF(Z34&gt;5,IF(Z34&gt;Z33+1,"fim2st","meio2st"),"meio2st")),IF(Y33&lt;&gt;"",IF(Y33&gt;5,IF(Y33&gt;Y34+1,"fim1st",IF(Y34&gt;Y33+1,"fim1st",IF(Y33=Y34,"meio1st",IF(Y33=6,IF(Y34=7,"fim1st","meio1st"),IF(Y33=7,IF(Y34=6,"fim1st","meio1st"),"meio1st"))))),IF(Y34&gt;5,IF(Y34&gt;Y33+1,"fim1st","meio1st"),"meio1st")),IF(Y34&lt;&gt;"",IF(Y33&gt;5,IF(Y33&gt;Y34+1,"fim1st",IF(Y34&gt;Y33+1,"fim1st",IF(Y33=Y34,"meio1st",IF(Y33=6,IF(Y34=7,"fim1st","meio1st"),IF(Y33=7,IF(Y34=6,"fim1st","meio1st"),"meio1st"))))),IF(Y34&gt;5,IF(Y34&gt;Y33+1,"fim1st","meio1st"),"meio1st")),"NJG"))))))</f>
        <v>fim2st</v>
      </c>
      <c r="AE33" s="66" t="n">
        <f aca="false">IF(X33="W",6,IF(X33="O",0,  IF(X34="R",IF(AC33="meio1st",IF(Y34&gt;4,IF(Y34=6,7,Y34+2),6),Y33),Y33)))</f>
        <v>6</v>
      </c>
      <c r="AF33" s="67" t="n">
        <f aca="false">IF(X33="W",6,IF(X33="O",0,IF(X33="R",IF(AC33="meio1st",0,IF(AC33="fim1st",0,Z33) ),IF(X34="R",IF(AC33="meio1st",6,IF(AC33="fim1st",6,IF(AC33="meio2st",IF(Z34&gt;4,IF(Z34=6,7,Z34+2),6),Z33))),Z33))))</f>
        <v>7</v>
      </c>
      <c r="AG33" s="68" t="n">
        <f aca="false">IF(X33="W",0,IF(X33="O",0,IF(X33="R",IF(AC33="STB",AA33,0),IF(X34="R",IF(AC31="meio1st",0,IF(AE33&gt;AE34,IF(AF33&gt;AF34,0,10),IF(AF33&gt;AF34,10,AA33))),AA33))))</f>
        <v>0</v>
      </c>
      <c r="AH33" s="69"/>
      <c r="AI33" s="60" t="s">
        <v>75</v>
      </c>
      <c r="AJ33" s="61" t="str">
        <f aca="false">D32</f>
        <v>DANIEL PRADO</v>
      </c>
      <c r="AK33" s="62" t="n">
        <f aca="false">IF(AL33="W",1,IF(AL33="O",0,IF(AL33="R",0,IF(AL34="R",1,IF(AU33+AU34&gt;0,IF(AU33&gt;AU34,1,0),IF(AT33&gt;AT34,1,0))))))</f>
        <v>1</v>
      </c>
      <c r="AL33" s="96"/>
      <c r="AM33" s="64" t="n">
        <v>6</v>
      </c>
      <c r="AN33" s="64" t="n">
        <v>6</v>
      </c>
      <c r="AO33" s="65"/>
      <c r="AQ33" s="5" t="str">
        <f aca="false">IF(AO33&lt;&gt;"","STB",IF(AO34&lt;&gt;"","STB",IF(AN33&lt;&gt;"",IF(AN33&gt;5,IF(AN33&gt;AN34+1,"fim2st",IF(AN34&gt;AN33+1,"fim2st",IF(AN33=AN34,"meio2st",IF(AN33=6,IF(AN34=7,"fim2st","meio2st"),IF(AN33=7,IF(AN34=6,"fim2st","meio2st"),"meio2st"))))),IF(AN34&gt;5,IF(AN34&gt;AN33+1,"fim2st","meio2st"),"meio2st")),IF(AN34&lt;&gt;"",IF(AN33&gt;5,IF(AN33&gt;AN34+1,"fim2st",IF(AN34&gt;AN33+1,"fim2st",IF(AN33=AN34,"meio2st",IF(AN33=6,IF(AN34=7,"fim2st","meio2st"),IF(AN33=7,IF(AN34=6,"fim2st","meio2st"),"meio2st"))))),IF(AN34&gt;5,IF(AN34&gt;AN33+1,"fim2st","meio2st"),"meio2st")),IF(AM33&lt;&gt;"",IF(AM33&gt;5,IF(AM33&gt;AM34+1,"fim1st",IF(AM34&gt;AM33+1,"fim1st",IF(AM33=AM34,"meio1st",IF(AM33=6,IF(AM34=7,"fim1st","meio1st"),IF(AM33=7,IF(AM34=6,"fim1st","meio1st"),"meio1st"))))),IF(AM34&gt;5,IF(AM34&gt;AM33+1,"fim1st","meio1st"),"meio1st")),IF(AM34&lt;&gt;"",IF(AM33&gt;5,IF(AM33&gt;AM34+1,"fim1st",IF(AM34&gt;AM33+1,"fim1st",IF(AM33=AM34,"meio1st",IF(AM33=6,IF(AM34=7,"fim1st","meio1st"),IF(AM33=7,IF(AM34=6,"fim1st","meio1st"),"meio1st"))))),IF(AM34&gt;5,IF(AM34&gt;AM33+1,"fim1st","meio1st"),"meio1st")),"NJG"))))))</f>
        <v>fim2st</v>
      </c>
      <c r="AS33" s="66" t="n">
        <f aca="false">IF(AL33="W",6,IF(AL33="O",0,  IF(AL34="R",IF(AQ33="meio1st",IF(AM34&gt;4,IF(AM34=6,7,AM34+2),6),AM33),AM33)))</f>
        <v>6</v>
      </c>
      <c r="AT33" s="67" t="n">
        <f aca="false">IF(AL33="W",6,IF(AL33="O",0,IF(AL33="R",IF(AQ33="meio1st",0,IF(AQ33="fim1st",0,AN33) ),IF(AL34="R",IF(AQ33="meio1st",6,IF(AQ33="fim1st",6,IF(AQ33="meio2st",IF(AN34&gt;4,IF(AN34=6,7,AN34+2),6),AN33))),AN33))))</f>
        <v>6</v>
      </c>
      <c r="AU33" s="68" t="n">
        <f aca="false">IF(AL33="W",0,IF(AL33="O",0,IF(AL33="R",IF(AQ33="STB",AO33,0),IF(AL34="R",IF(AQ31="meio1st",0,IF(AS33&gt;AS34,IF(AT33&gt;AT34,0,10),IF(AT33&gt;AT34,10,AO33))),AO33))))</f>
        <v>0</v>
      </c>
      <c r="AW33" s="60"/>
      <c r="AX33" s="61" t="str">
        <f aca="false">D32</f>
        <v>DANIEL PRADO</v>
      </c>
      <c r="AY33" s="62" t="n">
        <f aca="false">IF(AZ33="W",1,IF(AZ33="O",0,IF(AZ33="R",0,IF(AZ34="R",1,IF(BI33+BI34&gt;0,IF(BI33&gt;BI34,1,0),IF(BH33&gt;BH34,1,0))))))</f>
        <v>1</v>
      </c>
      <c r="AZ33" s="96" t="s">
        <v>25</v>
      </c>
      <c r="BA33" s="64"/>
      <c r="BB33" s="64"/>
      <c r="BC33" s="65"/>
      <c r="BE33" s="5" t="str">
        <f aca="false">IF(BC33&lt;&gt;"","STB",IF(BC34&lt;&gt;"","STB",IF(BB33&lt;&gt;"",IF(BB33&gt;5,IF(BB33&gt;BB34+1,"fim2st",IF(BB34&gt;BB33+1,"fim2st",IF(BB33=BB34,"meio2st",IF(BB33=6,IF(BB34=7,"fim2st","meio2st"),IF(BB33=7,IF(BB34=6,"fim2st","meio2st"),"meio2st"))))),IF(BB34&gt;5,IF(BB34&gt;BB33+1,"fim2st","meio2st"),"meio2st")),IF(BB34&lt;&gt;"",IF(BB33&gt;5,IF(BB33&gt;BB34+1,"fim2st",IF(BB34&gt;BB33+1,"fim2st",IF(BB33=BB34,"meio2st",IF(BB33=6,IF(BB34=7,"fim2st","meio2st"),IF(BB33=7,IF(BB34=6,"fim2st","meio2st"),"meio2st"))))),IF(BB34&gt;5,IF(BB34&gt;BB33+1,"fim2st","meio2st"),"meio2st")),IF(BA33&lt;&gt;"",IF(BA33&gt;5,IF(BA33&gt;BA34+1,"fim1st",IF(BA34&gt;BA33+1,"fim1st",IF(BA33=BA34,"meio1st",IF(BA33=6,IF(BA34=7,"fim1st","meio1st"),IF(BA33=7,IF(BA34=6,"fim1st","meio1st"),"meio1st"))))),IF(BA34&gt;5,IF(BA34&gt;BA33+1,"fim1st","meio1st"),"meio1st")),IF(BA34&lt;&gt;"",IF(BA33&gt;5,IF(BA33&gt;BA34+1,"fim1st",IF(BA34&gt;BA33+1,"fim1st",IF(BA33=BA34,"meio1st",IF(BA33=6,IF(BA34=7,"fim1st","meio1st"),IF(BA33=7,IF(BA34=6,"fim1st","meio1st"),"meio1st"))))),IF(BA34&gt;5,IF(BA34&gt;BA33+1,"fim1st","meio1st"),"meio1st")),"NJG"))))))</f>
        <v>NJG</v>
      </c>
      <c r="BG33" s="66" t="n">
        <f aca="false">IF(AZ33="W",6,IF(AZ33="O",0,  IF(AZ34="R",IF(BE33="meio1st",IF(BA34&gt;4,IF(BA34=6,7,BA34+2),6),BA33),BA33)))</f>
        <v>6</v>
      </c>
      <c r="BH33" s="67" t="n">
        <f aca="false">IF(AZ33="W",6,IF(AZ33="O",0,IF(AZ33="R",IF(BE33="meio1st",0,IF(BE33="fim1st",0,BB33) ),IF(AZ34="R",IF(BE33="meio1st",6,IF(BE33="fim1st",6,IF(BE33="meio2st",IF(BB34&gt;4,IF(BB34=6,7,BB34+2),6),BB33))),BB33))))</f>
        <v>6</v>
      </c>
      <c r="BI33" s="68" t="n">
        <f aca="false">IF(AZ33="W",0,IF(AZ33="O",0,IF(AZ33="R",IF(BE33="STB",BC33,0),IF(AZ34="R",IF(BE31="meio1st",0,IF(BG33&gt;BG34,IF(BH33&gt;BH34,0,10),IF(BH33&gt;BH34,10,BC33))),BC33))))</f>
        <v>0</v>
      </c>
      <c r="BK33" s="60"/>
      <c r="BL33" s="61" t="str">
        <f aca="false">D32</f>
        <v>DANIEL PRADO</v>
      </c>
      <c r="BM33" s="62" t="n">
        <f aca="false">IF(BN33="W",1,IF(BN33="O",0,IF(BN33="R",0,IF(BN34="R",1,IF(BW33+BW34&gt;0,IF(BW33&gt;BW34,1,0),IF(BV33&gt;BV34,1,0))))))</f>
        <v>1</v>
      </c>
      <c r="BN33" s="96"/>
      <c r="BO33" s="64" t="n">
        <v>6</v>
      </c>
      <c r="BP33" s="64" t="n">
        <v>6</v>
      </c>
      <c r="BQ33" s="65"/>
      <c r="BS33" s="5" t="str">
        <f aca="false">IF(BQ33&lt;&gt;"","STB",IF(BQ34&lt;&gt;"","STB",IF(BP33&lt;&gt;"",IF(BP33&gt;5,IF(BP33&gt;BP34+1,"fim2st",IF(BP34&gt;BP33+1,"fim2st",IF(BP33=BP34,"meio2st",IF(BP33=6,IF(BP34=7,"fim2st","meio2st"),IF(BP33=7,IF(BP34=6,"fim2st","meio2st"),"meio2st"))))),IF(BP34&gt;5,IF(BP34&gt;BP33+1,"fim2st","meio2st"),"meio2st")),IF(BP34&lt;&gt;"",IF(BP33&gt;5,IF(BP33&gt;BP34+1,"fim2st",IF(BP34&gt;BP33+1,"fim2st",IF(BP33=BP34,"meio2st",IF(BP33=6,IF(BP34=7,"fim2st","meio2st"),IF(BP33=7,IF(BP34=6,"fim2st","meio2st"),"meio2st"))))),IF(BP34&gt;5,IF(BP34&gt;BP33+1,"fim2st","meio2st"),"meio2st")),IF(BO33&lt;&gt;"",IF(BO33&gt;5,IF(BO33&gt;BO34+1,"fim1st",IF(BO34&gt;BO33+1,"fim1st",IF(BO33=BO34,"meio1st",IF(BO33=6,IF(BO34=7,"fim1st","meio1st"),IF(BO33=7,IF(BO34=6,"fim1st","meio1st"),"meio1st"))))),IF(BO34&gt;5,IF(BO34&gt;BO33+1,"fim1st","meio1st"),"meio1st")),IF(BO34&lt;&gt;"",IF(BO33&gt;5,IF(BO33&gt;BO34+1,"fim1st",IF(BO34&gt;BO33+1,"fim1st",IF(BO33=BO34,"meio1st",IF(BO33=6,IF(BO34=7,"fim1st","meio1st"),IF(BO33=7,IF(BO34=6,"fim1st","meio1st"),"meio1st"))))),IF(BO34&gt;5,IF(BO34&gt;BO33+1,"fim1st","meio1st"),"meio1st")),"NJG"))))))</f>
        <v>fim2st</v>
      </c>
      <c r="BU33" s="66" t="n">
        <f aca="false">IF(BN33="W",6,IF(BN33="O",0,  IF(BN34="R",IF(BS33="meio1st",IF(BO34&gt;4,IF(BO34=6,7,BO34+2),6),BO33),BO33)))</f>
        <v>6</v>
      </c>
      <c r="BV33" s="67" t="n">
        <f aca="false">IF(BN33="W",6,IF(BN33="O",0,IF(BN33="R",IF(BS33="meio1st",0,IF(BS33="fim1st",0,BP33) ),IF(BN34="R",IF(BS33="meio1st",6,IF(BS33="fim1st",6,IF(BS33="meio2st",IF(BP34&gt;4,IF(BP34=6,7,BP34+2),6),BP33))),BP33))))</f>
        <v>6</v>
      </c>
      <c r="BW33" s="68" t="n">
        <f aca="false">IF(BN33="W",0,IF(BN33="O",0,IF(BN33="R",IF(BS33="STB",BQ33,0),IF(BN34="R",IF(BS31="meio1st",0,IF(BU33&gt;BU34,IF(BV33&gt;BV34,0,10),IF(BV33&gt;BV34,10,BQ33))),BQ33))))</f>
        <v>0</v>
      </c>
      <c r="BY33" s="60" t="s">
        <v>75</v>
      </c>
      <c r="BZ33" s="61" t="str">
        <f aca="false">D33</f>
        <v>RAFAEL NOGUEIRA</v>
      </c>
      <c r="CA33" s="62" t="n">
        <f aca="false">IF(CB33="W",1,IF(CB33="O",0,IF(CB33="R",0,IF(CB34="R",1,IF(CK33+CK34&gt;0,IF(CK33&gt;CK34,1,0),IF(CJ33&gt;CJ34,1,0))))))</f>
        <v>0</v>
      </c>
      <c r="CB33" s="96" t="s">
        <v>47</v>
      </c>
      <c r="CC33" s="64"/>
      <c r="CD33" s="64"/>
      <c r="CE33" s="65"/>
      <c r="CG33" s="5" t="str">
        <f aca="false">IF(CE33&lt;&gt;"","STB",IF(CE34&lt;&gt;"","STB",IF(CD33&lt;&gt;"",IF(CD33&gt;5,IF(CD33&gt;CD34+1,"fim2st",IF(CD34&gt;CD33+1,"fim2st",IF(CD33=CD34,"meio2st",IF(CD33=6,IF(CD34=7,"fim2st","meio2st"),IF(CD33=7,IF(CD34=6,"fim2st","meio2st"),"meio2st"))))),IF(CD34&gt;5,IF(CD34&gt;CD33+1,"fim2st","meio2st"),"meio2st")),IF(CD34&lt;&gt;"",IF(CD33&gt;5,IF(CD33&gt;CD34+1,"fim2st",IF(CD34&gt;CD33+1,"fim2st",IF(CD33=CD34,"meio2st",IF(CD33=6,IF(CD34=7,"fim2st","meio2st"),IF(CD33=7,IF(CD34=6,"fim2st","meio2st"),"meio2st"))))),IF(CD34&gt;5,IF(CD34&gt;CD33+1,"fim2st","meio2st"),"meio2st")),IF(CC33&lt;&gt;"",IF(CC33&gt;5,IF(CC33&gt;CC34+1,"fim1st",IF(CC34&gt;CC33+1,"fim1st",IF(CC33=CC34,"meio1st",IF(CC33=6,IF(CC34=7,"fim1st","meio1st"),IF(CC33=7,IF(CC34=6,"fim1st","meio1st"),"meio1st"))))),IF(CC34&gt;5,IF(CC34&gt;CC33+1,"fim1st","meio1st"),"meio1st")),IF(CC34&lt;&gt;"",IF(CC33&gt;5,IF(CC33&gt;CC34+1,"fim1st",IF(CC34&gt;CC33+1,"fim1st",IF(CC33=CC34,"meio1st",IF(CC33=6,IF(CC34=7,"fim1st","meio1st"),IF(CC33=7,IF(CC34=6,"fim1st","meio1st"),"meio1st"))))),IF(CC34&gt;5,IF(CC34&gt;CC33+1,"fim1st","meio1st"),"meio1st")),"NJG"))))))</f>
        <v>NJG</v>
      </c>
      <c r="CI33" s="71" t="n">
        <f aca="false">IF(CB33="W",6,IF(CB33="O",0,  IF(CB34="R",IF(CG33="meio1st",IF(CC34&gt;4,IF(CC34=6,7,CC34+2),6),CC33),CC33)))</f>
        <v>0</v>
      </c>
      <c r="CJ33" s="72" t="n">
        <f aca="false">IF(CB33="W",6,IF(CB33="O",0,IF(CB33="R",IF(CG33="meio1st",0,IF(CG33="fim1st",0,CD33) ),IF(CB34="R",IF(CG33="meio1st",6,IF(CG33="fim1st",6,IF(CG33="meio2st",IF(CD34&gt;4,IF(CD34=6,7,CD34+2),6),CD33))),CD33))))</f>
        <v>0</v>
      </c>
      <c r="CK33" s="73" t="n">
        <f aca="false">IF(CB33="W",0,IF(CB33="O",0,IF(CB33="R",IF(CG33="STB",CE33,0),IF(CB34="R",IF(CG31="meio1st",0,IF(CI33&gt;CI34,IF(CJ33&gt;CJ34,0,10),IF(CJ33&gt;CJ34,10,CE33))),CE33))))</f>
        <v>0</v>
      </c>
      <c r="CM33" s="1" t="str">
        <f aca="false">D33</f>
        <v>RAFAEL NOGUEIRA</v>
      </c>
      <c r="CN33" s="8" t="n">
        <f aca="false">IF(AE35&gt;AE36,1,0)</f>
        <v>0</v>
      </c>
      <c r="CO33" s="8" t="n">
        <f aca="false">IF(AF35&gt;AF36,1,0)</f>
        <v>0</v>
      </c>
      <c r="CP33" s="8" t="n">
        <f aca="false">IF(AG35&gt;AG36,1,0)</f>
        <v>0</v>
      </c>
      <c r="CQ33" s="8" t="n">
        <f aca="false">IF(AS35&gt;AS36,1,0)</f>
        <v>1</v>
      </c>
      <c r="CR33" s="8" t="n">
        <f aca="false">IF(AT35&gt;AT36,1,0)</f>
        <v>1</v>
      </c>
      <c r="CS33" s="8" t="n">
        <f aca="false">IF(AU35&gt;AU36,1,0)</f>
        <v>0</v>
      </c>
      <c r="CT33" s="8" t="n">
        <f aca="false">IF(BG34&gt;BG33,1,0)</f>
        <v>0</v>
      </c>
      <c r="CU33" s="8" t="n">
        <f aca="false">IF(BH34&gt;BH33,1,0)</f>
        <v>0</v>
      </c>
      <c r="CV33" s="8" t="n">
        <f aca="false">IF(BI34&gt;BI33,1,0)</f>
        <v>0</v>
      </c>
      <c r="CW33" s="8" t="n">
        <f aca="false">IF(BU32&gt;BU31,1,0)</f>
        <v>0</v>
      </c>
      <c r="CX33" s="8" t="n">
        <f aca="false">IF(BV32&gt;BV31,1,0)</f>
        <v>0</v>
      </c>
      <c r="CY33" s="8" t="n">
        <f aca="false">IF(BW32&gt;BW31,1,0)</f>
        <v>0</v>
      </c>
      <c r="CZ33" s="8" t="n">
        <f aca="false">IF(CI33&gt;CI34,1,0)</f>
        <v>0</v>
      </c>
      <c r="DA33" s="8" t="n">
        <f aca="false">IF(CJ33&gt;CJ34,1,0)</f>
        <v>0</v>
      </c>
      <c r="DB33" s="8" t="n">
        <f aca="false">IF(CK33&gt;CK34,1,0)</f>
        <v>0</v>
      </c>
      <c r="DC33" s="74"/>
      <c r="DD33" s="8" t="n">
        <f aca="false">IF(AE36&gt;AE35,1,0)</f>
        <v>1</v>
      </c>
      <c r="DE33" s="8" t="n">
        <f aca="false">IF(AF36&gt;AF35,1,0)</f>
        <v>1</v>
      </c>
      <c r="DF33" s="8" t="n">
        <f aca="false">IF(AG36&gt;AG35,1,0)</f>
        <v>0</v>
      </c>
      <c r="DG33" s="8" t="n">
        <f aca="false">IF(AS36&gt;AS35,1,0)</f>
        <v>0</v>
      </c>
      <c r="DH33" s="8" t="n">
        <f aca="false">IF(AT36&gt;AT35,1,0)</f>
        <v>0</v>
      </c>
      <c r="DI33" s="8" t="n">
        <f aca="false">IF(AU36&gt;AU35,1,0)</f>
        <v>0</v>
      </c>
      <c r="DJ33" s="8" t="n">
        <f aca="false">IF(BG33&gt;BG34,1,0)</f>
        <v>1</v>
      </c>
      <c r="DK33" s="8" t="n">
        <f aca="false">IF(BH33&gt;BH34,1,0)</f>
        <v>1</v>
      </c>
      <c r="DL33" s="8" t="n">
        <f aca="false">IF(BI33&gt;BI34,1,0)</f>
        <v>0</v>
      </c>
      <c r="DM33" s="8" t="n">
        <f aca="false">IF(BU31&gt;BU32,1,0)</f>
        <v>1</v>
      </c>
      <c r="DN33" s="8" t="n">
        <f aca="false">IF(BV31&gt;BV32,1,0)</f>
        <v>1</v>
      </c>
      <c r="DO33" s="8" t="n">
        <f aca="false">IF(BW31&gt;BW32,1,0)</f>
        <v>0</v>
      </c>
      <c r="DP33" s="8" t="n">
        <f aca="false">IF(CI34&gt;CI33,1,0)</f>
        <v>1</v>
      </c>
      <c r="DQ33" s="8" t="n">
        <f aca="false">IF(CJ34&gt;CJ33,1,0)</f>
        <v>1</v>
      </c>
      <c r="DR33" s="8" t="n">
        <f aca="false">IF(CK34&gt;CK33,1,0)</f>
        <v>0</v>
      </c>
      <c r="DS33" s="74"/>
      <c r="DT33" s="8" t="n">
        <f aca="false">AE35+AF35+AG35+AS35+AT35+AU35+BG34+BH34+BI34+BU32+BV32+BW32+CI33+CJ33+CK33</f>
        <v>14</v>
      </c>
      <c r="DU33" s="8" t="n">
        <f aca="false">AE36+AF36+AG36+AS36+AT36+AU36+BG33+BH33+BI33+BU31+BV31+BW31+CI34+CJ34+CK34</f>
        <v>59</v>
      </c>
      <c r="DV33" s="74"/>
      <c r="DW33" s="1" t="n">
        <f aca="false">IF(X35="O",1,0)</f>
        <v>1</v>
      </c>
      <c r="DX33" s="1" t="n">
        <f aca="false">IF(AL35="O",1,0)</f>
        <v>0</v>
      </c>
      <c r="DY33" s="1" t="n">
        <f aca="false">IF(AZ34="O",1,0)</f>
        <v>1</v>
      </c>
      <c r="DZ33" s="1" t="n">
        <f aca="false">IF(BN32="O",1,0)</f>
        <v>1</v>
      </c>
      <c r="EA33" s="1" t="n">
        <f aca="false">IF(CB33="O",1,0)</f>
        <v>1</v>
      </c>
      <c r="ED33" s="8" t="n">
        <f aca="false">IF(CN33+CO33+CP33+DD33+DE33+DF33&gt;0,1,0)</f>
        <v>1</v>
      </c>
      <c r="EE33" s="8" t="n">
        <f aca="false">IF(CQ33+CR33+CS33+DG33+DH33+DI33&gt;0,1,0)</f>
        <v>1</v>
      </c>
      <c r="EF33" s="8" t="n">
        <f aca="false">IF(CT33+CU33+CV33+DJ33+DK33+DL33&gt;0,1,0)</f>
        <v>1</v>
      </c>
      <c r="EG33" s="8" t="n">
        <f aca="false">IF(CW33+CX33+CY33+DM33+DN33+DO33&gt;0,1,0)</f>
        <v>1</v>
      </c>
      <c r="EH33" s="8" t="n">
        <f aca="false">IF(CZ33+DA33+DB33+DP33+DQ33+DR33&gt;0,1,0)</f>
        <v>1</v>
      </c>
      <c r="EI33" s="8" t="n">
        <v>3</v>
      </c>
      <c r="EJ33" s="48" t="n">
        <f aca="false">SUM(ED33:EH33)</f>
        <v>5</v>
      </c>
      <c r="EK33" s="48" t="n">
        <f aca="false">AY34+BM32+CA33+W35+AK35</f>
        <v>1</v>
      </c>
      <c r="EL33" s="48" t="n">
        <f aca="false">SUM(CN33:DB33)</f>
        <v>2</v>
      </c>
      <c r="EM33" s="48" t="n">
        <f aca="false">SUM(DD33:DR33)</f>
        <v>8</v>
      </c>
      <c r="EN33" s="48" t="n">
        <f aca="false">EL33-EM33</f>
        <v>-6</v>
      </c>
      <c r="EO33" s="48" t="n">
        <f aca="false">DT33</f>
        <v>14</v>
      </c>
      <c r="EP33" s="48" t="n">
        <f aca="false">DU33</f>
        <v>59</v>
      </c>
      <c r="EQ33" s="48" t="n">
        <f aca="false">EO33-EP33</f>
        <v>-45</v>
      </c>
      <c r="ER33" s="48" t="n">
        <f aca="false">SUM(DW33:EA33)</f>
        <v>4</v>
      </c>
      <c r="ES33" s="74"/>
      <c r="ET33" s="27" t="n">
        <f aca="false">IF(EK33+100&gt;99,EK33+100,concatdxnar("0",EK33+100))</f>
        <v>101</v>
      </c>
      <c r="EU33" s="27" t="str">
        <f aca="false">IF(EN33+100&gt;99,EN33+100,CONCATENATE("0",EN33+100))</f>
        <v>094</v>
      </c>
      <c r="EV33" s="27" t="str">
        <f aca="false">IF(EQ33+100&gt;99,EQ33+100,CONCATENATE("0",EQ33+100))</f>
        <v>055</v>
      </c>
      <c r="EW33" s="27" t="n">
        <f aca="false">9-ER33</f>
        <v>5</v>
      </c>
      <c r="EX33" s="8" t="str">
        <f aca="false">CONCATENATE(ET33,EU33,EV33,EW33,EI33)</f>
        <v>10109405553</v>
      </c>
      <c r="EY33" s="8" t="n">
        <f aca="false">VALUE(EX33)</f>
        <v>10109405553</v>
      </c>
      <c r="EZ33" s="8" t="n">
        <f aca="false">LARGE(EY31:EY36,EI33)</f>
        <v>10209809991</v>
      </c>
      <c r="FA33" s="8" t="str">
        <f aca="false">LEFT(EZ33,9)</f>
        <v>102098099</v>
      </c>
      <c r="FB33" s="8" t="str">
        <f aca="false">IF(FA33=FA32,"empate-c",IF(FA33=FA34,"empate-b","ok"))</f>
        <v>ok</v>
      </c>
      <c r="FC33" s="8" t="n">
        <f aca="false">VALUE(RIGHT(EZ33,1))</f>
        <v>1</v>
      </c>
      <c r="FD33" s="8" t="n">
        <f aca="false">IF(FB33="ok",9,IF(FB33="empate-c",CONCATENATE(FC33,FC32),IF(FB33="empate-b",CONCATENATE(FC33,FC34),1)))</f>
        <v>9</v>
      </c>
      <c r="FE33" s="8" t="str">
        <f aca="false">RIGHT(C29,1)</f>
        <v>D</v>
      </c>
      <c r="FF33" s="8" t="n">
        <f aca="false">IF(FD33=9,9,VLOOKUP(CONCATENATE(FE33,FD33),'Conf-Direto'!$A$12:$B$587,2,0))</f>
        <v>9</v>
      </c>
      <c r="FG33" s="8" t="n">
        <f aca="false">IF(FF33=9,9,IF(FF33=FC33,8,7))</f>
        <v>9</v>
      </c>
      <c r="FH33" s="1" t="str">
        <f aca="false">CONCATENATE(FA33,FG33,FC33)</f>
        <v>10209809991</v>
      </c>
      <c r="FI33" s="8" t="n">
        <v>3</v>
      </c>
      <c r="FJ33" s="25" t="n">
        <f aca="false">IF(BM31=1,1,IF(BM32=1,3,0))</f>
        <v>1</v>
      </c>
      <c r="FK33" s="25" t="n">
        <f aca="false">IF(AY33=1,2,IF(AY34=1,3,0))</f>
        <v>2</v>
      </c>
      <c r="FL33" s="25"/>
      <c r="FM33" s="25" t="n">
        <f aca="false">FL34</f>
        <v>4</v>
      </c>
      <c r="FN33" s="25" t="n">
        <f aca="false">FL35</f>
        <v>5</v>
      </c>
      <c r="FO33" s="25" t="n">
        <f aca="false">FL36</f>
        <v>3</v>
      </c>
      <c r="FP33" s="1" t="n">
        <f aca="false">VALUE(FH33)</f>
        <v>10209809991</v>
      </c>
      <c r="FQ33" s="1" t="n">
        <f aca="false">LARGE(FP31:FP36,3)</f>
        <v>10209809991</v>
      </c>
      <c r="FR33" s="8" t="n">
        <f aca="false">IF(SUM(EJ31:EJ36)=0,B33,VALUE(RIGHT(FQ33,1)))</f>
        <v>1</v>
      </c>
      <c r="FS33" s="1" t="n">
        <f aca="false">FR33+18</f>
        <v>19</v>
      </c>
      <c r="FT33" s="1" t="str">
        <f aca="false">VLOOKUP(FR33,B31:D36,3,0)</f>
        <v>MARCUS MAMEDE</v>
      </c>
      <c r="FU33" s="4" t="n">
        <f aca="false">F33</f>
        <v>21</v>
      </c>
      <c r="FV33" s="9" t="str">
        <f aca="false">IF(FS33&lt;10,CONCATENATE("0",FS33,IF(FU33&lt;10,CONCATENATE("0",FU33),FU33)),CONCATENATE(FS33,IF(FU33&lt;10,CONCATENATE("0",FU33),FU33)))</f>
        <v>1921</v>
      </c>
      <c r="FW33" s="4" t="n">
        <f aca="false">VALUE(FV33)</f>
        <v>1921</v>
      </c>
      <c r="FX33" s="4" t="n">
        <f aca="false">SMALL(FW31:FW36,FI33)</f>
        <v>2124</v>
      </c>
      <c r="FY33" s="4" t="n">
        <f aca="false">IF(LEN(FX33)=3,VALUE(LEFT(FX33,1)),VALUE(LEFT(FX33,2)))</f>
        <v>21</v>
      </c>
      <c r="FZ33" s="4" t="str">
        <f aca="false">RIGHT(FX33,2)</f>
        <v>24</v>
      </c>
    </row>
    <row r="34" customFormat="false" ht="13.8" hidden="false" customHeight="false" outlineLevel="0" collapsed="false">
      <c r="B34" s="48" t="n">
        <v>4</v>
      </c>
      <c r="C34" s="49" t="n">
        <v>22</v>
      </c>
      <c r="D34" s="50" t="str">
        <f aca="false">Classificação!D26</f>
        <v>CARLOS EWBANK</v>
      </c>
      <c r="F34" s="49" t="n">
        <f aca="false">F33+1</f>
        <v>22</v>
      </c>
      <c r="G34" s="51" t="str">
        <f aca="false">VLOOKUP(FR34,$B$31:$D$36,3,0)</f>
        <v>ADRIANO CHIARI</v>
      </c>
      <c r="H34" s="95" t="n">
        <f aca="false">VLOOKUP(FR34,EI31:EJ36,2,0)</f>
        <v>5</v>
      </c>
      <c r="I34" s="75" t="n">
        <f aca="false">VLOOKUP(FR34,EI31:EK36,3,0)</f>
        <v>2</v>
      </c>
      <c r="J34" s="79" t="n">
        <f aca="false">VLOOKUP(FR34,EI31:EQ36,4,0)</f>
        <v>4</v>
      </c>
      <c r="K34" s="77" t="n">
        <f aca="false">VLOOKUP(FR34,EI31:EQ36,5,0)</f>
        <v>6</v>
      </c>
      <c r="L34" s="78" t="n">
        <f aca="false">VLOOKUP(FR34,EI31:EQ36,6,0)</f>
        <v>-2</v>
      </c>
      <c r="M34" s="79" t="n">
        <f aca="false">VLOOKUP(FR34,EI31:EQ36,7,0)</f>
        <v>42</v>
      </c>
      <c r="N34" s="77" t="n">
        <f aca="false">VLOOKUP(FR34,EI31:EQ36,8,0)</f>
        <v>46</v>
      </c>
      <c r="O34" s="113" t="n">
        <f aca="false">VLOOKUP(FR34,EI31:EQ36,9,0)</f>
        <v>-4</v>
      </c>
      <c r="P34" s="80" t="n">
        <f aca="false">VLOOKUP(FR34,EI31:ER36,10,0)</f>
        <v>0</v>
      </c>
      <c r="Q34" s="80" t="e">
        <f aca="false">VLOOKUP(FS34,EJ31:ES36,10,0)</f>
        <v>#N/A</v>
      </c>
      <c r="R34" s="59"/>
      <c r="S34" s="59"/>
      <c r="U34" s="81" t="s">
        <v>75</v>
      </c>
      <c r="V34" s="82" t="str">
        <f aca="false">D35</f>
        <v>JOAO RIBEIRO</v>
      </c>
      <c r="W34" s="83" t="n">
        <f aca="false">IF(X34="W",1,IF(X34="O",0,IF(X34="R",0,IF(X33="R",1,IF(AG34+AG33&gt;0,IF(AG34&gt;AG33,1,0),IF(AF34&gt;AF33,1,0))))))</f>
        <v>0</v>
      </c>
      <c r="X34" s="84"/>
      <c r="Y34" s="85" t="n">
        <v>4</v>
      </c>
      <c r="Z34" s="85" t="n">
        <v>5</v>
      </c>
      <c r="AA34" s="86"/>
      <c r="AC34" s="5" t="str">
        <f aca="false">IF(AA34&lt;&gt;"","STB",IF(AA33&lt;&gt;"","STB",IF(Z34&lt;&gt;"",IF(Z34&gt;5,IF(Z34&gt;Z33+1,"fim2st",IF(Z33&gt;Z34+1,"fim2st",IF(Z34=Z33,"meio2st",IF(Z34=6,IF(Z33=7,"fim2st","meio2st"),IF(Z34=7,IF(Z33=6,"fim2st","meio2st"),"meio2st"))))),IF(Z33&gt;5,IF(Z33&gt;Z34+1,"fim2st","meio2st"),"meio2st")),IF(Z33&lt;&gt;"",IF(Z34&gt;5,IF(Z34&gt;Z33+1,"fim2st",IF(Z33&gt;Z34+1,"fim2st",IF(Z34=Z33,"meio2st",IF(Z34=6,IF(Z33=7,"fim2st","meio2st"),IF(Z34=7,IF(Z33=6,"fim2st","meio2st"),"meio2st"))))),IF(Z33&gt;5,IF(Z33&gt;Z34+1,"fim2st","meio2st"),"meio2st")),IF(Y34&lt;&gt;"",IF(Y34&gt;5,IF(Y34&gt;Y33+1,"fim1st",IF(Y33&gt;Y34+1,"fim1st",IF(Y34=Y33,"meio1st",IF(Y34=6,IF(Y33=7,"fim1st","meio1st"),IF(Y34=7,IF(Y33=6,"fim1st","meio1st"),"meio1st"))))),IF(Y33&gt;5,IF(Y33&gt;Y34+1,"fim1st","meio1st"),"meio1st")),IF(Y33&lt;&gt;"",IF(Y34&gt;5,IF(Y34&gt;Y33+1,"fim1st",IF(Y33&gt;Y34+1,"fim1st",IF(Y34=Y33,"meio1st",IF(Y34=6,IF(Y33=7,"fim1st","meio1st"),IF(Y34=7,IF(Y33=6,"fim1st","meio1st"),"meio1st"))))),IF(Y33&gt;5,IF(Y33&gt;Y34+1,"fim1st","meio1st"),"meio1st")),"NJG"))))))</f>
        <v>fim2st</v>
      </c>
      <c r="AE34" s="87" t="n">
        <f aca="false">IF(X34="W",6,IF(X34="O",0,  IF(X33="R",IF(AC34="meio1st",IF(Y33&gt;4,IF(Y33=6,7,Y33+2),6),Y34),Y34)))</f>
        <v>4</v>
      </c>
      <c r="AF34" s="88" t="n">
        <f aca="false">IF(X34="W",6,IF(X34="O",0,IF(X34="R",IF(AC34="meio1st",0,IF(AC34="fim1st",0,Z34) ),IF(X33="R",IF(AC34="meio1st",6,IF(AC34="fim1st",6,IF(AC34="meio2st",IF(Z33&gt;4,IF(Z33=6,7,Z33+2),6),Z34))),Z34))))</f>
        <v>5</v>
      </c>
      <c r="AG34" s="89" t="n">
        <f aca="false">IF(X34="W",0,IF(X34="O",0,IF(X34="R",IF(AC34="STB",AA34,0),IF(X33="R",IF(AC31="meio1st",0,IF(AE34&gt;AE33,IF(AF34&gt;AF33,0,10),IF(AF34&gt;AF33,10,AA34))),AA34))))</f>
        <v>0</v>
      </c>
      <c r="AH34" s="69"/>
      <c r="AI34" s="81"/>
      <c r="AJ34" s="82" t="str">
        <f aca="false">D34</f>
        <v>CARLOS EWBANK</v>
      </c>
      <c r="AK34" s="83" t="n">
        <f aca="false">IF(AL34="W",1,IF(AL34="O",0,IF(AL34="R",0,IF(AL33="R",1,IF(AU34+AU33&gt;0,IF(AU34&gt;AU33,1,0),IF(AT34&gt;AT33,1,0))))))</f>
        <v>0</v>
      </c>
      <c r="AL34" s="84"/>
      <c r="AM34" s="85" t="n">
        <v>2</v>
      </c>
      <c r="AN34" s="85" t="n">
        <v>2</v>
      </c>
      <c r="AO34" s="86"/>
      <c r="AQ34" s="5" t="str">
        <f aca="false">IF(AO34&lt;&gt;"","STB",IF(AO33&lt;&gt;"","STB",IF(AN34&lt;&gt;"",IF(AN34&gt;5,IF(AN34&gt;AN33+1,"fim2st",IF(AN33&gt;AN34+1,"fim2st",IF(AN34=AN33,"meio2st",IF(AN34=6,IF(AN33=7,"fim2st","meio2st"),IF(AN34=7,IF(AN33=6,"fim2st","meio2st"),"meio2st"))))),IF(AN33&gt;5,IF(AN33&gt;AN34+1,"fim2st","meio2st"),"meio2st")),IF(AN33&lt;&gt;"",IF(AN34&gt;5,IF(AN34&gt;AN33+1,"fim2st",IF(AN33&gt;AN34+1,"fim2st",IF(AN34=AN33,"meio2st",IF(AN34=6,IF(AN33=7,"fim2st","meio2st"),IF(AN34=7,IF(AN33=6,"fim2st","meio2st"),"meio2st"))))),IF(AN33&gt;5,IF(AN33&gt;AN34+1,"fim2st","meio2st"),"meio2st")),IF(AM34&lt;&gt;"",IF(AM34&gt;5,IF(AM34&gt;AM33+1,"fim1st",IF(AM33&gt;AM34+1,"fim1st",IF(AM34=AM33,"meio1st",IF(AM34=6,IF(AM33=7,"fim1st","meio1st"),IF(AM34=7,IF(AM33=6,"fim1st","meio1st"),"meio1st"))))),IF(AM33&gt;5,IF(AM33&gt;AM34+1,"fim1st","meio1st"),"meio1st")),IF(AM33&lt;&gt;"",IF(AM34&gt;5,IF(AM34&gt;AM33+1,"fim1st",IF(AM33&gt;AM34+1,"fim1st",IF(AM34=AM33,"meio1st",IF(AM34=6,IF(AM33=7,"fim1st","meio1st"),IF(AM34=7,IF(AM33=6,"fim1st","meio1st"),"meio1st"))))),IF(AM33&gt;5,IF(AM33&gt;AM34+1,"fim1st","meio1st"),"meio1st")),"NJG"))))))</f>
        <v>fim2st</v>
      </c>
      <c r="AS34" s="87" t="n">
        <f aca="false">IF(AL34="W",6,IF(AL34="O",0,  IF(AL33="R",IF(AQ34="meio1st",IF(AM33&gt;4,IF(AM33=6,7,AM33+2),6),AM34),AM34)))</f>
        <v>2</v>
      </c>
      <c r="AT34" s="88" t="n">
        <f aca="false">IF(AL34="W",6,IF(AL34="O",0,IF(AL34="R",IF(AQ34="meio1st",0,IF(AQ34="fim1st",0,AN34) ),IF(AL33="R",IF(AQ34="meio1st",6,IF(AQ34="fim1st",6,IF(AQ34="meio2st",IF(AN33&gt;4,IF(AN33=6,7,AN33+2),6),AN34))),AN34))))</f>
        <v>2</v>
      </c>
      <c r="AU34" s="89" t="n">
        <f aca="false">IF(AL34="W",0,IF(AL34="O",0,IF(AL34="R",IF(AQ34="STB",AO34,0),IF(AL33="R",IF(AQ31="meio1st",0,IF(AS34&gt;AS33,IF(AT34&gt;AT33,0,10),IF(AT34&gt;AT33,10,AO34))),AO34))))</f>
        <v>0</v>
      </c>
      <c r="AW34" s="81" t="s">
        <v>75</v>
      </c>
      <c r="AX34" s="82" t="str">
        <f aca="false">D33</f>
        <v>RAFAEL NOGUEIRA</v>
      </c>
      <c r="AY34" s="83" t="n">
        <f aca="false">IF(AZ34="W",1,IF(AZ34="O",0,IF(AZ34="R",0,IF(AZ33="R",1,IF(BI34+BI33&gt;0,IF(BI34&gt;BI33,1,0),IF(BH34&gt;BH33,1,0))))))</f>
        <v>0</v>
      </c>
      <c r="AZ34" s="84" t="s">
        <v>47</v>
      </c>
      <c r="BA34" s="85"/>
      <c r="BB34" s="85"/>
      <c r="BC34" s="86"/>
      <c r="BE34" s="5" t="str">
        <f aca="false">IF(BC34&lt;&gt;"","STB",IF(BC33&lt;&gt;"","STB",IF(BB34&lt;&gt;"",IF(BB34&gt;5,IF(BB34&gt;BB33+1,"fim2st",IF(BB33&gt;BB34+1,"fim2st",IF(BB34=BB33,"meio2st",IF(BB34=6,IF(BB33=7,"fim2st","meio2st"),IF(BB34=7,IF(BB33=6,"fim2st","meio2st"),"meio2st"))))),IF(BB33&gt;5,IF(BB33&gt;BB34+1,"fim2st","meio2st"),"meio2st")),IF(BB33&lt;&gt;"",IF(BB34&gt;5,IF(BB34&gt;BB33+1,"fim2st",IF(BB33&gt;BB34+1,"fim2st",IF(BB34=BB33,"meio2st",IF(BB34=6,IF(BB33=7,"fim2st","meio2st"),IF(BB34=7,IF(BB33=6,"fim2st","meio2st"),"meio2st"))))),IF(BB33&gt;5,IF(BB33&gt;BB34+1,"fim2st","meio2st"),"meio2st")),IF(BA34&lt;&gt;"",IF(BA34&gt;5,IF(BA34&gt;BA33+1,"fim1st",IF(BA33&gt;BA34+1,"fim1st",IF(BA34=BA33,"meio1st",IF(BA34=6,IF(BA33=7,"fim1st","meio1st"),IF(BA34=7,IF(BA33=6,"fim1st","meio1st"),"meio1st"))))),IF(BA33&gt;5,IF(BA33&gt;BA34+1,"fim1st","meio1st"),"meio1st")),IF(BA33&lt;&gt;"",IF(BA34&gt;5,IF(BA34&gt;BA33+1,"fim1st",IF(BA33&gt;BA34+1,"fim1st",IF(BA34=BA33,"meio1st",IF(BA34=6,IF(BA33=7,"fim1st","meio1st"),IF(BA34=7,IF(BA33=6,"fim1st","meio1st"),"meio1st"))))),IF(BA33&gt;5,IF(BA33&gt;BA34+1,"fim1st","meio1st"),"meio1st")),"NJG"))))))</f>
        <v>NJG</v>
      </c>
      <c r="BG34" s="87" t="n">
        <f aca="false">IF(AZ34="W",6,IF(AZ34="O",0,  IF(AZ33="R",IF(BE34="meio1st",IF(BA33&gt;4,IF(BA33=6,7,BA33+2),6),BA34),BA34)))</f>
        <v>0</v>
      </c>
      <c r="BH34" s="88" t="n">
        <f aca="false">IF(AZ34="W",6,IF(AZ34="O",0,IF(AZ34="R",IF(BE34="meio1st",0,IF(BE34="fim1st",0,BB34) ),IF(AZ33="R",IF(BE34="meio1st",6,IF(BE34="fim1st",6,IF(BE34="meio2st",IF(BB33&gt;4,IF(BB33=6,7,BB33+2),6),BB34))),BB34))))</f>
        <v>0</v>
      </c>
      <c r="BI34" s="89" t="n">
        <f aca="false">IF(AZ34="W",0,IF(AZ34="O",0,IF(AZ34="R",IF(BE34="STB",BC34,0),IF(AZ33="R",IF(BE31="meio1st",0,IF(BG34&gt;BG33,IF(BH34&gt;BH33,0,10),IF(BH34&gt;BH33,10,BC34))),BC34))))</f>
        <v>0</v>
      </c>
      <c r="BK34" s="81" t="s">
        <v>75</v>
      </c>
      <c r="BL34" s="82" t="str">
        <f aca="false">D36</f>
        <v>ADRIANO CHIARI</v>
      </c>
      <c r="BM34" s="83" t="n">
        <f aca="false">IF(BN34="W",1,IF(BN34="O",0,IF(BN34="R",0,IF(BN33="R",1,IF(BW34+BW33&gt;0,IF(BW34&gt;BW33,1,0),IF(BV34&gt;BV33,1,0))))))</f>
        <v>0</v>
      </c>
      <c r="BN34" s="84"/>
      <c r="BO34" s="85" t="n">
        <v>3</v>
      </c>
      <c r="BP34" s="85" t="n">
        <v>1</v>
      </c>
      <c r="BQ34" s="86"/>
      <c r="BS34" s="5" t="str">
        <f aca="false">IF(BQ34&lt;&gt;"","STB",IF(BQ33&lt;&gt;"","STB",IF(BP34&lt;&gt;"",IF(BP34&gt;5,IF(BP34&gt;BP33+1,"fim2st",IF(BP33&gt;BP34+1,"fim2st",IF(BP34=BP33,"meio2st",IF(BP34=6,IF(BP33=7,"fim2st","meio2st"),IF(BP34=7,IF(BP33=6,"fim2st","meio2st"),"meio2st"))))),IF(BP33&gt;5,IF(BP33&gt;BP34+1,"fim2st","meio2st"),"meio2st")),IF(BP33&lt;&gt;"",IF(BP34&gt;5,IF(BP34&gt;BP33+1,"fim2st",IF(BP33&gt;BP34+1,"fim2st",IF(BP34=BP33,"meio2st",IF(BP34=6,IF(BP33=7,"fim2st","meio2st"),IF(BP34=7,IF(BP33=6,"fim2st","meio2st"),"meio2st"))))),IF(BP33&gt;5,IF(BP33&gt;BP34+1,"fim2st","meio2st"),"meio2st")),IF(BO34&lt;&gt;"",IF(BO34&gt;5,IF(BO34&gt;BO33+1,"fim1st",IF(BO33&gt;BO34+1,"fim1st",IF(BO34=BO33,"meio1st",IF(BO34=6,IF(BO33=7,"fim1st","meio1st"),IF(BO34=7,IF(BO33=6,"fim1st","meio1st"),"meio1st"))))),IF(BO33&gt;5,IF(BO33&gt;BO34+1,"fim1st","meio1st"),"meio1st")),IF(BO33&lt;&gt;"",IF(BO34&gt;5,IF(BO34&gt;BO33+1,"fim1st",IF(BO33&gt;BO34+1,"fim1st",IF(BO34=BO33,"meio1st",IF(BO34=6,IF(BO33=7,"fim1st","meio1st"),IF(BO34=7,IF(BO33=6,"fim1st","meio1st"),"meio1st"))))),IF(BO33&gt;5,IF(BO33&gt;BO34+1,"fim1st","meio1st"),"meio1st")),"NJG"))))))</f>
        <v>fim2st</v>
      </c>
      <c r="BU34" s="87" t="n">
        <f aca="false">IF(BN34="W",6,IF(BN34="O",0,  IF(BN33="R",IF(BS34="meio1st",IF(BO33&gt;4,IF(BO33=6,7,BO33+2),6),BO34),BO34)))</f>
        <v>3</v>
      </c>
      <c r="BV34" s="88" t="n">
        <f aca="false">IF(BN34="W",6,IF(BN34="O",0,IF(BN34="R",IF(BS34="meio1st",0,IF(BS34="fim1st",0,BP34) ),IF(BN33="R",IF(BS34="meio1st",6,IF(BS34="fim1st",6,IF(BS34="meio2st",IF(BP33&gt;4,IF(BP33=6,7,BP33+2),6),BP34))),BP34))))</f>
        <v>1</v>
      </c>
      <c r="BW34" s="89" t="n">
        <f aca="false">IF(BN34="W",0,IF(BN34="O",0,IF(BN34="R",IF(BS34="STB",BQ34,0),IF(BN33="R",IF(BS31="meio1st",0,IF(BU34&gt;BU33,IF(BV34&gt;BV33,0,10),IF(BV34&gt;BV33,10,BQ34))),BQ34))))</f>
        <v>0</v>
      </c>
      <c r="BY34" s="81"/>
      <c r="BZ34" s="82" t="str">
        <f aca="false">D35</f>
        <v>JOAO RIBEIRO</v>
      </c>
      <c r="CA34" s="83" t="n">
        <f aca="false">IF(CB34="W",1,IF(CB34="O",0,IF(CB34="R",0,IF(CB33="R",1,IF(CK34+CK33&gt;0,IF(CK34&gt;CK33,1,0),IF(CJ34&gt;CJ33,1,0))))))</f>
        <v>1</v>
      </c>
      <c r="CB34" s="84" t="s">
        <v>25</v>
      </c>
      <c r="CC34" s="85"/>
      <c r="CD34" s="85"/>
      <c r="CE34" s="86"/>
      <c r="CG34" s="5" t="str">
        <f aca="false">IF(CE34&lt;&gt;"","STB",IF(CE33&lt;&gt;"","STB",IF(CD34&lt;&gt;"",IF(CD34&gt;5,IF(CD34&gt;CD33+1,"fim2st",IF(CD33&gt;CD34+1,"fim2st",IF(CD34=CD33,"meio2st",IF(CD34=6,IF(CD33=7,"fim2st","meio2st"),IF(CD34=7,IF(CD33=6,"fim2st","meio2st"),"meio2st"))))),IF(CD33&gt;5,IF(CD33&gt;CD34+1,"fim2st","meio2st"),"meio2st")),IF(CD33&lt;&gt;"",IF(CD34&gt;5,IF(CD34&gt;CD33+1,"fim2st",IF(CD33&gt;CD34+1,"fim2st",IF(CD34=CD33,"meio2st",IF(CD34=6,IF(CD33=7,"fim2st","meio2st"),IF(CD34=7,IF(CD33=6,"fim2st","meio2st"),"meio2st"))))),IF(CD33&gt;5,IF(CD33&gt;CD34+1,"fim2st","meio2st"),"meio2st")),IF(CC34&lt;&gt;"",IF(CC34&gt;5,IF(CC34&gt;CC33+1,"fim1st",IF(CC33&gt;CC34+1,"fim1st",IF(CC34=CC33,"meio1st",IF(CC34=6,IF(CC33=7,"fim1st","meio1st"),IF(CC34=7,IF(CC33=6,"fim1st","meio1st"),"meio1st"))))),IF(CC33&gt;5,IF(CC33&gt;CC34+1,"fim1st","meio1st"),"meio1st")),IF(CC33&lt;&gt;"",IF(CC34&gt;5,IF(CC34&gt;CC33+1,"fim1st",IF(CC33&gt;CC34+1,"fim1st",IF(CC34=CC33,"meio1st",IF(CC34=6,IF(CC33=7,"fim1st","meio1st"),IF(CC34=7,IF(CC33=6,"fim1st","meio1st"),"meio1st"))))),IF(CC33&gt;5,IF(CC33&gt;CC34+1,"fim1st","meio1st"),"meio1st")),"NJG"))))))</f>
        <v>NJG</v>
      </c>
      <c r="CI34" s="92" t="n">
        <f aca="false">IF(CB34="W",6,IF(CB34="O",0,  IF(CB33="R",IF(CG34="meio1st",IF(CC33&gt;4,IF(CC33=6,7,CC33+2),6),CC34),CC34)))</f>
        <v>6</v>
      </c>
      <c r="CJ34" s="93" t="n">
        <f aca="false">IF(CB34="W",6,IF(CB34="O",0,IF(CB34="R",IF(CG34="meio1st",0,IF(CG34="fim1st",0,CD34) ),IF(CB33="R",IF(CG34="meio1st",6,IF(CG34="fim1st",6,IF(CG34="meio2st",IF(CD33&gt;4,IF(CD33=6,7,CD33+2),6),CD34))),CD34))))</f>
        <v>6</v>
      </c>
      <c r="CK34" s="94" t="n">
        <f aca="false">IF(CB34="W",0,IF(CB34="O",0,IF(CB34="R",IF(CG34="STB",CE34,0),IF(CB33="R",IF(CG31="meio1st",0,IF(CI34&gt;CI33,IF(CJ34&gt;CJ33,0,10),IF(CJ34&gt;CJ33,10,CE34))),CE34))))</f>
        <v>0</v>
      </c>
      <c r="CM34" s="1" t="str">
        <f aca="false">D34</f>
        <v>CARLOS EWBANK</v>
      </c>
      <c r="CN34" s="8" t="n">
        <f aca="false">IF(AE36&gt;AE35,1,0)</f>
        <v>1</v>
      </c>
      <c r="CO34" s="8" t="n">
        <f aca="false">IF(AF36&gt;AF35,1,0)</f>
        <v>1</v>
      </c>
      <c r="CP34" s="8" t="n">
        <f aca="false">IF(AG36&gt;AG35,1,0)</f>
        <v>0</v>
      </c>
      <c r="CQ34" s="8" t="n">
        <f aca="false">IF(AS34&gt;AS33,1,0)</f>
        <v>0</v>
      </c>
      <c r="CR34" s="8" t="n">
        <f aca="false">IF(AT34&gt;AT33,1,0)</f>
        <v>0</v>
      </c>
      <c r="CS34" s="8" t="n">
        <f aca="false">IF(AU34&gt;AU33,1,0)</f>
        <v>0</v>
      </c>
      <c r="CT34" s="8" t="n">
        <f aca="false">IF(BG32&gt;BG31,1,0)</f>
        <v>0</v>
      </c>
      <c r="CU34" s="8" t="n">
        <f aca="false">IF(BH32&gt;BH31,1,0)</f>
        <v>0</v>
      </c>
      <c r="CV34" s="8" t="n">
        <f aca="false">IF(BI32&gt;BI31,1,0)</f>
        <v>0</v>
      </c>
      <c r="CW34" s="8" t="n">
        <f aca="false">IF(BU36&gt;BU35,1,0)</f>
        <v>0</v>
      </c>
      <c r="CX34" s="8" t="n">
        <f aca="false">IF(BV36&gt;BV35,1,0)</f>
        <v>0</v>
      </c>
      <c r="CY34" s="8" t="n">
        <f aca="false">IF(BW36&gt;BW35,1,0)</f>
        <v>0</v>
      </c>
      <c r="CZ34" s="8" t="n">
        <f aca="false">IF(CI35&gt;CI36,1,0)</f>
        <v>0</v>
      </c>
      <c r="DA34" s="8" t="n">
        <f aca="false">IF(CJ35&gt;CJ36,1,0)</f>
        <v>0</v>
      </c>
      <c r="DB34" s="8" t="n">
        <f aca="false">IF(CK35&gt;CK36,1,0)</f>
        <v>0</v>
      </c>
      <c r="DC34" s="74"/>
      <c r="DD34" s="8" t="n">
        <f aca="false">IF(AE35&gt;AE36,1,0)</f>
        <v>0</v>
      </c>
      <c r="DE34" s="8" t="n">
        <f aca="false">IF(AF35&gt;AF36,1,0)</f>
        <v>0</v>
      </c>
      <c r="DF34" s="8" t="n">
        <f aca="false">IF(AG35&gt;AG36,1,0)</f>
        <v>0</v>
      </c>
      <c r="DG34" s="8" t="n">
        <f aca="false">IF(AS33&gt;AS34,1,0)</f>
        <v>1</v>
      </c>
      <c r="DH34" s="8" t="n">
        <f aca="false">IF(AT33&gt;AT34,1,0)</f>
        <v>1</v>
      </c>
      <c r="DI34" s="8" t="n">
        <f aca="false">IF(AU33&gt;AU34,1,0)</f>
        <v>0</v>
      </c>
      <c r="DJ34" s="8" t="n">
        <f aca="false">IF(BG31&gt;BG32,1,0)</f>
        <v>1</v>
      </c>
      <c r="DK34" s="8" t="n">
        <f aca="false">IF(BH31&gt;BH32,1,0)</f>
        <v>1</v>
      </c>
      <c r="DL34" s="8" t="n">
        <f aca="false">IF(BI31&gt;BI32,1,0)</f>
        <v>0</v>
      </c>
      <c r="DM34" s="8" t="n">
        <f aca="false">IF(BU35&gt;BU36,1,0)</f>
        <v>1</v>
      </c>
      <c r="DN34" s="8" t="n">
        <f aca="false">IF(BV35&gt;BV36,1,0)</f>
        <v>1</v>
      </c>
      <c r="DO34" s="8" t="n">
        <f aca="false">IF(BW35&gt;BW36,1,0)</f>
        <v>0</v>
      </c>
      <c r="DP34" s="8" t="n">
        <f aca="false">IF(CI36&gt;CI35,1,0)</f>
        <v>1</v>
      </c>
      <c r="DQ34" s="8" t="n">
        <f aca="false">IF(CJ36&gt;CJ35,1,0)</f>
        <v>1</v>
      </c>
      <c r="DR34" s="8" t="n">
        <f aca="false">IF(CK36&gt;CK35,1,0)</f>
        <v>0</v>
      </c>
      <c r="DS34" s="74"/>
      <c r="DT34" s="8" t="n">
        <f aca="false">AE36+AF36+AG36+AS34+AT34+AU34+BG32+BH32+BI32+BU36+BV36+BW36+CI35+CJ35+CK35</f>
        <v>28</v>
      </c>
      <c r="DU34" s="8" t="n">
        <f aca="false">AE35+AF35+AG35+AS33+AT33+AU33+BG31+BH31+BI31+BU35+BV35+BW35+CI36+CJ36+CK36</f>
        <v>48</v>
      </c>
      <c r="DV34" s="74"/>
      <c r="DW34" s="1" t="n">
        <f aca="false">IF(X36="O",1,0)</f>
        <v>0</v>
      </c>
      <c r="DX34" s="1" t="n">
        <f aca="false">IF(AL34="O",1,0)</f>
        <v>0</v>
      </c>
      <c r="DY34" s="1" t="n">
        <f aca="false">IF(AZ32="O",1,0)</f>
        <v>0</v>
      </c>
      <c r="DZ34" s="1" t="n">
        <f aca="false">IF(BN36="O",1,0)</f>
        <v>0</v>
      </c>
      <c r="EA34" s="1" t="n">
        <f aca="false">IF(CB35="O",1,0)</f>
        <v>0</v>
      </c>
      <c r="ED34" s="8" t="n">
        <f aca="false">IF(CN34+CO34+CP34+DD34+DE34+DF34&gt;0,1,0)</f>
        <v>1</v>
      </c>
      <c r="EE34" s="8" t="n">
        <f aca="false">IF(CQ34+CR34+CS34+DG34+DH34+DI34&gt;0,1,0)</f>
        <v>1</v>
      </c>
      <c r="EF34" s="8" t="n">
        <f aca="false">IF(CT34+CU34+CV34+DJ34+DK34+DL34&gt;0,1,0)</f>
        <v>1</v>
      </c>
      <c r="EG34" s="8" t="n">
        <f aca="false">IF(CW34+CX34+CY34+DM34+DN34+DO34&gt;0,1,0)</f>
        <v>1</v>
      </c>
      <c r="EH34" s="8" t="n">
        <f aca="false">IF(CZ34+DA34+DB34+DP34+DQ34+DR34&gt;0,1,0)</f>
        <v>1</v>
      </c>
      <c r="EI34" s="8" t="n">
        <v>4</v>
      </c>
      <c r="EJ34" s="48" t="n">
        <f aca="false">SUM(ED34:EH34)</f>
        <v>5</v>
      </c>
      <c r="EK34" s="48" t="n">
        <f aca="false">AY32+BM36+CA35+W36+AK34</f>
        <v>1</v>
      </c>
      <c r="EL34" s="48" t="n">
        <f aca="false">SUM(CN34:DB34)</f>
        <v>2</v>
      </c>
      <c r="EM34" s="48" t="n">
        <f aca="false">SUM(DD34:DR34)</f>
        <v>8</v>
      </c>
      <c r="EN34" s="48" t="n">
        <f aca="false">EL34-EM34</f>
        <v>-6</v>
      </c>
      <c r="EO34" s="48" t="n">
        <f aca="false">DT34</f>
        <v>28</v>
      </c>
      <c r="EP34" s="48" t="n">
        <f aca="false">DU34</f>
        <v>48</v>
      </c>
      <c r="EQ34" s="48" t="n">
        <f aca="false">EO34-EP34</f>
        <v>-20</v>
      </c>
      <c r="ER34" s="48" t="n">
        <f aca="false">SUM(DW34:EA34)</f>
        <v>0</v>
      </c>
      <c r="ES34" s="74"/>
      <c r="ET34" s="27" t="n">
        <f aca="false">IF(EK34+100&gt;99,EK34+100,concatdxnar("0",EK34+100))</f>
        <v>101</v>
      </c>
      <c r="EU34" s="27" t="str">
        <f aca="false">IF(EN34+100&gt;99,EN34+100,CONCATENATE("0",EN34+100))</f>
        <v>094</v>
      </c>
      <c r="EV34" s="27" t="str">
        <f aca="false">IF(EQ34+100&gt;99,EQ34+100,CONCATENATE("0",EQ34+100))</f>
        <v>080</v>
      </c>
      <c r="EW34" s="27" t="n">
        <f aca="false">9-ER34</f>
        <v>9</v>
      </c>
      <c r="EX34" s="8" t="str">
        <f aca="false">CONCATENATE(ET34,EU34,EV34,EW34,EI34)</f>
        <v>10109408094</v>
      </c>
      <c r="EY34" s="8" t="n">
        <f aca="false">VALUE(EX34)</f>
        <v>10109408094</v>
      </c>
      <c r="EZ34" s="8" t="n">
        <f aca="false">LARGE(EY31:EY36,EI34)</f>
        <v>10209809696</v>
      </c>
      <c r="FA34" s="8" t="str">
        <f aca="false">LEFT(EZ34,9)</f>
        <v>102098096</v>
      </c>
      <c r="FB34" s="8" t="str">
        <f aca="false">IF(FA34=FA33,"empate-c",IF(FA34=FA35,"empate-b","ok"))</f>
        <v>ok</v>
      </c>
      <c r="FC34" s="8" t="n">
        <f aca="false">VALUE(RIGHT(EZ34,1))</f>
        <v>6</v>
      </c>
      <c r="FD34" s="8" t="n">
        <f aca="false">IF(FB34="ok",9,IF(FB34="empate-c",CONCATENATE(FC34,FC33),IF(FB34="empate-b",CONCATENATE(FC34,FC35),1)))</f>
        <v>9</v>
      </c>
      <c r="FE34" s="8" t="str">
        <f aca="false">RIGHT(C29,1)</f>
        <v>D</v>
      </c>
      <c r="FF34" s="8" t="n">
        <f aca="false">IF(FD34=9,9,VLOOKUP(CONCATENATE(FE34,FD34),'Conf-Direto'!$A$12:$B$587,2,0))</f>
        <v>9</v>
      </c>
      <c r="FG34" s="8" t="n">
        <f aca="false">IF(FF34=9,9,IF(FF34=FC34,8,7))</f>
        <v>9</v>
      </c>
      <c r="FH34" s="1" t="str">
        <f aca="false">CONCATENATE(FA34,FG34,FC34)</f>
        <v>10209809696</v>
      </c>
      <c r="FI34" s="8" t="n">
        <v>4</v>
      </c>
      <c r="FJ34" s="25" t="n">
        <f aca="false">IF(AY31=1,1,IF(AY32=1,4,0))</f>
        <v>1</v>
      </c>
      <c r="FK34" s="25" t="n">
        <f aca="false">IF(AK33=1,2,IF(AK34=1,4,0))</f>
        <v>2</v>
      </c>
      <c r="FL34" s="25" t="n">
        <f aca="false">IF(W35=1,3,IF(W36=1,4,0))</f>
        <v>4</v>
      </c>
      <c r="FM34" s="25"/>
      <c r="FN34" s="25" t="n">
        <f aca="false">FM35</f>
        <v>5</v>
      </c>
      <c r="FO34" s="25" t="n">
        <f aca="false">FM36</f>
        <v>6</v>
      </c>
      <c r="FP34" s="1" t="n">
        <f aca="false">VALUE(FH34)</f>
        <v>10209809696</v>
      </c>
      <c r="FQ34" s="1" t="n">
        <f aca="false">LARGE(FP31:FP36,4)</f>
        <v>10209809696</v>
      </c>
      <c r="FR34" s="8" t="n">
        <f aca="false">IF(SUM(EJ31:EJ36)=0,B34,VALUE(RIGHT(FQ34,1)))</f>
        <v>6</v>
      </c>
      <c r="FS34" s="1" t="n">
        <f aca="false">FR34+18</f>
        <v>24</v>
      </c>
      <c r="FT34" s="1" t="str">
        <f aca="false">VLOOKUP(FR34,B31:D36,3,0)</f>
        <v>ADRIANO CHIARI</v>
      </c>
      <c r="FU34" s="4" t="n">
        <f aca="false">F34</f>
        <v>22</v>
      </c>
      <c r="FV34" s="9" t="str">
        <f aca="false">IF(FS34&lt;10,CONCATENATE("0",FS34,IF(FU34&lt;10,CONCATENATE("0",FU34),FU34)),CONCATENATE(FS34,IF(FU34&lt;10,CONCATENATE("0",FU34),FU34)))</f>
        <v>2422</v>
      </c>
      <c r="FW34" s="4" t="n">
        <f aca="false">VALUE(FV34)</f>
        <v>2422</v>
      </c>
      <c r="FX34" s="4" t="n">
        <f aca="false">SMALL(FW31:FW36,FI34)</f>
        <v>2223</v>
      </c>
      <c r="FY34" s="4" t="n">
        <f aca="false">IF(LEN(FX34)=3,VALUE(LEFT(FX34,1)),VALUE(LEFT(FX34,2)))</f>
        <v>22</v>
      </c>
      <c r="FZ34" s="4" t="str">
        <f aca="false">RIGHT(FX34,2)</f>
        <v>23</v>
      </c>
    </row>
    <row r="35" customFormat="false" ht="15" hidden="false" customHeight="false" outlineLevel="0" collapsed="false">
      <c r="B35" s="48" t="n">
        <v>5</v>
      </c>
      <c r="C35" s="49" t="n">
        <v>23</v>
      </c>
      <c r="D35" s="50" t="str">
        <f aca="false">Classificação!D27</f>
        <v>JOAO RIBEIRO</v>
      </c>
      <c r="F35" s="49" t="n">
        <f aca="false">F34+1</f>
        <v>23</v>
      </c>
      <c r="G35" s="51" t="str">
        <f aca="false">VLOOKUP(FR35,$B$31:$D$36,3,0)</f>
        <v>CARLOS EWBANK</v>
      </c>
      <c r="H35" s="95" t="n">
        <f aca="false">VLOOKUP(FR35,EI31:EJ36,2,0)</f>
        <v>5</v>
      </c>
      <c r="I35" s="75" t="n">
        <f aca="false">VLOOKUP(FR35,EI31:EK36,3,0)</f>
        <v>1</v>
      </c>
      <c r="J35" s="95" t="n">
        <f aca="false">VLOOKUP(FR35,EI31:EQ36,4,0)</f>
        <v>2</v>
      </c>
      <c r="K35" s="77" t="n">
        <f aca="false">VLOOKUP(FR35,EI31:EQ36,5,0)</f>
        <v>8</v>
      </c>
      <c r="L35" s="78" t="n">
        <f aca="false">VLOOKUP(FR35,EI31:EQ36,6,0)</f>
        <v>-6</v>
      </c>
      <c r="M35" s="95" t="n">
        <f aca="false">VLOOKUP(FR35,EI31:EQ36,7,0)</f>
        <v>28</v>
      </c>
      <c r="N35" s="77" t="n">
        <f aca="false">VLOOKUP(FR35,EI31:EQ36,8,0)</f>
        <v>48</v>
      </c>
      <c r="O35" s="113" t="n">
        <f aca="false">VLOOKUP(FR35,EI31:EQ36,9,0)</f>
        <v>-20</v>
      </c>
      <c r="P35" s="80" t="n">
        <f aca="false">VLOOKUP(FR35,EI31:ER36,10,0)</f>
        <v>0</v>
      </c>
      <c r="Q35" s="80" t="e">
        <f aca="false">VLOOKUP(FS35,EJ31:ES36,10,0)</f>
        <v>#N/A</v>
      </c>
      <c r="R35" s="59"/>
      <c r="S35" s="59"/>
      <c r="U35" s="60"/>
      <c r="V35" s="97" t="str">
        <f aca="false">D33</f>
        <v>RAFAEL NOGUEIRA</v>
      </c>
      <c r="W35" s="98" t="n">
        <f aca="false">IF(X35="W",1,IF(X35="O",0,IF(X35="R",0,IF(X36="R",1,IF(AG35+AG36&gt;0,IF(AG35&gt;AG36,1,0),IF(AF35&gt;AF36,1,0))))))</f>
        <v>0</v>
      </c>
      <c r="X35" s="96" t="s">
        <v>47</v>
      </c>
      <c r="Y35" s="64"/>
      <c r="Z35" s="64"/>
      <c r="AA35" s="65"/>
      <c r="AC35" s="5" t="str">
        <f aca="false">IF(AA35&lt;&gt;"","STB",IF(AA36&lt;&gt;"","STB",IF(Z35&lt;&gt;"",IF(Z35&gt;5,IF(Z35&gt;Z36+1,"fim2st",IF(Z36&gt;Z35+1,"fim2st",IF(Z35=Z36,"meio2st",IF(Z35=6,IF(Z36=7,"fim2st","meio2st"),IF(Z35=7,IF(Z36=6,"fim2st","meio2st"),"meio2st"))))),IF(Z36&gt;5,IF(Z36&gt;Z35+1,"fim2st","meio2st"),"meio2st")),IF(Z36&lt;&gt;"",IF(Z35&gt;5,IF(Z35&gt;Z36+1,"fim2st",IF(Z36&gt;Z35+1,"fim2st",IF(Z35=Z36,"meio2st",IF(Z35=6,IF(Z36=7,"fim2st","meio2st"),IF(Z35=7,IF(Z36=6,"fim2st","meio2st"),"meio2st"))))),IF(Z36&gt;5,IF(Z36&gt;Z35+1,"fim2st","meio2st"),"meio2st")),IF(Y35&lt;&gt;"",IF(Y35&gt;5,IF(Y35&gt;Y36+1,"fim1st",IF(Y36&gt;Y35+1,"fim1st",IF(Y35=Y36,"meio1st",IF(Y35=6,IF(Y36=7,"fim1st","meio1st"),IF(Y35=7,IF(Y36=6,"fim1st","meio1st"),"meio1st"))))),IF(Y36&gt;5,IF(Y36&gt;Y35+1,"fim1st","meio1st"),"meio1st")),IF(Y36&lt;&gt;"",IF(Y35&gt;5,IF(Y35&gt;Y36+1,"fim1st",IF(Y36&gt;Y35+1,"fim1st",IF(Y35=Y36,"meio1st",IF(Y35=6,IF(Y36=7,"fim1st","meio1st"),IF(Y35=7,IF(Y36=6,"fim1st","meio1st"),"meio1st"))))),IF(Y36&gt;5,IF(Y36&gt;Y35+1,"fim1st","meio1st"),"meio1st")),"NJG"))))))</f>
        <v>NJG</v>
      </c>
      <c r="AE35" s="66" t="n">
        <f aca="false">IF(X35="W",6,IF(X35="O",0,  IF(X36="R",IF(AC35="meio1st",IF(Y36&gt;4,IF(Y36=6,7,Y36+2),6),Y35),Y35)))</f>
        <v>0</v>
      </c>
      <c r="AF35" s="67" t="n">
        <f aca="false">IF(X35="W",6,IF(X35="O",0,IF(X35="R",IF(AC35="meio1st",0,IF(AC35="fim1st",0,Z35) ),IF(X36="R",IF(AC35="meio1st",6,IF(AC35="fim1st",6,IF(AC35="meio2st",IF(Z36&gt;4,IF(Z36=6,7,Z36+2),6),Z35))),Z35))))</f>
        <v>0</v>
      </c>
      <c r="AG35" s="68" t="n">
        <f aca="false">IF(X35="W",0,IF(X35="O",0,IF(X35="R",IF(AC35="STB",AA35,0),IF(X36="R",IF(AC31="meio1st",0,IF(AE35&gt;AE36,IF(AF35&gt;AF36,0,10),IF(AF35&gt;AF36,10,AA35))),AA35))))</f>
        <v>0</v>
      </c>
      <c r="AH35" s="69"/>
      <c r="AI35" s="60" t="s">
        <v>75</v>
      </c>
      <c r="AJ35" s="97" t="str">
        <f aca="false">D33</f>
        <v>RAFAEL NOGUEIRA</v>
      </c>
      <c r="AK35" s="98" t="n">
        <f aca="false">IF(AL35="W",1,IF(AL35="O",0,IF(AL35="R",0,IF(AL36="R",1,IF(AU35+AU36&gt;0,IF(AU35&gt;AU36,1,0),IF(AT35&gt;AT36,1,0))))))</f>
        <v>1</v>
      </c>
      <c r="AL35" s="96"/>
      <c r="AM35" s="64" t="n">
        <v>7</v>
      </c>
      <c r="AN35" s="64" t="n">
        <v>7</v>
      </c>
      <c r="AO35" s="65"/>
      <c r="AQ35" s="5" t="str">
        <f aca="false">IF(AO35&lt;&gt;"","STB",IF(AO36&lt;&gt;"","STB",IF(AN35&lt;&gt;"",IF(AN35&gt;5,IF(AN35&gt;AN36+1,"fim2st",IF(AN36&gt;AN35+1,"fim2st",IF(AN35=AN36,"meio2st",IF(AN35=6,IF(AN36=7,"fim2st","meio2st"),IF(AN35=7,IF(AN36=6,"fim2st","meio2st"),"meio2st"))))),IF(AN36&gt;5,IF(AN36&gt;AN35+1,"fim2st","meio2st"),"meio2st")),IF(AN36&lt;&gt;"",IF(AN35&gt;5,IF(AN35&gt;AN36+1,"fim2st",IF(AN36&gt;AN35+1,"fim2st",IF(AN35=AN36,"meio2st",IF(AN35=6,IF(AN36=7,"fim2st","meio2st"),IF(AN35=7,IF(AN36=6,"fim2st","meio2st"),"meio2st"))))),IF(AN36&gt;5,IF(AN36&gt;AN35+1,"fim2st","meio2st"),"meio2st")),IF(AM35&lt;&gt;"",IF(AM35&gt;5,IF(AM35&gt;AM36+1,"fim1st",IF(AM36&gt;AM35+1,"fim1st",IF(AM35=AM36,"meio1st",IF(AM35=6,IF(AM36=7,"fim1st","meio1st"),IF(AM35=7,IF(AM36=6,"fim1st","meio1st"),"meio1st"))))),IF(AM36&gt;5,IF(AM36&gt;AM35+1,"fim1st","meio1st"),"meio1st")),IF(AM36&lt;&gt;"",IF(AM35&gt;5,IF(AM35&gt;AM36+1,"fim1st",IF(AM36&gt;AM35+1,"fim1st",IF(AM35=AM36,"meio1st",IF(AM35=6,IF(AM36=7,"fim1st","meio1st"),IF(AM35=7,IF(AM36=6,"fim1st","meio1st"),"meio1st"))))),IF(AM36&gt;5,IF(AM36&gt;AM35+1,"fim1st","meio1st"),"meio1st")),"NJG"))))))</f>
        <v>fim2st</v>
      </c>
      <c r="AS35" s="66" t="n">
        <f aca="false">IF(AL35="W",6,IF(AL35="O",0,  IF(AL36="R",IF(AQ35="meio1st",IF(AM36&gt;4,IF(AM36=6,7,AM36+2),6),AM35),AM35)))</f>
        <v>7</v>
      </c>
      <c r="AT35" s="67" t="n">
        <f aca="false">IF(AL35="W",6,IF(AL35="O",0,IF(AL35="R",IF(AQ35="meio1st",0,IF(AQ35="fim1st",0,AN35) ),IF(AL36="R",IF(AQ35="meio1st",6,IF(AQ35="fim1st",6,IF(AQ35="meio2st",IF(AN36&gt;4,IF(AN36=6,7,AN36+2),6),AN35))),AN35))))</f>
        <v>7</v>
      </c>
      <c r="AU35" s="68" t="n">
        <f aca="false">IF(AL35="W",0,IF(AL35="O",0,IF(AL35="R",IF(AQ35="STB",AO35,0),IF(AL36="R",IF(AQ31="meio1st",0,IF(AS35&gt;AS36,IF(AT35&gt;AT36,0,10),IF(AT35&gt;AT36,10,AO35))),AO35))))</f>
        <v>0</v>
      </c>
      <c r="AW35" s="60"/>
      <c r="AX35" s="97" t="str">
        <f aca="false">D35</f>
        <v>JOAO RIBEIRO</v>
      </c>
      <c r="AY35" s="98" t="n">
        <f aca="false">IF(AZ35="W",1,IF(AZ35="O",0,IF(AZ35="R",0,IF(AZ36="R",1,IF(BI35+BI36&gt;0,IF(BI35&gt;BI36,1,0),IF(BH35&gt;BH36,1,0))))))</f>
        <v>1</v>
      </c>
      <c r="AZ35" s="96"/>
      <c r="BA35" s="64" t="n">
        <v>6</v>
      </c>
      <c r="BB35" s="64" t="n">
        <v>6</v>
      </c>
      <c r="BC35" s="65"/>
      <c r="BE35" s="5" t="str">
        <f aca="false">IF(BC35&lt;&gt;"","STB",IF(BC36&lt;&gt;"","STB",IF(BB35&lt;&gt;"",IF(BB35&gt;5,IF(BB35&gt;BB36+1,"fim2st",IF(BB36&gt;BB35+1,"fim2st",IF(BB35=BB36,"meio2st",IF(BB35=6,IF(BB36=7,"fim2st","meio2st"),IF(BB35=7,IF(BB36=6,"fim2st","meio2st"),"meio2st"))))),IF(BB36&gt;5,IF(BB36&gt;BB35+1,"fim2st","meio2st"),"meio2st")),IF(BB36&lt;&gt;"",IF(BB35&gt;5,IF(BB35&gt;BB36+1,"fim2st",IF(BB36&gt;BB35+1,"fim2st",IF(BB35=BB36,"meio2st",IF(BB35=6,IF(BB36=7,"fim2st","meio2st"),IF(BB35=7,IF(BB36=6,"fim2st","meio2st"),"meio2st"))))),IF(BB36&gt;5,IF(BB36&gt;BB35+1,"fim2st","meio2st"),"meio2st")),IF(BA35&lt;&gt;"",IF(BA35&gt;5,IF(BA35&gt;BA36+1,"fim1st",IF(BA36&gt;BA35+1,"fim1st",IF(BA35=BA36,"meio1st",IF(BA35=6,IF(BA36=7,"fim1st","meio1st"),IF(BA35=7,IF(BA36=6,"fim1st","meio1st"),"meio1st"))))),IF(BA36&gt;5,IF(BA36&gt;BA35+1,"fim1st","meio1st"),"meio1st")),IF(BA36&lt;&gt;"",IF(BA35&gt;5,IF(BA35&gt;BA36+1,"fim1st",IF(BA36&gt;BA35+1,"fim1st",IF(BA35=BA36,"meio1st",IF(BA35=6,IF(BA36=7,"fim1st","meio1st"),IF(BA35=7,IF(BA36=6,"fim1st","meio1st"),"meio1st"))))),IF(BA36&gt;5,IF(BA36&gt;BA35+1,"fim1st","meio1st"),"meio1st")),"NJG"))))))</f>
        <v>fim2st</v>
      </c>
      <c r="BG35" s="66" t="n">
        <f aca="false">IF(AZ35="W",6,IF(AZ35="O",0,  IF(AZ36="R",IF(BE35="meio1st",IF(BA36&gt;4,IF(BA36=6,7,BA36+2),6),BA35),BA35)))</f>
        <v>6</v>
      </c>
      <c r="BH35" s="67" t="n">
        <f aca="false">IF(AZ35="W",6,IF(AZ35="O",0,IF(AZ35="R",IF(BE35="meio1st",0,IF(BE35="fim1st",0,BB35) ),IF(AZ36="R",IF(BE35="meio1st",6,IF(BE35="fim1st",6,IF(BE35="meio2st",IF(BB36&gt;4,IF(BB36=6,7,BB36+2),6),BB35))),BB35))))</f>
        <v>6</v>
      </c>
      <c r="BI35" s="68" t="n">
        <f aca="false">IF(AZ35="W",0,IF(AZ35="O",0,IF(AZ35="R",IF(BE35="STB",BC35,0),IF(AZ36="R",IF(BE31="meio1st",0,IF(BG35&gt;BG36,IF(BH35&gt;BH36,0,10),IF(BH35&gt;BH36,10,BC35))),BC35))))</f>
        <v>0</v>
      </c>
      <c r="BK35" s="60" t="s">
        <v>75</v>
      </c>
      <c r="BL35" s="97" t="str">
        <f aca="false">D35</f>
        <v>JOAO RIBEIRO</v>
      </c>
      <c r="BM35" s="98" t="n">
        <f aca="false">IF(BN35="W",1,IF(BN35="O",0,IF(BN35="R",0,IF(BN36="R",1,IF(BW35+BW36&gt;0,IF(BW35&gt;BW36,1,0),IF(BV35&gt;BV36,1,0))))))</f>
        <v>1</v>
      </c>
      <c r="BN35" s="96"/>
      <c r="BO35" s="64" t="n">
        <v>6</v>
      </c>
      <c r="BP35" s="64" t="n">
        <v>6</v>
      </c>
      <c r="BQ35" s="65"/>
      <c r="BS35" s="5" t="str">
        <f aca="false">IF(BQ35&lt;&gt;"","STB",IF(BQ36&lt;&gt;"","STB",IF(BP35&lt;&gt;"",IF(BP35&gt;5,IF(BP35&gt;BP36+1,"fim2st",IF(BP36&gt;BP35+1,"fim2st",IF(BP35=BP36,"meio2st",IF(BP35=6,IF(BP36=7,"fim2st","meio2st"),IF(BP35=7,IF(BP36=6,"fim2st","meio2st"),"meio2st"))))),IF(BP36&gt;5,IF(BP36&gt;BP35+1,"fim2st","meio2st"),"meio2st")),IF(BP36&lt;&gt;"",IF(BP35&gt;5,IF(BP35&gt;BP36+1,"fim2st",IF(BP36&gt;BP35+1,"fim2st",IF(BP35=BP36,"meio2st",IF(BP35=6,IF(BP36=7,"fim2st","meio2st"),IF(BP35=7,IF(BP36=6,"fim2st","meio2st"),"meio2st"))))),IF(BP36&gt;5,IF(BP36&gt;BP35+1,"fim2st","meio2st"),"meio2st")),IF(BO35&lt;&gt;"",IF(BO35&gt;5,IF(BO35&gt;BO36+1,"fim1st",IF(BO36&gt;BO35+1,"fim1st",IF(BO35=BO36,"meio1st",IF(BO35=6,IF(BO36=7,"fim1st","meio1st"),IF(BO35=7,IF(BO36=6,"fim1st","meio1st"),"meio1st"))))),IF(BO36&gt;5,IF(BO36&gt;BO35+1,"fim1st","meio1st"),"meio1st")),IF(BO36&lt;&gt;"",IF(BO35&gt;5,IF(BO35&gt;BO36+1,"fim1st",IF(BO36&gt;BO35+1,"fim1st",IF(BO35=BO36,"meio1st",IF(BO35=6,IF(BO36=7,"fim1st","meio1st"),IF(BO35=7,IF(BO36=6,"fim1st","meio1st"),"meio1st"))))),IF(BO36&gt;5,IF(BO36&gt;BO35+1,"fim1st","meio1st"),"meio1st")),"NJG"))))))</f>
        <v>fim2st</v>
      </c>
      <c r="BU35" s="66" t="n">
        <f aca="false">IF(BN35="W",6,IF(BN35="O",0,  IF(BN36="R",IF(BS35="meio1st",IF(BO36&gt;4,IF(BO36=6,7,BO36+2),6),BO35),BO35)))</f>
        <v>6</v>
      </c>
      <c r="BV35" s="67" t="n">
        <f aca="false">IF(BN35="W",6,IF(BN35="O",0,IF(BN35="R",IF(BS35="meio1st",0,IF(BS35="fim1st",0,BP35) ),IF(BN36="R",IF(BS35="meio1st",6,IF(BS35="fim1st",6,IF(BS35="meio2st",IF(BP36&gt;4,IF(BP36=6,7,BP36+2),6),BP35))),BP35))))</f>
        <v>6</v>
      </c>
      <c r="BW35" s="68" t="n">
        <f aca="false">IF(BN35="W",0,IF(BN35="O",0,IF(BN35="R",IF(BS35="STB",BQ35,0),IF(BN36="R",IF(BS31="meio1st",0,IF(BU35&gt;BU36,IF(BV35&gt;BV36,0,10),IF(BV35&gt;BV36,10,BQ35))),BQ35))))</f>
        <v>0</v>
      </c>
      <c r="BY35" s="60" t="s">
        <v>75</v>
      </c>
      <c r="BZ35" s="97" t="str">
        <f aca="false">D34</f>
        <v>CARLOS EWBANK</v>
      </c>
      <c r="CA35" s="98" t="n">
        <f aca="false">IF(CB35="W",1,IF(CB35="O",0,IF(CB35="R",0,IF(CB36="R",1,IF(CK35+CK36&gt;0,IF(CK35&gt;CK36,1,0),IF(CJ35&gt;CJ36,1,0))))))</f>
        <v>0</v>
      </c>
      <c r="CB35" s="96"/>
      <c r="CC35" s="64" t="n">
        <v>0</v>
      </c>
      <c r="CD35" s="64" t="n">
        <v>3</v>
      </c>
      <c r="CE35" s="65"/>
      <c r="CG35" s="5" t="str">
        <f aca="false">IF(CE35&lt;&gt;"","STB",IF(CE36&lt;&gt;"","STB",IF(CD35&lt;&gt;"",IF(CD35&gt;5,IF(CD35&gt;CD36+1,"fim2st",IF(CD36&gt;CD35+1,"fim2st",IF(CD35=CD36,"meio2st",IF(CD35=6,IF(CD36=7,"fim2st","meio2st"),IF(CD35=7,IF(CD36=6,"fim2st","meio2st"),"meio2st"))))),IF(CD36&gt;5,IF(CD36&gt;CD35+1,"fim2st","meio2st"),"meio2st")),IF(CD36&lt;&gt;"",IF(CD35&gt;5,IF(CD35&gt;CD36+1,"fim2st",IF(CD36&gt;CD35+1,"fim2st",IF(CD35=CD36,"meio2st",IF(CD35=6,IF(CD36=7,"fim2st","meio2st"),IF(CD35=7,IF(CD36=6,"fim2st","meio2st"),"meio2st"))))),IF(CD36&gt;5,IF(CD36&gt;CD35+1,"fim2st","meio2st"),"meio2st")),IF(CC35&lt;&gt;"",IF(CC35&gt;5,IF(CC35&gt;CC36+1,"fim1st",IF(CC36&gt;CC35+1,"fim1st",IF(CC35=CC36,"meio1st",IF(CC35=6,IF(CC36=7,"fim1st","meio1st"),IF(CC35=7,IF(CC36=6,"fim1st","meio1st"),"meio1st"))))),IF(CC36&gt;5,IF(CC36&gt;CC35+1,"fim1st","meio1st"),"meio1st")),IF(CC36&lt;&gt;"",IF(CC35&gt;5,IF(CC35&gt;CC36+1,"fim1st",IF(CC36&gt;CC35+1,"fim1st",IF(CC35=CC36,"meio1st",IF(CC35=6,IF(CC36=7,"fim1st","meio1st"),IF(CC35=7,IF(CC36=6,"fim1st","meio1st"),"meio1st"))))),IF(CC36&gt;5,IF(CC36&gt;CC35+1,"fim1st","meio1st"),"meio1st")),"NJG"))))))</f>
        <v>fim2st</v>
      </c>
      <c r="CI35" s="71" t="n">
        <f aca="false">IF(CB35="W",6,IF(CB35="O",0,  IF(CB36="R",IF(CG35="meio1st",IF(CC36&gt;4,IF(CC36=6,7,CC36+2),6),CC35),CC35)))</f>
        <v>0</v>
      </c>
      <c r="CJ35" s="72" t="n">
        <f aca="false">IF(CB35="W",6,IF(CB35="O",0,IF(CB35="R",IF(CG35="meio1st",0,IF(CG35="fim1st",0,CD35) ),IF(CB36="R",IF(CG35="meio1st",6,IF(CG35="fim1st",6,IF(CG35="meio2st",IF(CD36&gt;4,IF(CD36=6,7,CD36+2),6),CD35))),CD35))))</f>
        <v>3</v>
      </c>
      <c r="CK35" s="73" t="n">
        <f aca="false">IF(CB35="W",0,IF(CB35="O",0,IF(CB35="R",IF(CG35="STB",CE35,0),IF(CB36="R",IF(CG31="meio1st",0,IF(CI35&gt;CI36,IF(CJ35&gt;CJ36,0,10),IF(CJ35&gt;CJ36,10,CE35))),CE35))))</f>
        <v>0</v>
      </c>
      <c r="CM35" s="1" t="str">
        <f aca="false">D35</f>
        <v>JOAO RIBEIRO</v>
      </c>
      <c r="CN35" s="8" t="n">
        <f aca="false">IF(AE34&gt;AE33,1,0)</f>
        <v>0</v>
      </c>
      <c r="CO35" s="8" t="n">
        <f aca="false">IF(AF34&gt;AF33,1,0)</f>
        <v>0</v>
      </c>
      <c r="CP35" s="8" t="n">
        <f aca="false">IF(AG34&gt;AG33,1,0)</f>
        <v>0</v>
      </c>
      <c r="CQ35" s="8" t="n">
        <f aca="false">IF(AS32&gt;AS31,1,0)</f>
        <v>1</v>
      </c>
      <c r="CR35" s="8" t="n">
        <f aca="false">IF(AT32&gt;AT31,1,0)</f>
        <v>1</v>
      </c>
      <c r="CS35" s="8" t="n">
        <f aca="false">IF(AU32&gt;AU31,1,0)</f>
        <v>0</v>
      </c>
      <c r="CT35" s="8" t="n">
        <f aca="false">IF(BG35&gt;BG36,1,0)</f>
        <v>1</v>
      </c>
      <c r="CU35" s="8" t="n">
        <f aca="false">IF(BH35&gt;BH36,1,0)</f>
        <v>1</v>
      </c>
      <c r="CV35" s="8" t="n">
        <f aca="false">IF(BI35&gt;BI36,1,0)</f>
        <v>0</v>
      </c>
      <c r="CW35" s="8" t="n">
        <f aca="false">IF(BU35&gt;BU36,1,0)</f>
        <v>1</v>
      </c>
      <c r="CX35" s="8" t="n">
        <f aca="false">IF(BV35&gt;BV36,1,0)</f>
        <v>1</v>
      </c>
      <c r="CY35" s="8" t="n">
        <f aca="false">IF(BW35&gt;BW36,1,0)</f>
        <v>0</v>
      </c>
      <c r="CZ35" s="8" t="n">
        <f aca="false">IF(CI34&gt;CI33,1,0)</f>
        <v>1</v>
      </c>
      <c r="DA35" s="8" t="n">
        <f aca="false">IF(CJ34&gt;CJ33,1,0)</f>
        <v>1</v>
      </c>
      <c r="DB35" s="8" t="n">
        <f aca="false">IF(CK34&gt;CK33,1,0)</f>
        <v>0</v>
      </c>
      <c r="DC35" s="74"/>
      <c r="DD35" s="8" t="n">
        <f aca="false">IF(AE33&gt;AE34,1,0)</f>
        <v>1</v>
      </c>
      <c r="DE35" s="8" t="n">
        <f aca="false">IF(AF33&gt;AF34,1,0)</f>
        <v>1</v>
      </c>
      <c r="DF35" s="8" t="n">
        <f aca="false">IF(AG33&gt;AG34,1,0)</f>
        <v>0</v>
      </c>
      <c r="DG35" s="8" t="n">
        <f aca="false">IF(AS31&gt;AS32,1,0)</f>
        <v>0</v>
      </c>
      <c r="DH35" s="8" t="n">
        <f aca="false">IF(AT31&gt;AT32,1,0)</f>
        <v>0</v>
      </c>
      <c r="DI35" s="8" t="n">
        <f aca="false">IF(AU31&gt;AU32,1,0)</f>
        <v>0</v>
      </c>
      <c r="DJ35" s="8" t="n">
        <f aca="false">IF(BG36&gt;BG35,1,0)</f>
        <v>0</v>
      </c>
      <c r="DK35" s="8" t="n">
        <f aca="false">IF(BH36&gt;BH35,1,0)</f>
        <v>0</v>
      </c>
      <c r="DL35" s="8" t="n">
        <f aca="false">IF(BI36&gt;BI35,1,0)</f>
        <v>0</v>
      </c>
      <c r="DM35" s="8" t="n">
        <f aca="false">IF(BU36&gt;BU35,1,0)</f>
        <v>0</v>
      </c>
      <c r="DN35" s="8" t="n">
        <f aca="false">IF(BV36&gt;BV35,1,0)</f>
        <v>0</v>
      </c>
      <c r="DO35" s="8" t="n">
        <f aca="false">IF(BW36&gt;BW35,1,0)</f>
        <v>0</v>
      </c>
      <c r="DP35" s="8" t="n">
        <f aca="false">IF(CI33&gt;CI34,1,0)</f>
        <v>0</v>
      </c>
      <c r="DQ35" s="8" t="n">
        <f aca="false">IF(CJ33&gt;CJ34,1,0)</f>
        <v>0</v>
      </c>
      <c r="DR35" s="8" t="n">
        <f aca="false">IF(CK33&gt;CK34,1,0)</f>
        <v>0</v>
      </c>
      <c r="DS35" s="74"/>
      <c r="DT35" s="8" t="n">
        <f aca="false">AE34+AF34+AG34+AS32+AT32+AU32+BG35+BH35+BI35+BU35+BV35+BW35+CI34+CJ34+CK34</f>
        <v>58</v>
      </c>
      <c r="DU35" s="8" t="n">
        <f aca="false">AE33+AF33+AG33+AS31+AT31+AU31+BG36+BH36+BI36+BU36+BV36+BW36+CI33+CJ33+CK33</f>
        <v>26</v>
      </c>
      <c r="DV35" s="74"/>
      <c r="DW35" s="1" t="n">
        <f aca="false">IF(X34="O",1,0)</f>
        <v>0</v>
      </c>
      <c r="DX35" s="1" t="n">
        <f aca="false">IF(AL32="O",1,0)</f>
        <v>0</v>
      </c>
      <c r="DY35" s="1" t="n">
        <f aca="false">IF(AZ35="O",1,0)</f>
        <v>0</v>
      </c>
      <c r="DZ35" s="1" t="n">
        <f aca="false">IF(BN35="O",1,0)</f>
        <v>0</v>
      </c>
      <c r="EA35" s="1" t="n">
        <f aca="false">IF(CB34="O",1,0)</f>
        <v>0</v>
      </c>
      <c r="ED35" s="8" t="n">
        <f aca="false">IF(CN35+CO35+CP35+DD35+DE35+DF35&gt;0,1,0)</f>
        <v>1</v>
      </c>
      <c r="EE35" s="8" t="n">
        <f aca="false">IF(CQ35+CR35+CS35+DG35+DH35+DI35&gt;0,1,0)</f>
        <v>1</v>
      </c>
      <c r="EF35" s="8" t="n">
        <f aca="false">IF(CT35+CU35+CV35+DJ35+DK35+DL35&gt;0,1,0)</f>
        <v>1</v>
      </c>
      <c r="EG35" s="8" t="n">
        <f aca="false">IF(CW35+CX35+CY35+DM35+DN35+DO35&gt;0,1,0)</f>
        <v>1</v>
      </c>
      <c r="EH35" s="8" t="n">
        <f aca="false">IF(CZ35+DA35+DB35+DP35+DQ35+DR35&gt;0,1,0)</f>
        <v>1</v>
      </c>
      <c r="EI35" s="8" t="n">
        <v>5</v>
      </c>
      <c r="EJ35" s="48" t="n">
        <f aca="false">SUM(ED35:EH35)</f>
        <v>5</v>
      </c>
      <c r="EK35" s="48" t="n">
        <f aca="false">AY35+BM35+CA34+W34+AK32</f>
        <v>4</v>
      </c>
      <c r="EL35" s="48" t="n">
        <f aca="false">SUM(CN35:DB35)</f>
        <v>8</v>
      </c>
      <c r="EM35" s="48" t="n">
        <f aca="false">SUM(DD35:DR35)</f>
        <v>2</v>
      </c>
      <c r="EN35" s="48" t="n">
        <f aca="false">EL35-EM35</f>
        <v>6</v>
      </c>
      <c r="EO35" s="48" t="n">
        <f aca="false">DT35</f>
        <v>58</v>
      </c>
      <c r="EP35" s="48" t="n">
        <f aca="false">DU35</f>
        <v>26</v>
      </c>
      <c r="EQ35" s="48" t="n">
        <f aca="false">EO35-EP35</f>
        <v>32</v>
      </c>
      <c r="ER35" s="48" t="n">
        <f aca="false">SUM(DW35:EA35)</f>
        <v>0</v>
      </c>
      <c r="ES35" s="74"/>
      <c r="ET35" s="27" t="n">
        <f aca="false">IF(EK35+100&gt;99,EK35+100,concatdxnar("0",EK35+100))</f>
        <v>104</v>
      </c>
      <c r="EU35" s="27" t="n">
        <f aca="false">IF(EN35+100&gt;99,EN35+100,CONCATENATE("0",EN35+100))</f>
        <v>106</v>
      </c>
      <c r="EV35" s="27" t="n">
        <f aca="false">IF(EQ35+100&gt;99,EQ35+100,CONCATENATE("0",EQ35+100))</f>
        <v>132</v>
      </c>
      <c r="EW35" s="27" t="n">
        <f aca="false">9-ER35</f>
        <v>9</v>
      </c>
      <c r="EX35" s="8" t="str">
        <f aca="false">CONCATENATE(ET35,EU35,EV35,EW35,EI35)</f>
        <v>10410613295</v>
      </c>
      <c r="EY35" s="8" t="n">
        <f aca="false">VALUE(EX35)</f>
        <v>10410613295</v>
      </c>
      <c r="EZ35" s="8" t="n">
        <f aca="false">LARGE(EY31:EY36,EI35)</f>
        <v>10109408094</v>
      </c>
      <c r="FA35" s="8" t="str">
        <f aca="false">LEFT(EZ35,9)</f>
        <v>101094080</v>
      </c>
      <c r="FB35" s="8" t="str">
        <f aca="false">IF(FA35=FA34,"empate-c",IF(FA35=FA36,"empate-b","ok"))</f>
        <v>ok</v>
      </c>
      <c r="FC35" s="8" t="n">
        <f aca="false">VALUE(RIGHT(EZ35,1))</f>
        <v>4</v>
      </c>
      <c r="FD35" s="8" t="n">
        <f aca="false">IF(FB35="ok",9,IF(FB35="empate-c",CONCATENATE(FC35,FC34),IF(FB35="empate-b",CONCATENATE(FC35,FC36),1)))</f>
        <v>9</v>
      </c>
      <c r="FE35" s="8" t="str">
        <f aca="false">RIGHT(C29,1)</f>
        <v>D</v>
      </c>
      <c r="FF35" s="8" t="n">
        <f aca="false">IF(FD35=9,9,VLOOKUP(CONCATENATE(FE35,FD35),'Conf-Direto'!$A$12:$B$587,2,0))</f>
        <v>9</v>
      </c>
      <c r="FG35" s="8" t="n">
        <f aca="false">IF(FF35=9,9,IF(FF35=FC35,8,7))</f>
        <v>9</v>
      </c>
      <c r="FH35" s="1" t="str">
        <f aca="false">CONCATENATE(FA35,FG35,FC35)</f>
        <v>10109408094</v>
      </c>
      <c r="FI35" s="8" t="n">
        <v>5</v>
      </c>
      <c r="FJ35" s="25" t="n">
        <f aca="false">IF(AK31=1,1,IF(AK32=1,5,0))</f>
        <v>5</v>
      </c>
      <c r="FK35" s="25" t="n">
        <f aca="false">IF(W33=1,2,IF(W34=1,5,0))</f>
        <v>2</v>
      </c>
      <c r="FL35" s="25" t="n">
        <f aca="false">IF(CA33=1,3,IF(CA34=1,5,0))</f>
        <v>5</v>
      </c>
      <c r="FM35" s="25" t="n">
        <f aca="false">IF(BM36=1,4,IF(BM35=1,5,0))</f>
        <v>5</v>
      </c>
      <c r="FN35" s="25"/>
      <c r="FO35" s="25" t="n">
        <f aca="false">FN36</f>
        <v>5</v>
      </c>
      <c r="FP35" s="1" t="n">
        <f aca="false">VALUE(FH35)</f>
        <v>10109408094</v>
      </c>
      <c r="FQ35" s="1" t="n">
        <f aca="false">LARGE(FP31:FP36,5)</f>
        <v>10109408094</v>
      </c>
      <c r="FR35" s="8" t="n">
        <f aca="false">IF(SUM(EJ31:EJ36)=0,B35,VALUE(RIGHT(FQ35,1)))</f>
        <v>4</v>
      </c>
      <c r="FS35" s="1" t="n">
        <f aca="false">FR35+18</f>
        <v>22</v>
      </c>
      <c r="FT35" s="1" t="str">
        <f aca="false">VLOOKUP(FR35,B31:D36,3,0)</f>
        <v>CARLOS EWBANK</v>
      </c>
      <c r="FU35" s="4" t="n">
        <f aca="false">F35</f>
        <v>23</v>
      </c>
      <c r="FV35" s="9" t="str">
        <f aca="false">IF(FS35&lt;10,CONCATENATE("0",FS35,IF(FU35&lt;10,CONCATENATE("0",FU35),FU35)),CONCATENATE(FS35,IF(FU35&lt;10,CONCATENATE("0",FU35),FU35)))</f>
        <v>2223</v>
      </c>
      <c r="FW35" s="4" t="n">
        <f aca="false">VALUE(FV35)</f>
        <v>2223</v>
      </c>
      <c r="FX35" s="4" t="n">
        <f aca="false">SMALL(FW31:FW36,FI35)</f>
        <v>2320</v>
      </c>
      <c r="FY35" s="4" t="n">
        <f aca="false">IF(LEN(FX35)=3,VALUE(LEFT(FX35,1)),VALUE(LEFT(FX35,2)))</f>
        <v>23</v>
      </c>
      <c r="FZ35" s="4" t="str">
        <f aca="false">RIGHT(FX35,2)</f>
        <v>20</v>
      </c>
    </row>
    <row r="36" customFormat="false" ht="15" hidden="false" customHeight="false" outlineLevel="0" collapsed="false">
      <c r="B36" s="48" t="n">
        <v>6</v>
      </c>
      <c r="C36" s="100" t="n">
        <v>24</v>
      </c>
      <c r="D36" s="101" t="str">
        <f aca="false">Classificação!D28</f>
        <v>ADRIANO CHIARI</v>
      </c>
      <c r="F36" s="100" t="n">
        <f aca="false">F35+1</f>
        <v>24</v>
      </c>
      <c r="G36" s="102" t="str">
        <f aca="false">VLOOKUP(FR36,$B$31:$D$36,3,0)</f>
        <v>RAFAEL NOGUEIRA</v>
      </c>
      <c r="H36" s="114" t="n">
        <f aca="false">VLOOKUP(FR36,EI31:EJ36,2,0)</f>
        <v>5</v>
      </c>
      <c r="I36" s="104" t="n">
        <f aca="false">VLOOKUP(FR36,EI31:EK36,3,0)</f>
        <v>1</v>
      </c>
      <c r="J36" s="108" t="n">
        <f aca="false">VLOOKUP(FR36,EI31:EQ36,4,0)</f>
        <v>2</v>
      </c>
      <c r="K36" s="106" t="n">
        <f aca="false">VLOOKUP(FR36,EI31:EQ36,5,0)</f>
        <v>8</v>
      </c>
      <c r="L36" s="107" t="n">
        <f aca="false">VLOOKUP(FR36,EI31:EQ36,6,0)</f>
        <v>-6</v>
      </c>
      <c r="M36" s="108" t="n">
        <f aca="false">VLOOKUP(FR36,EI31:EQ36,7,0)</f>
        <v>14</v>
      </c>
      <c r="N36" s="106" t="n">
        <f aca="false">VLOOKUP(FR36,EI31:EQ36,8,0)</f>
        <v>59</v>
      </c>
      <c r="O36" s="115" t="n">
        <f aca="false">VLOOKUP(FR36,EI31:EQ36,9,0)</f>
        <v>-45</v>
      </c>
      <c r="P36" s="109" t="n">
        <f aca="false">VLOOKUP(FR36,EI31:ER36,10,0)</f>
        <v>4</v>
      </c>
      <c r="Q36" s="109" t="e">
        <f aca="false">VLOOKUP(FS36,EJ31:ES36,10,0)</f>
        <v>#N/A</v>
      </c>
      <c r="R36" s="59"/>
      <c r="S36" s="59"/>
      <c r="U36" s="81" t="s">
        <v>75</v>
      </c>
      <c r="V36" s="82" t="str">
        <f aca="false">D34</f>
        <v>CARLOS EWBANK</v>
      </c>
      <c r="W36" s="83" t="n">
        <f aca="false">IF(X36="W",1,IF(X36="O",0,IF(X36="R",0,IF(X35="R",1,IF(AG36+AG35&gt;0,IF(AG36&gt;AG35,1,0),IF(AF36&gt;AF35,1,0))))))</f>
        <v>1</v>
      </c>
      <c r="X36" s="110" t="s">
        <v>25</v>
      </c>
      <c r="Y36" s="85"/>
      <c r="Z36" s="85"/>
      <c r="AA36" s="86"/>
      <c r="AC36" s="5" t="str">
        <f aca="false">IF(AA36&lt;&gt;"","STB",IF(AA35&lt;&gt;"","STB",IF(Z36&lt;&gt;"",IF(Z36&gt;5,IF(Z36&gt;Z35+1,"fim2st",IF(Z35&gt;Z36+1,"fim2st",IF(Z36=Z35,"meio2st",IF(Z36=6,IF(Z35=7,"fim2st","meio2st"),IF(Z36=7,IF(Z35=6,"fim2st","meio2st"),"meio2st"))))),IF(Z35&gt;5,IF(Z35&gt;Z36+1,"fim2st","meio2st"),"meio2st")),IF(Z35&lt;&gt;"",IF(Z36&gt;5,IF(Z36&gt;Z35+1,"fim2st",IF(Z35&gt;Z36+1,"fim2st",IF(Z36=Z35,"meio2st",IF(Z36=6,IF(Z35=7,"fim2st","meio2st"),IF(Z36=7,IF(Z35=6,"fim2st","meio2st"),"meio2st"))))),IF(Z35&gt;5,IF(Z35&gt;Z36+1,"fim2st","meio2st"),"meio2st")),IF(Y36&lt;&gt;"",IF(Y36&gt;5,IF(Y36&gt;Y35+1,"fim1st",IF(Y35&gt;Y36+1,"fim1st",IF(Y36=Y35,"meio1st",IF(Y36=6,IF(Y35=7,"fim1st","meio1st"),IF(Y36=7,IF(Y35=6,"fim1st","meio1st"),"meio1st"))))),IF(Y35&gt;5,IF(Y35&gt;Y36+1,"fim1st","meio1st"),"meio1st")),IF(Y35&lt;&gt;"",IF(Y36&gt;5,IF(Y36&gt;Y35+1,"fim1st",IF(Y35&gt;Y36+1,"fim1st",IF(Y36=Y35,"meio1st",IF(Y36=6,IF(Y35=7,"fim1st","meio1st"),IF(Y36=7,IF(Y35=6,"fim1st","meio1st"),"meio1st"))))),IF(Y35&gt;5,IF(Y35&gt;Y36+1,"fim1st","meio1st"),"meio1st")),"NJG"))))))</f>
        <v>NJG</v>
      </c>
      <c r="AE36" s="87" t="n">
        <f aca="false">IF(X36="W",6,IF(X36="O",0,  IF(X35="R",IF(AC36="meio1st",IF(Y35&gt;4,IF(Y35=6,7,Y35+2),6),Y36),Y36)))</f>
        <v>6</v>
      </c>
      <c r="AF36" s="88" t="n">
        <f aca="false">IF(X36="W",6,IF(X36="O",0,IF(X36="R",IF(AC36="meio1st",0,IF(AC36="fim1st",0,Z36) ),IF(X35="R",IF(AC36="meio1st",6,IF(AC36="fim1st",6,IF(AC36="meio2st",IF(Z35&gt;4,IF(Z35=6,7,Z35+2),6),Z36))),Z36))))</f>
        <v>6</v>
      </c>
      <c r="AG36" s="89" t="n">
        <f aca="false">IF(X36="W",0,IF(X36="O",0,IF(X36="R",IF(AC36="STB",AA36,0),IF(X35="R",IF(AC31="meio1st",0,IF(AE36&gt;AE35,IF(AF36&gt;AF35,0,10),IF(AF36&gt;AF35,10,AA36))),AA36))))</f>
        <v>0</v>
      </c>
      <c r="AH36" s="69"/>
      <c r="AI36" s="81"/>
      <c r="AJ36" s="82" t="str">
        <f aca="false">D36</f>
        <v>ADRIANO CHIARI</v>
      </c>
      <c r="AK36" s="83" t="n">
        <f aca="false">IF(AL36="W",1,IF(AL36="O",0,IF(AL36="R",0,IF(AL35="R",1,IF(AU36+AU35&gt;0,IF(AU36&gt;AU35,1,0),IF(AT36&gt;AT35,1,0))))))</f>
        <v>0</v>
      </c>
      <c r="AL36" s="110"/>
      <c r="AM36" s="85" t="n">
        <v>6</v>
      </c>
      <c r="AN36" s="85" t="n">
        <v>5</v>
      </c>
      <c r="AO36" s="86"/>
      <c r="AQ36" s="5" t="str">
        <f aca="false">IF(AO36&lt;&gt;"","STB",IF(AO35&lt;&gt;"","STB",IF(AN36&lt;&gt;"",IF(AN36&gt;5,IF(AN36&gt;AN35+1,"fim2st",IF(AN35&gt;AN36+1,"fim2st",IF(AN36=AN35,"meio2st",IF(AN36=6,IF(AN35=7,"fim2st","meio2st"),IF(AN36=7,IF(AN35=6,"fim2st","meio2st"),"meio2st"))))),IF(AN35&gt;5,IF(AN35&gt;AN36+1,"fim2st","meio2st"),"meio2st")),IF(AN35&lt;&gt;"",IF(AN36&gt;5,IF(AN36&gt;AN35+1,"fim2st",IF(AN35&gt;AN36+1,"fim2st",IF(AN36=AN35,"meio2st",IF(AN36=6,IF(AN35=7,"fim2st","meio2st"),IF(AN36=7,IF(AN35=6,"fim2st","meio2st"),"meio2st"))))),IF(AN35&gt;5,IF(AN35&gt;AN36+1,"fim2st","meio2st"),"meio2st")),IF(AM36&lt;&gt;"",IF(AM36&gt;5,IF(AM36&gt;AM35+1,"fim1st",IF(AM35&gt;AM36+1,"fim1st",IF(AM36=AM35,"meio1st",IF(AM36=6,IF(AM35=7,"fim1st","meio1st"),IF(AM36=7,IF(AM35=6,"fim1st","meio1st"),"meio1st"))))),IF(AM35&gt;5,IF(AM35&gt;AM36+1,"fim1st","meio1st"),"meio1st")),IF(AM35&lt;&gt;"",IF(AM36&gt;5,IF(AM36&gt;AM35+1,"fim1st",IF(AM35&gt;AM36+1,"fim1st",IF(AM36=AM35,"meio1st",IF(AM36=6,IF(AM35=7,"fim1st","meio1st"),IF(AM36=7,IF(AM35=6,"fim1st","meio1st"),"meio1st"))))),IF(AM35&gt;5,IF(AM35&gt;AM36+1,"fim1st","meio1st"),"meio1st")),"NJG"))))))</f>
        <v>fim2st</v>
      </c>
      <c r="AS36" s="87" t="n">
        <f aca="false">IF(AL36="W",6,IF(AL36="O",0,  IF(AL35="R",IF(AQ36="meio1st",IF(AM35&gt;4,IF(AM35=6,7,AM35+2),6),AM36),AM36)))</f>
        <v>6</v>
      </c>
      <c r="AT36" s="88" t="n">
        <f aca="false">IF(AL36="W",6,IF(AL36="O",0,IF(AL36="R",IF(AQ36="meio1st",0,IF(AQ36="fim1st",0,AN36) ),IF(AL35="R",IF(AQ36="meio1st",6,IF(AQ36="fim1st",6,IF(AQ36="meio2st",IF(AN35&gt;4,IF(AN35=6,7,AN35+2),6),AN36))),AN36))))</f>
        <v>5</v>
      </c>
      <c r="AU36" s="89" t="n">
        <f aca="false">IF(AL36="W",0,IF(AL36="O",0,IF(AL36="R",IF(AQ36="STB",AO36,0),IF(AL35="R",IF(AQ31="meio1st",0,IF(AS36&gt;AS35,IF(AT36&gt;AT35,0,10),IF(AT36&gt;AT35,10,AO36))),AO36))))</f>
        <v>0</v>
      </c>
      <c r="AW36" s="81" t="s">
        <v>75</v>
      </c>
      <c r="AX36" s="82" t="str">
        <f aca="false">D36</f>
        <v>ADRIANO CHIARI</v>
      </c>
      <c r="AY36" s="83" t="n">
        <f aca="false">IF(AZ36="W",1,IF(AZ36="O",0,IF(AZ36="R",0,IF(AZ35="R",1,IF(BI36+BI35&gt;0,IF(BI36&gt;BI35,1,0),IF(BH36&gt;BH35,1,0))))))</f>
        <v>0</v>
      </c>
      <c r="AZ36" s="110"/>
      <c r="BA36" s="85" t="n">
        <v>1</v>
      </c>
      <c r="BB36" s="85" t="n">
        <v>1</v>
      </c>
      <c r="BC36" s="86"/>
      <c r="BE36" s="5" t="str">
        <f aca="false">IF(BC36&lt;&gt;"","STB",IF(BC35&lt;&gt;"","STB",IF(BB36&lt;&gt;"",IF(BB36&gt;5,IF(BB36&gt;BB35+1,"fim2st",IF(BB35&gt;BB36+1,"fim2st",IF(BB36=BB35,"meio2st",IF(BB36=6,IF(BB35=7,"fim2st","meio2st"),IF(BB36=7,IF(BB35=6,"fim2st","meio2st"),"meio2st"))))),IF(BB35&gt;5,IF(BB35&gt;BB36+1,"fim2st","meio2st"),"meio2st")),IF(BB35&lt;&gt;"",IF(BB36&gt;5,IF(BB36&gt;BB35+1,"fim2st",IF(BB35&gt;BB36+1,"fim2st",IF(BB36=BB35,"meio2st",IF(BB36=6,IF(BB35=7,"fim2st","meio2st"),IF(BB36=7,IF(BB35=6,"fim2st","meio2st"),"meio2st"))))),IF(BB35&gt;5,IF(BB35&gt;BB36+1,"fim2st","meio2st"),"meio2st")),IF(BA36&lt;&gt;"",IF(BA36&gt;5,IF(BA36&gt;BA35+1,"fim1st",IF(BA35&gt;BA36+1,"fim1st",IF(BA36=BA35,"meio1st",IF(BA36=6,IF(BA35=7,"fim1st","meio1st"),IF(BA36=7,IF(BA35=6,"fim1st","meio1st"),"meio1st"))))),IF(BA35&gt;5,IF(BA35&gt;BA36+1,"fim1st","meio1st"),"meio1st")),IF(BA35&lt;&gt;"",IF(BA36&gt;5,IF(BA36&gt;BA35+1,"fim1st",IF(BA35&gt;BA36+1,"fim1st",IF(BA36=BA35,"meio1st",IF(BA36=6,IF(BA35=7,"fim1st","meio1st"),IF(BA36=7,IF(BA35=6,"fim1st","meio1st"),"meio1st"))))),IF(BA35&gt;5,IF(BA35&gt;BA36+1,"fim1st","meio1st"),"meio1st")),"NJG"))))))</f>
        <v>fim2st</v>
      </c>
      <c r="BG36" s="87" t="n">
        <f aca="false">IF(AZ36="W",6,IF(AZ36="O",0,  IF(AZ35="R",IF(BE36="meio1st",IF(BA35&gt;4,IF(BA35=6,7,BA35+2),6),BA36),BA36)))</f>
        <v>1</v>
      </c>
      <c r="BH36" s="88" t="n">
        <f aca="false">IF(AZ36="W",6,IF(AZ36="O",0,IF(AZ36="R",IF(BE36="meio1st",0,IF(BE36="fim1st",0,BB36) ),IF(AZ35="R",IF(BE36="meio1st",6,IF(BE36="fim1st",6,IF(BE36="meio2st",IF(BB35&gt;4,IF(BB35=6,7,BB35+2),6),BB36))),BB36))))</f>
        <v>1</v>
      </c>
      <c r="BI36" s="89" t="n">
        <f aca="false">IF(AZ36="W",0,IF(AZ36="O",0,IF(AZ36="R",IF(BE36="STB",BC36,0),IF(AZ35="R",IF(BE31="meio1st",0,IF(BG36&gt;BG35,IF(BH36&gt;BH35,0,10),IF(BH36&gt;BH35,10,BC36))),BC36))))</f>
        <v>0</v>
      </c>
      <c r="BK36" s="81"/>
      <c r="BL36" s="82" t="str">
        <f aca="false">D34</f>
        <v>CARLOS EWBANK</v>
      </c>
      <c r="BM36" s="83" t="n">
        <f aca="false">IF(BN36="W",1,IF(BN36="O",0,IF(BN36="R",0,IF(BN35="R",1,IF(BW36+BW35&gt;0,IF(BW36&gt;BW35,1,0),IF(BV36&gt;BV35,1,0))))))</f>
        <v>0</v>
      </c>
      <c r="BN36" s="110"/>
      <c r="BO36" s="85" t="n">
        <v>2</v>
      </c>
      <c r="BP36" s="85" t="n">
        <v>1</v>
      </c>
      <c r="BQ36" s="86"/>
      <c r="BS36" s="5" t="str">
        <f aca="false">IF(BQ36&lt;&gt;"","STB",IF(BQ35&lt;&gt;"","STB",IF(BP36&lt;&gt;"",IF(BP36&gt;5,IF(BP36&gt;BP35+1,"fim2st",IF(BP35&gt;BP36+1,"fim2st",IF(BP36=BP35,"meio2st",IF(BP36=6,IF(BP35=7,"fim2st","meio2st"),IF(BP36=7,IF(BP35=6,"fim2st","meio2st"),"meio2st"))))),IF(BP35&gt;5,IF(BP35&gt;BP36+1,"fim2st","meio2st"),"meio2st")),IF(BP35&lt;&gt;"",IF(BP36&gt;5,IF(BP36&gt;BP35+1,"fim2st",IF(BP35&gt;BP36+1,"fim2st",IF(BP36=BP35,"meio2st",IF(BP36=6,IF(BP35=7,"fim2st","meio2st"),IF(BP36=7,IF(BP35=6,"fim2st","meio2st"),"meio2st"))))),IF(BP35&gt;5,IF(BP35&gt;BP36+1,"fim2st","meio2st"),"meio2st")),IF(BO36&lt;&gt;"",IF(BO36&gt;5,IF(BO36&gt;BO35+1,"fim1st",IF(BO35&gt;BO36+1,"fim1st",IF(BO36=BO35,"meio1st",IF(BO36=6,IF(BO35=7,"fim1st","meio1st"),IF(BO36=7,IF(BO35=6,"fim1st","meio1st"),"meio1st"))))),IF(BO35&gt;5,IF(BO35&gt;BO36+1,"fim1st","meio1st"),"meio1st")),IF(BO35&lt;&gt;"",IF(BO36&gt;5,IF(BO36&gt;BO35+1,"fim1st",IF(BO35&gt;BO36+1,"fim1st",IF(BO36=BO35,"meio1st",IF(BO36=6,IF(BO35=7,"fim1st","meio1st"),IF(BO36=7,IF(BO35=6,"fim1st","meio1st"),"meio1st"))))),IF(BO35&gt;5,IF(BO35&gt;BO36+1,"fim1st","meio1st"),"meio1st")),"NJG"))))))</f>
        <v>fim2st</v>
      </c>
      <c r="BU36" s="87" t="n">
        <f aca="false">IF(BN36="W",6,IF(BN36="O",0,  IF(BN35="R",IF(BS36="meio1st",IF(BO35&gt;4,IF(BO35=6,7,BO35+2),6),BO36),BO36)))</f>
        <v>2</v>
      </c>
      <c r="BV36" s="88" t="n">
        <f aca="false">IF(BN36="W",6,IF(BN36="O",0,IF(BN36="R",IF(BS36="meio1st",0,IF(BS36="fim1st",0,BP36) ),IF(BN35="R",IF(BS36="meio1st",6,IF(BS36="fim1st",6,IF(BS36="meio2st",IF(BP35&gt;4,IF(BP35=6,7,BP35+2),6),BP36))),BP36))))</f>
        <v>1</v>
      </c>
      <c r="BW36" s="89" t="n">
        <f aca="false">IF(BN36="W",0,IF(BN36="O",0,IF(BN36="R",IF(BS36="STB",BQ36,0),IF(BN35="R",IF(BS31="meio1st",0,IF(BU36&gt;BU35,IF(BV36&gt;BV35,0,10),IF(BV36&gt;BV35,10,BQ36))),BQ36))))</f>
        <v>0</v>
      </c>
      <c r="BY36" s="81"/>
      <c r="BZ36" s="82" t="str">
        <f aca="false">D36</f>
        <v>ADRIANO CHIARI</v>
      </c>
      <c r="CA36" s="83" t="n">
        <f aca="false">IF(CB36="W",1,IF(CB36="O",0,IF(CB36="R",0,IF(CB35="R",1,IF(CK36+CK35&gt;0,IF(CK36&gt;CK35,1,0),IF(CJ36&gt;CJ35,1,0))))))</f>
        <v>1</v>
      </c>
      <c r="CB36" s="110"/>
      <c r="CC36" s="85" t="n">
        <v>6</v>
      </c>
      <c r="CD36" s="85" t="n">
        <v>6</v>
      </c>
      <c r="CE36" s="86"/>
      <c r="CG36" s="5" t="str">
        <f aca="false">IF(CE36&lt;&gt;"","STB",IF(CE35&lt;&gt;"","STB",IF(CD36&lt;&gt;"",IF(CD36&gt;5,IF(CD36&gt;CD35+1,"fim2st",IF(CD35&gt;CD36+1,"fim2st",IF(CD36=CD35,"meio2st",IF(CD36=6,IF(CD35=7,"fim2st","meio2st"),IF(CD36=7,IF(CD35=6,"fim2st","meio2st"),"meio2st"))))),IF(CD35&gt;5,IF(CD35&gt;CD36+1,"fim2st","meio2st"),"meio2st")),IF(CD35&lt;&gt;"",IF(CD36&gt;5,IF(CD36&gt;CD35+1,"fim2st",IF(CD35&gt;CD36+1,"fim2st",IF(CD36=CD35,"meio2st",IF(CD36=6,IF(CD35=7,"fim2st","meio2st"),IF(CD36=7,IF(CD35=6,"fim2st","meio2st"),"meio2st"))))),IF(CD35&gt;5,IF(CD35&gt;CD36+1,"fim2st","meio2st"),"meio2st")),IF(CC36&lt;&gt;"",IF(CC36&gt;5,IF(CC36&gt;CC35+1,"fim1st",IF(CC35&gt;CC36+1,"fim1st",IF(CC36=CC35,"meio1st",IF(CC36=6,IF(CC35=7,"fim1st","meio1st"),IF(CC36=7,IF(CC35=6,"fim1st","meio1st"),"meio1st"))))),IF(CC35&gt;5,IF(CC35&gt;CC36+1,"fim1st","meio1st"),"meio1st")),IF(CC35&lt;&gt;"",IF(CC36&gt;5,IF(CC36&gt;CC35+1,"fim1st",IF(CC35&gt;CC36+1,"fim1st",IF(CC36=CC35,"meio1st",IF(CC36=6,IF(CC35=7,"fim1st","meio1st"),IF(CC36=7,IF(CC35=6,"fim1st","meio1st"),"meio1st"))))),IF(CC35&gt;5,IF(CC35&gt;CC36+1,"fim1st","meio1st"),"meio1st")),"NJG"))))))</f>
        <v>fim2st</v>
      </c>
      <c r="CI36" s="92" t="n">
        <f aca="false">IF(CB36="W",6,IF(CB36="O",0,  IF(CB35="R",IF(CG36="meio1st",IF(CC35&gt;4,IF(CC35=6,7,CC35+2),6),CC36),CC36)))</f>
        <v>6</v>
      </c>
      <c r="CJ36" s="93" t="n">
        <f aca="false">IF(CB36="W",6,IF(CB36="O",0,IF(CB36="R",IF(CG36="meio1st",0,IF(CG36="fim1st",0,CD36) ),IF(CB35="R",IF(CG36="meio1st",6,IF(CG36="fim1st",6,IF(CG36="meio2st",IF(CD35&gt;4,IF(CD35=6,7,CD35+2),6),CD36))),CD36))))</f>
        <v>6</v>
      </c>
      <c r="CK36" s="94" t="n">
        <f aca="false">IF(CB36="W",0,IF(CB36="O",0,IF(CB36="R",IF(CG36="STB",CE36,0),IF(CB35="R",IF(CG31="meio1st",0,IF(CI36&gt;CI35,IF(CJ36&gt;CJ35,0,10),IF(CJ36&gt;CJ35,10,CE36))),CE36))))</f>
        <v>0</v>
      </c>
      <c r="CM36" s="1" t="str">
        <f aca="false">D36</f>
        <v>ADRIANO CHIARI</v>
      </c>
      <c r="CN36" s="8" t="n">
        <f aca="false">IF(AE32&gt;AE31,1,0)</f>
        <v>1</v>
      </c>
      <c r="CO36" s="8" t="n">
        <f aca="false">IF(AF32&gt;AF31,1,0)</f>
        <v>1</v>
      </c>
      <c r="CP36" s="8" t="n">
        <f aca="false">IF(AG32&gt;AG31,1,0)</f>
        <v>0</v>
      </c>
      <c r="CQ36" s="8" t="n">
        <f aca="false">IF(AS36&gt;AS35,1,0)</f>
        <v>0</v>
      </c>
      <c r="CR36" s="8" t="n">
        <f aca="false">IF(AT36&gt;AT35,1,0)</f>
        <v>0</v>
      </c>
      <c r="CS36" s="8" t="n">
        <f aca="false">IF(AU36&gt;AU35,1,0)</f>
        <v>0</v>
      </c>
      <c r="CT36" s="8" t="n">
        <f aca="false">IF(BG36&gt;BG35,1,0)</f>
        <v>0</v>
      </c>
      <c r="CU36" s="8" t="n">
        <f aca="false">IF(BH36&gt;BH35,1,0)</f>
        <v>0</v>
      </c>
      <c r="CV36" s="8" t="n">
        <f aca="false">IF(BI36&gt;BI35,1,0)</f>
        <v>0</v>
      </c>
      <c r="CW36" s="8" t="n">
        <f aca="false">IF(BU34&gt;BU33,1,0)</f>
        <v>0</v>
      </c>
      <c r="CX36" s="8" t="n">
        <f aca="false">IF(BV34&gt;BV33,1,0)</f>
        <v>0</v>
      </c>
      <c r="CY36" s="8" t="n">
        <f aca="false">IF(BW34&gt;BW33,1,0)</f>
        <v>0</v>
      </c>
      <c r="CZ36" s="8" t="n">
        <f aca="false">IF(CI36&gt;CI35,1,0)</f>
        <v>1</v>
      </c>
      <c r="DA36" s="8" t="n">
        <f aca="false">IF(CJ36&gt;CJ35,1,0)</f>
        <v>1</v>
      </c>
      <c r="DB36" s="8" t="n">
        <f aca="false">IF(CK36&gt;CK35,1,0)</f>
        <v>0</v>
      </c>
      <c r="DC36" s="74"/>
      <c r="DD36" s="8" t="n">
        <f aca="false">IF(AE31&gt;AE32,1,0)</f>
        <v>0</v>
      </c>
      <c r="DE36" s="8" t="n">
        <f aca="false">IF(AF31&gt;AF32,1,0)</f>
        <v>0</v>
      </c>
      <c r="DF36" s="8" t="n">
        <f aca="false">IF(AG31&gt;AG32,1,0)</f>
        <v>0</v>
      </c>
      <c r="DG36" s="8" t="n">
        <f aca="false">IF(AS35&gt;AS36,1,0)</f>
        <v>1</v>
      </c>
      <c r="DH36" s="8" t="n">
        <f aca="false">IF(AT35&gt;AT36,1,0)</f>
        <v>1</v>
      </c>
      <c r="DI36" s="8" t="n">
        <f aca="false">IF(AU35&gt;AU36,1,0)</f>
        <v>0</v>
      </c>
      <c r="DJ36" s="8" t="n">
        <f aca="false">IF(BG35&gt;BG36,1,0)</f>
        <v>1</v>
      </c>
      <c r="DK36" s="8" t="n">
        <f aca="false">IF(BH35&gt;BH36,1,0)</f>
        <v>1</v>
      </c>
      <c r="DL36" s="8" t="n">
        <f aca="false">IF(BI35&gt;BI36,1,0)</f>
        <v>0</v>
      </c>
      <c r="DM36" s="8" t="n">
        <f aca="false">IF(BU33&gt;BU34,1,0)</f>
        <v>1</v>
      </c>
      <c r="DN36" s="8" t="n">
        <f aca="false">IF(BV33&gt;BV34,1,0)</f>
        <v>1</v>
      </c>
      <c r="DO36" s="8" t="n">
        <f aca="false">IF(BW33&gt;BW34,1,0)</f>
        <v>0</v>
      </c>
      <c r="DP36" s="8" t="n">
        <f aca="false">IF(CI35&gt;CI36,1,0)</f>
        <v>0</v>
      </c>
      <c r="DQ36" s="8" t="n">
        <f aca="false">IF(CJ35&gt;CJ36,1,0)</f>
        <v>0</v>
      </c>
      <c r="DR36" s="8" t="n">
        <f aca="false">IF(CK35&gt;CK36,1,0)</f>
        <v>0</v>
      </c>
      <c r="DS36" s="74"/>
      <c r="DT36" s="8" t="n">
        <f aca="false">AE32+AF32+AG32+AS36+AT36+AU36+BG36+BH36+BI36+BU34+BV34+BW34+CI36+CJ36+CK36</f>
        <v>42</v>
      </c>
      <c r="DU36" s="8" t="n">
        <f aca="false">AE31+AF31+AG31+AS35+AT35+AU35+BG35+BH35+BI35+BU33+BV33+BW33+CI35+CJ35+CK35</f>
        <v>46</v>
      </c>
      <c r="DV36" s="74"/>
      <c r="DW36" s="1" t="n">
        <f aca="false">IF(X32="O",1,0)</f>
        <v>0</v>
      </c>
      <c r="DX36" s="1" t="n">
        <f aca="false">IF(AL36="O",1,0)</f>
        <v>0</v>
      </c>
      <c r="DY36" s="1" t="n">
        <f aca="false">IF(AZ36="O",1,0)</f>
        <v>0</v>
      </c>
      <c r="DZ36" s="1" t="n">
        <f aca="false">IF(BN34="O",1,0)</f>
        <v>0</v>
      </c>
      <c r="EA36" s="1" t="n">
        <f aca="false">IF(CB36="O",1,0)</f>
        <v>0</v>
      </c>
      <c r="ED36" s="8" t="n">
        <f aca="false">IF(CN36+CO36+CP36+DD36+DE36+DF36&gt;0,1,0)</f>
        <v>1</v>
      </c>
      <c r="EE36" s="8" t="n">
        <f aca="false">IF(CQ36+CR36+CS36+DG36+DH36+DI36&gt;0,1,0)</f>
        <v>1</v>
      </c>
      <c r="EF36" s="8" t="n">
        <f aca="false">IF(CT36+CU36+CV36+DJ36+DK36+DL36&gt;0,1,0)</f>
        <v>1</v>
      </c>
      <c r="EG36" s="8" t="n">
        <f aca="false">IF(CW36+CX36+CY36+DM36+DN36+DO36&gt;0,1,0)</f>
        <v>1</v>
      </c>
      <c r="EH36" s="8" t="n">
        <f aca="false">IF(CZ36+DA36+DB36+DP36+DQ36+DR36&gt;0,1,0)</f>
        <v>1</v>
      </c>
      <c r="EI36" s="8" t="n">
        <v>6</v>
      </c>
      <c r="EJ36" s="48" t="n">
        <f aca="false">SUM(ED36:EH36)</f>
        <v>5</v>
      </c>
      <c r="EK36" s="48" t="n">
        <f aca="false">AY36+BM34+CA36+W32+AK36</f>
        <v>2</v>
      </c>
      <c r="EL36" s="48" t="n">
        <f aca="false">SUM(CN36:DB36)</f>
        <v>4</v>
      </c>
      <c r="EM36" s="48" t="n">
        <f aca="false">SUM(DD36:DR36)</f>
        <v>6</v>
      </c>
      <c r="EN36" s="48" t="n">
        <f aca="false">EL36-EM36</f>
        <v>-2</v>
      </c>
      <c r="EO36" s="48" t="n">
        <f aca="false">DT36</f>
        <v>42</v>
      </c>
      <c r="EP36" s="48" t="n">
        <f aca="false">DU36</f>
        <v>46</v>
      </c>
      <c r="EQ36" s="48" t="n">
        <f aca="false">EO36-EP36</f>
        <v>-4</v>
      </c>
      <c r="ER36" s="48" t="n">
        <f aca="false">SUM(DW36:EA36)</f>
        <v>0</v>
      </c>
      <c r="ES36" s="74"/>
      <c r="ET36" s="27" t="n">
        <f aca="false">IF(EK36+100&gt;99,EK36+100,concatdxnar("0",EK36+100))</f>
        <v>102</v>
      </c>
      <c r="EU36" s="27" t="str">
        <f aca="false">IF(EN36+100&gt;99,EN36+100,CONCATENATE("0",EN36+100))</f>
        <v>098</v>
      </c>
      <c r="EV36" s="27" t="str">
        <f aca="false">IF(EQ36+100&gt;99,EQ36+100,CONCATENATE("0",EQ36+100))</f>
        <v>096</v>
      </c>
      <c r="EW36" s="27" t="n">
        <f aca="false">9-ER36</f>
        <v>9</v>
      </c>
      <c r="EX36" s="8" t="str">
        <f aca="false">CONCATENATE(ET36,EU36,EV36,EW36,EI36)</f>
        <v>10209809696</v>
      </c>
      <c r="EY36" s="8" t="n">
        <f aca="false">VALUE(EX36)</f>
        <v>10209809696</v>
      </c>
      <c r="EZ36" s="8" t="n">
        <f aca="false">LARGE(EY31:EY36,EI36)</f>
        <v>10109405553</v>
      </c>
      <c r="FA36" s="8" t="str">
        <f aca="false">LEFT(EZ36,9)</f>
        <v>101094055</v>
      </c>
      <c r="FB36" s="8" t="str">
        <f aca="false">IF(FA36=FA35,"empate-c","ok")</f>
        <v>ok</v>
      </c>
      <c r="FC36" s="8" t="n">
        <f aca="false">VALUE(RIGHT(EZ36,1))</f>
        <v>3</v>
      </c>
      <c r="FD36" s="8" t="n">
        <f aca="false">IF(FB36="ok",9,IF(FB36="empate-c",CONCATENATE(FC36,FC35),IF(FB36="empate-b",CONCATENATE(FC36,FC37),1)))</f>
        <v>9</v>
      </c>
      <c r="FE36" s="8" t="str">
        <f aca="false">RIGHT(C29,1)</f>
        <v>D</v>
      </c>
      <c r="FF36" s="8" t="n">
        <f aca="false">IF(FD36=9,9,VLOOKUP(CONCATENATE(FE36,FD36),'Conf-Direto'!$A$12:$B$587,2,0))</f>
        <v>9</v>
      </c>
      <c r="FG36" s="8" t="n">
        <f aca="false">IF(FF36=9,9,IF(FF36=FC36,8,7))</f>
        <v>9</v>
      </c>
      <c r="FH36" s="1" t="str">
        <f aca="false">CONCATENATE(FA36,FG36,FC36)</f>
        <v>10109405593</v>
      </c>
      <c r="FI36" s="8" t="n">
        <v>6</v>
      </c>
      <c r="FJ36" s="25" t="n">
        <f aca="false">IF(W31=1,1,IF(W32=1,6,0))</f>
        <v>6</v>
      </c>
      <c r="FK36" s="25" t="n">
        <f aca="false">IF(BM33=1,2,IF(BM34=1,6,0))</f>
        <v>2</v>
      </c>
      <c r="FL36" s="25" t="n">
        <f aca="false">IF(AK35=1,3,IF(AK36=1,6,0))</f>
        <v>3</v>
      </c>
      <c r="FM36" s="25" t="n">
        <f aca="false">IF(CA35=1,4,IF(CA36=1,6,0))</f>
        <v>6</v>
      </c>
      <c r="FN36" s="25" t="n">
        <f aca="false">IF(AY35=1,5,IF(AY36=1,6,0))</f>
        <v>5</v>
      </c>
      <c r="FO36" s="25"/>
      <c r="FP36" s="1" t="n">
        <f aca="false">VALUE(FH36)</f>
        <v>10109405593</v>
      </c>
      <c r="FQ36" s="1" t="n">
        <f aca="false">LARGE(FP31:FP36,6)</f>
        <v>10109405593</v>
      </c>
      <c r="FR36" s="8" t="n">
        <f aca="false">IF(SUM(EJ31:EJ36)=0,B36,VALUE(RIGHT(FQ36,1)))</f>
        <v>3</v>
      </c>
      <c r="FS36" s="1" t="n">
        <f aca="false">FR36+18</f>
        <v>21</v>
      </c>
      <c r="FT36" s="1" t="str">
        <f aca="false">VLOOKUP(FR36,B31:D36,3,0)</f>
        <v>RAFAEL NOGUEIRA</v>
      </c>
      <c r="FU36" s="4" t="n">
        <f aca="false">F36</f>
        <v>24</v>
      </c>
      <c r="FV36" s="9" t="str">
        <f aca="false">IF(FS36&lt;10,CONCATENATE("0",FS36,IF(FU36&lt;10,CONCATENATE("0",FU36),FU36)),CONCATENATE(FS36,IF(FU36&lt;10,CONCATENATE("0",FU36),FU36)))</f>
        <v>2124</v>
      </c>
      <c r="FW36" s="4" t="n">
        <f aca="false">VALUE(FV36)</f>
        <v>2124</v>
      </c>
      <c r="FX36" s="4" t="n">
        <f aca="false">SMALL(FW31:FW36,FI36)</f>
        <v>2422</v>
      </c>
      <c r="FY36" s="4" t="n">
        <f aca="false">IF(LEN(FX36)=3,VALUE(LEFT(FX36,1)),VALUE(LEFT(FX36,2)))</f>
        <v>24</v>
      </c>
      <c r="FZ36" s="4" t="str">
        <f aca="false">RIGHT(FX36,2)</f>
        <v>22</v>
      </c>
    </row>
    <row r="38" s="17" customFormat="true" ht="22.5" hidden="false" customHeight="true" outlineLevel="0" collapsed="false">
      <c r="A38" s="10"/>
      <c r="B38" s="10" t="s">
        <v>0</v>
      </c>
      <c r="C38" s="11" t="s">
        <v>82</v>
      </c>
      <c r="D38" s="11"/>
      <c r="E38" s="12"/>
      <c r="F38" s="11" t="str">
        <f aca="false">$C38</f>
        <v>GRUPO E</v>
      </c>
      <c r="G38" s="11" t="s">
        <v>80</v>
      </c>
      <c r="H38" s="13" t="s">
        <v>2</v>
      </c>
      <c r="I38" s="14" t="s">
        <v>3</v>
      </c>
      <c r="J38" s="15" t="s">
        <v>4</v>
      </c>
      <c r="K38" s="15"/>
      <c r="L38" s="15"/>
      <c r="M38" s="15" t="s">
        <v>6</v>
      </c>
      <c r="N38" s="15"/>
      <c r="O38" s="15"/>
      <c r="P38" s="11" t="s">
        <v>8</v>
      </c>
      <c r="Q38" s="11" t="s">
        <v>8</v>
      </c>
      <c r="R38" s="36"/>
      <c r="S38" s="36"/>
      <c r="U38" s="18" t="str">
        <f aca="false">U29</f>
        <v>3o TURNO - 1a RODADA</v>
      </c>
      <c r="V38" s="18"/>
      <c r="W38" s="19"/>
      <c r="X38" s="22" t="s">
        <v>10</v>
      </c>
      <c r="Y38" s="22"/>
      <c r="Z38" s="22"/>
      <c r="AA38" s="22"/>
      <c r="AC38" s="5" t="s">
        <v>11</v>
      </c>
      <c r="AD38" s="12"/>
      <c r="AE38" s="21" t="s">
        <v>12</v>
      </c>
      <c r="AF38" s="21"/>
      <c r="AG38" s="21"/>
      <c r="AI38" s="18" t="str">
        <f aca="false">AI29</f>
        <v>3o TURNO - 2a RODADA</v>
      </c>
      <c r="AJ38" s="18"/>
      <c r="AK38" s="19"/>
      <c r="AL38" s="22" t="s">
        <v>10</v>
      </c>
      <c r="AM38" s="22"/>
      <c r="AN38" s="22"/>
      <c r="AO38" s="22"/>
      <c r="AP38" s="12"/>
      <c r="AQ38" s="5" t="s">
        <v>11</v>
      </c>
      <c r="AR38" s="12"/>
      <c r="AS38" s="21" t="s">
        <v>12</v>
      </c>
      <c r="AT38" s="21"/>
      <c r="AU38" s="21"/>
      <c r="AW38" s="18" t="str">
        <f aca="false">AW29</f>
        <v>3o TURNO - 3a RODADA</v>
      </c>
      <c r="AX38" s="18"/>
      <c r="AY38" s="19"/>
      <c r="AZ38" s="22" t="s">
        <v>10</v>
      </c>
      <c r="BA38" s="22"/>
      <c r="BB38" s="22"/>
      <c r="BC38" s="22"/>
      <c r="BD38" s="12"/>
      <c r="BE38" s="5" t="s">
        <v>11</v>
      </c>
      <c r="BF38" s="12"/>
      <c r="BG38" s="21" t="s">
        <v>12</v>
      </c>
      <c r="BH38" s="21"/>
      <c r="BI38" s="21"/>
      <c r="BK38" s="18" t="str">
        <f aca="false">BK29</f>
        <v>3o TURNO - 4a RODADA</v>
      </c>
      <c r="BL38" s="18"/>
      <c r="BM38" s="19"/>
      <c r="BN38" s="22" t="s">
        <v>10</v>
      </c>
      <c r="BO38" s="22"/>
      <c r="BP38" s="22"/>
      <c r="BQ38" s="22"/>
      <c r="BR38" s="12"/>
      <c r="BS38" s="5" t="s">
        <v>11</v>
      </c>
      <c r="BT38" s="12"/>
      <c r="BU38" s="21" t="s">
        <v>12</v>
      </c>
      <c r="BV38" s="21"/>
      <c r="BW38" s="21"/>
      <c r="BY38" s="18" t="str">
        <f aca="false">BY29</f>
        <v>3o TURNO - 5a RODADA</v>
      </c>
      <c r="BZ38" s="18"/>
      <c r="CA38" s="19"/>
      <c r="CB38" s="23" t="s">
        <v>10</v>
      </c>
      <c r="CC38" s="23"/>
      <c r="CD38" s="23"/>
      <c r="CE38" s="23"/>
      <c r="CF38" s="12"/>
      <c r="CG38" s="5" t="s">
        <v>11</v>
      </c>
      <c r="CH38" s="12"/>
      <c r="CI38" s="21" t="s">
        <v>12</v>
      </c>
      <c r="CJ38" s="21"/>
      <c r="CK38" s="21"/>
      <c r="CL38" s="24"/>
      <c r="CM38" s="25" t="s">
        <v>13</v>
      </c>
      <c r="CN38" s="8" t="s">
        <v>14</v>
      </c>
      <c r="CO38" s="8"/>
      <c r="CP38" s="8"/>
      <c r="CQ38" s="8" t="s">
        <v>15</v>
      </c>
      <c r="CR38" s="8"/>
      <c r="CS38" s="8"/>
      <c r="CT38" s="8" t="s">
        <v>16</v>
      </c>
      <c r="CU38" s="8"/>
      <c r="CV38" s="8"/>
      <c r="CW38" s="8" t="s">
        <v>17</v>
      </c>
      <c r="CX38" s="8"/>
      <c r="CY38" s="8"/>
      <c r="CZ38" s="8" t="s">
        <v>18</v>
      </c>
      <c r="DA38" s="8"/>
      <c r="DB38" s="8"/>
      <c r="DC38" s="10"/>
      <c r="DD38" s="8" t="s">
        <v>19</v>
      </c>
      <c r="DE38" s="8"/>
      <c r="DF38" s="8"/>
      <c r="DG38" s="8" t="s">
        <v>20</v>
      </c>
      <c r="DH38" s="8"/>
      <c r="DI38" s="8"/>
      <c r="DJ38" s="8" t="s">
        <v>21</v>
      </c>
      <c r="DK38" s="8"/>
      <c r="DL38" s="8"/>
      <c r="DM38" s="8" t="s">
        <v>22</v>
      </c>
      <c r="DN38" s="8"/>
      <c r="DO38" s="8"/>
      <c r="DP38" s="8" t="s">
        <v>23</v>
      </c>
      <c r="DQ38" s="8"/>
      <c r="DR38" s="8"/>
      <c r="DS38" s="10"/>
      <c r="DT38" s="8" t="s">
        <v>6</v>
      </c>
      <c r="DU38" s="8"/>
      <c r="DV38" s="10"/>
      <c r="DW38" s="8" t="s">
        <v>24</v>
      </c>
      <c r="DX38" s="8"/>
      <c r="DY38" s="8"/>
      <c r="DZ38" s="8"/>
      <c r="EA38" s="8"/>
      <c r="EB38" s="8" t="s">
        <v>25</v>
      </c>
      <c r="EC38" s="8"/>
      <c r="ED38" s="8" t="s">
        <v>26</v>
      </c>
      <c r="EE38" s="8"/>
      <c r="EF38" s="8"/>
      <c r="EG38" s="8"/>
      <c r="EH38" s="8"/>
      <c r="EI38" s="26" t="s">
        <v>0</v>
      </c>
      <c r="EJ38" s="26" t="s">
        <v>2</v>
      </c>
      <c r="EK38" s="26" t="s">
        <v>3</v>
      </c>
      <c r="EL38" s="8" t="s">
        <v>4</v>
      </c>
      <c r="EM38" s="8"/>
      <c r="EN38" s="8"/>
      <c r="EO38" s="8" t="s">
        <v>6</v>
      </c>
      <c r="EP38" s="8"/>
      <c r="EQ38" s="8"/>
      <c r="ER38" s="8" t="s">
        <v>27</v>
      </c>
      <c r="ES38" s="10"/>
      <c r="ET38" s="27" t="s">
        <v>28</v>
      </c>
      <c r="EU38" s="27"/>
      <c r="EV38" s="27"/>
      <c r="EW38" s="27"/>
      <c r="EX38" s="27"/>
      <c r="EY38" s="27"/>
      <c r="EZ38" s="27"/>
      <c r="FA38" s="27"/>
      <c r="FB38" s="27"/>
      <c r="FC38" s="27"/>
      <c r="FD38" s="8" t="s">
        <v>29</v>
      </c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10"/>
      <c r="FT38" s="10"/>
      <c r="FU38" s="12"/>
      <c r="FV38" s="28"/>
      <c r="FW38" s="12"/>
      <c r="FX38" s="12"/>
      <c r="FY38" s="12"/>
      <c r="FZ38" s="12"/>
      <c r="GA38" s="12"/>
      <c r="GB38" s="12"/>
      <c r="GC38" s="12"/>
      <c r="GD38" s="24"/>
      <c r="GE38" s="24"/>
    </row>
    <row r="39" s="17" customFormat="true" ht="24.75" hidden="false" customHeight="true" outlineLevel="0" collapsed="false">
      <c r="A39" s="10"/>
      <c r="B39" s="10"/>
      <c r="C39" s="29" t="str">
        <f aca="false">C30</f>
        <v>TENISTAS</v>
      </c>
      <c r="D39" s="29" t="str">
        <f aca="false">C3</f>
        <v>TENISTAS</v>
      </c>
      <c r="E39" s="12"/>
      <c r="F39" s="30"/>
      <c r="G39" s="31" t="s">
        <v>31</v>
      </c>
      <c r="H39" s="13"/>
      <c r="I39" s="14"/>
      <c r="J39" s="32" t="s">
        <v>32</v>
      </c>
      <c r="K39" s="32" t="s">
        <v>33</v>
      </c>
      <c r="L39" s="33" t="s">
        <v>34</v>
      </c>
      <c r="M39" s="34" t="s">
        <v>32</v>
      </c>
      <c r="N39" s="34" t="s">
        <v>33</v>
      </c>
      <c r="O39" s="35" t="s">
        <v>34</v>
      </c>
      <c r="P39" s="11"/>
      <c r="Q39" s="11"/>
      <c r="R39" s="36"/>
      <c r="S39" s="36"/>
      <c r="U39" s="41"/>
      <c r="V39" s="42" t="str">
        <f aca="false">U3</f>
        <v>23 a 29 Mai</v>
      </c>
      <c r="W39" s="38"/>
      <c r="X39" s="39" t="s">
        <v>35</v>
      </c>
      <c r="Y39" s="40" t="s">
        <v>36</v>
      </c>
      <c r="Z39" s="40" t="s">
        <v>37</v>
      </c>
      <c r="AA39" s="34" t="s">
        <v>38</v>
      </c>
      <c r="AC39" s="5" t="s">
        <v>39</v>
      </c>
      <c r="AD39" s="12"/>
      <c r="AE39" s="40" t="s">
        <v>36</v>
      </c>
      <c r="AF39" s="40" t="s">
        <v>37</v>
      </c>
      <c r="AG39" s="34" t="s">
        <v>38</v>
      </c>
      <c r="AI39" s="41"/>
      <c r="AJ39" s="42" t="str">
        <f aca="false">AJ30</f>
        <v>30 a 05 Jun</v>
      </c>
      <c r="AK39" s="38"/>
      <c r="AL39" s="39" t="s">
        <v>35</v>
      </c>
      <c r="AM39" s="40" t="s">
        <v>36</v>
      </c>
      <c r="AN39" s="40" t="s">
        <v>37</v>
      </c>
      <c r="AO39" s="34" t="s">
        <v>38</v>
      </c>
      <c r="AP39" s="12"/>
      <c r="AQ39" s="5" t="s">
        <v>39</v>
      </c>
      <c r="AR39" s="12"/>
      <c r="AS39" s="40" t="s">
        <v>36</v>
      </c>
      <c r="AT39" s="40" t="s">
        <v>37</v>
      </c>
      <c r="AU39" s="34" t="s">
        <v>38</v>
      </c>
      <c r="AW39" s="41"/>
      <c r="AX39" s="42" t="str">
        <f aca="false">AX30</f>
        <v>06 a 12 Jun</v>
      </c>
      <c r="AY39" s="38"/>
      <c r="AZ39" s="39" t="s">
        <v>35</v>
      </c>
      <c r="BA39" s="40" t="s">
        <v>36</v>
      </c>
      <c r="BB39" s="40" t="s">
        <v>37</v>
      </c>
      <c r="BC39" s="34" t="s">
        <v>38</v>
      </c>
      <c r="BD39" s="12"/>
      <c r="BE39" s="5" t="s">
        <v>39</v>
      </c>
      <c r="BF39" s="12"/>
      <c r="BG39" s="40" t="s">
        <v>36</v>
      </c>
      <c r="BH39" s="40" t="s">
        <v>37</v>
      </c>
      <c r="BI39" s="34" t="s">
        <v>38</v>
      </c>
      <c r="BK39" s="41"/>
      <c r="BL39" s="42" t="str">
        <f aca="false">BL30</f>
        <v>13 a 19 Jun</v>
      </c>
      <c r="BM39" s="38"/>
      <c r="BN39" s="39" t="s">
        <v>35</v>
      </c>
      <c r="BO39" s="40" t="s">
        <v>36</v>
      </c>
      <c r="BP39" s="40" t="s">
        <v>37</v>
      </c>
      <c r="BQ39" s="34" t="s">
        <v>38</v>
      </c>
      <c r="BR39" s="12"/>
      <c r="BS39" s="5" t="s">
        <v>39</v>
      </c>
      <c r="BT39" s="12"/>
      <c r="BU39" s="40" t="s">
        <v>36</v>
      </c>
      <c r="BV39" s="40" t="s">
        <v>37</v>
      </c>
      <c r="BW39" s="34" t="s">
        <v>38</v>
      </c>
      <c r="BY39" s="41"/>
      <c r="BZ39" s="42" t="str">
        <f aca="false">BZ30</f>
        <v>20 a 26 Jun</v>
      </c>
      <c r="CA39" s="38"/>
      <c r="CB39" s="116" t="s">
        <v>35</v>
      </c>
      <c r="CC39" s="45" t="s">
        <v>40</v>
      </c>
      <c r="CD39" s="45" t="s">
        <v>41</v>
      </c>
      <c r="CE39" s="46" t="s">
        <v>38</v>
      </c>
      <c r="CF39" s="12"/>
      <c r="CG39" s="5" t="s">
        <v>39</v>
      </c>
      <c r="CH39" s="12"/>
      <c r="CI39" s="40" t="s">
        <v>36</v>
      </c>
      <c r="CJ39" s="40" t="s">
        <v>37</v>
      </c>
      <c r="CK39" s="34" t="s">
        <v>38</v>
      </c>
      <c r="CL39" s="24"/>
      <c r="CM39" s="25"/>
      <c r="CN39" s="10" t="s">
        <v>42</v>
      </c>
      <c r="CO39" s="10" t="s">
        <v>43</v>
      </c>
      <c r="CP39" s="10" t="s">
        <v>44</v>
      </c>
      <c r="CQ39" s="10" t="s">
        <v>42</v>
      </c>
      <c r="CR39" s="10" t="s">
        <v>43</v>
      </c>
      <c r="CS39" s="10" t="s">
        <v>44</v>
      </c>
      <c r="CT39" s="10" t="s">
        <v>42</v>
      </c>
      <c r="CU39" s="10" t="s">
        <v>43</v>
      </c>
      <c r="CV39" s="10" t="s">
        <v>44</v>
      </c>
      <c r="CW39" s="10" t="s">
        <v>42</v>
      </c>
      <c r="CX39" s="10" t="s">
        <v>43</v>
      </c>
      <c r="CY39" s="10" t="s">
        <v>44</v>
      </c>
      <c r="CZ39" s="10" t="s">
        <v>42</v>
      </c>
      <c r="DA39" s="10" t="s">
        <v>43</v>
      </c>
      <c r="DB39" s="10" t="s">
        <v>44</v>
      </c>
      <c r="DC39" s="10"/>
      <c r="DD39" s="10" t="s">
        <v>42</v>
      </c>
      <c r="DE39" s="10" t="s">
        <v>43</v>
      </c>
      <c r="DF39" s="10" t="s">
        <v>44</v>
      </c>
      <c r="DG39" s="10" t="s">
        <v>42</v>
      </c>
      <c r="DH39" s="10" t="s">
        <v>43</v>
      </c>
      <c r="DI39" s="10" t="s">
        <v>44</v>
      </c>
      <c r="DJ39" s="10" t="s">
        <v>42</v>
      </c>
      <c r="DK39" s="10" t="s">
        <v>43</v>
      </c>
      <c r="DL39" s="10" t="s">
        <v>44</v>
      </c>
      <c r="DM39" s="10" t="s">
        <v>42</v>
      </c>
      <c r="DN39" s="10" t="s">
        <v>43</v>
      </c>
      <c r="DO39" s="10" t="s">
        <v>44</v>
      </c>
      <c r="DP39" s="10" t="s">
        <v>42</v>
      </c>
      <c r="DQ39" s="10" t="s">
        <v>43</v>
      </c>
      <c r="DR39" s="10" t="s">
        <v>44</v>
      </c>
      <c r="DS39" s="10"/>
      <c r="DT39" s="8" t="s">
        <v>32</v>
      </c>
      <c r="DU39" s="8" t="s">
        <v>33</v>
      </c>
      <c r="DV39" s="10"/>
      <c r="DW39" s="12" t="s">
        <v>45</v>
      </c>
      <c r="DX39" s="10" t="s">
        <v>46</v>
      </c>
      <c r="DY39" s="12" t="s">
        <v>45</v>
      </c>
      <c r="DZ39" s="10" t="s">
        <v>46</v>
      </c>
      <c r="EA39" s="12" t="s">
        <v>45</v>
      </c>
      <c r="EB39" s="8" t="s">
        <v>47</v>
      </c>
      <c r="EC39" s="8"/>
      <c r="ED39" s="8" t="s">
        <v>48</v>
      </c>
      <c r="EE39" s="8" t="s">
        <v>49</v>
      </c>
      <c r="EF39" s="8" t="s">
        <v>50</v>
      </c>
      <c r="EG39" s="8" t="s">
        <v>51</v>
      </c>
      <c r="EH39" s="8" t="s">
        <v>52</v>
      </c>
      <c r="EI39" s="26"/>
      <c r="EJ39" s="26"/>
      <c r="EK39" s="26"/>
      <c r="EL39" s="8" t="s">
        <v>32</v>
      </c>
      <c r="EM39" s="8" t="s">
        <v>33</v>
      </c>
      <c r="EN39" s="8" t="s">
        <v>34</v>
      </c>
      <c r="EO39" s="8" t="s">
        <v>32</v>
      </c>
      <c r="EP39" s="8" t="s">
        <v>33</v>
      </c>
      <c r="EQ39" s="8" t="s">
        <v>34</v>
      </c>
      <c r="ER39" s="8"/>
      <c r="ES39" s="10"/>
      <c r="ET39" s="10" t="str">
        <f aca="false">I38</f>
        <v>Vitorias</v>
      </c>
      <c r="EU39" s="10" t="s">
        <v>53</v>
      </c>
      <c r="EV39" s="10" t="s">
        <v>54</v>
      </c>
      <c r="EW39" s="10" t="s">
        <v>24</v>
      </c>
      <c r="EX39" s="10" t="s">
        <v>55</v>
      </c>
      <c r="EY39" s="10" t="s">
        <v>56</v>
      </c>
      <c r="EZ39" s="10" t="s">
        <v>57</v>
      </c>
      <c r="FA39" s="10" t="s">
        <v>58</v>
      </c>
      <c r="FB39" s="10" t="s">
        <v>59</v>
      </c>
      <c r="FC39" s="10" t="s">
        <v>60</v>
      </c>
      <c r="FD39" s="10" t="s">
        <v>61</v>
      </c>
      <c r="FE39" s="10" t="s">
        <v>62</v>
      </c>
      <c r="FF39" s="10" t="s">
        <v>32</v>
      </c>
      <c r="FG39" s="10" t="s">
        <v>63</v>
      </c>
      <c r="FH39" s="10" t="s">
        <v>64</v>
      </c>
      <c r="FI39" s="8" t="s">
        <v>0</v>
      </c>
      <c r="FJ39" s="8" t="n">
        <v>1</v>
      </c>
      <c r="FK39" s="8" t="n">
        <v>2</v>
      </c>
      <c r="FL39" s="8" t="n">
        <v>3</v>
      </c>
      <c r="FM39" s="8" t="n">
        <v>4</v>
      </c>
      <c r="FN39" s="8" t="n">
        <v>5</v>
      </c>
      <c r="FO39" s="8" t="n">
        <v>6</v>
      </c>
      <c r="FP39" s="10" t="s">
        <v>65</v>
      </c>
      <c r="FQ39" s="10" t="s">
        <v>66</v>
      </c>
      <c r="FR39" s="10" t="s">
        <v>67</v>
      </c>
      <c r="FS39" s="47" t="s">
        <v>68</v>
      </c>
      <c r="FT39" s="10" t="s">
        <v>69</v>
      </c>
      <c r="FU39" s="12" t="s">
        <v>70</v>
      </c>
      <c r="FV39" s="28" t="s">
        <v>71</v>
      </c>
      <c r="FW39" s="12"/>
      <c r="FX39" s="12" t="s">
        <v>73</v>
      </c>
      <c r="FY39" s="12"/>
      <c r="FZ39" s="12"/>
      <c r="GA39" s="12"/>
      <c r="GB39" s="12"/>
      <c r="GC39" s="12"/>
      <c r="GD39" s="24"/>
      <c r="GE39" s="24"/>
    </row>
    <row r="40" customFormat="false" ht="13.8" hidden="false" customHeight="false" outlineLevel="0" collapsed="false">
      <c r="B40" s="48" t="n">
        <v>1</v>
      </c>
      <c r="C40" s="49" t="n">
        <v>25</v>
      </c>
      <c r="D40" s="50" t="str">
        <f aca="false">Classificação!D29</f>
        <v>EDUARDO BARBOSA</v>
      </c>
      <c r="F40" s="49" t="n">
        <f aca="false">F36+1</f>
        <v>25</v>
      </c>
      <c r="G40" s="51" t="str">
        <f aca="false">VLOOKUP(FR40,$B$40:$D$45,3,0)</f>
        <v>RENATO OLIVEIRA</v>
      </c>
      <c r="H40" s="111" t="n">
        <f aca="false">VLOOKUP(FR40,EI40:EJ45,2,0)</f>
        <v>5</v>
      </c>
      <c r="I40" s="53" t="n">
        <f aca="false">VLOOKUP(FR40,EI40:EK45,3,0)</f>
        <v>5</v>
      </c>
      <c r="J40" s="57" t="n">
        <f aca="false">VLOOKUP(FR40,EI40:EQ45,4,0)</f>
        <v>10</v>
      </c>
      <c r="K40" s="55" t="n">
        <f aca="false">VLOOKUP(FR40,EI40:EQ45,5,0)</f>
        <v>1</v>
      </c>
      <c r="L40" s="56" t="n">
        <f aca="false">VLOOKUP(FR40,EI40:EQ45,6,0)</f>
        <v>9</v>
      </c>
      <c r="M40" s="57" t="n">
        <f aca="false">VLOOKUP(FR40,EI40:EQ45,7,0)</f>
        <v>71</v>
      </c>
      <c r="N40" s="55" t="n">
        <f aca="false">VLOOKUP(FR40,EI40:EQ45,8,0)</f>
        <v>32</v>
      </c>
      <c r="O40" s="112" t="n">
        <f aca="false">VLOOKUP(FR40,EI40:EQ45,9,0)</f>
        <v>39</v>
      </c>
      <c r="P40" s="58" t="n">
        <f aca="false">VLOOKUP(FR40,EI40:ER45,10,0)</f>
        <v>0</v>
      </c>
      <c r="Q40" s="58" t="e">
        <f aca="false">VLOOKUP(FS40,EJ40:ES45,10,0)</f>
        <v>#N/A</v>
      </c>
      <c r="R40" s="59"/>
      <c r="S40" s="59"/>
      <c r="U40" s="60"/>
      <c r="V40" s="61" t="str">
        <f aca="false">D40</f>
        <v>EDUARDO BARBOSA</v>
      </c>
      <c r="W40" s="62" t="n">
        <f aca="false">IF(X40="W",1,IF(X40="O",0,IF(X40="R",0,IF(X41="R",1,IF(AG40+AG41&gt;0,IF(AG40&gt;AG41,1,0),IF(AF40&gt;AF41,1,0))))))</f>
        <v>1</v>
      </c>
      <c r="X40" s="63"/>
      <c r="Y40" s="64" t="n">
        <v>6</v>
      </c>
      <c r="Z40" s="64" t="n">
        <v>6</v>
      </c>
      <c r="AA40" s="65"/>
      <c r="AC40" s="5" t="str">
        <f aca="false">IF(AA40&lt;&gt;"","STB",IF(AA41&lt;&gt;"","STB",IF(Z40&lt;&gt;"",IF(Z40&gt;5,IF(Z40&gt;Z41+1,"fim2st",IF(Z41&gt;Z40+1,"fim2st",IF(Z40=Z41,"meio2st",IF(Z40=6,IF(Z41=7,"fim2st","meio2st"),IF(Z40=7,IF(Z41=6,"fim2st","meio2st"),"meio2st"))))),IF(Z41&gt;5,IF(Z41&gt;Z40+1,"fim2st","meio2st"),"meio2st")),IF(Z41&lt;&gt;"",IF(Z40&gt;5,IF(Z40&gt;Z41+1,"fim2st",IF(Z41&gt;Z40+1,"fim2st",IF(Z40=Z41,"meio2st",IF(Z40=6,IF(Z41=7,"fim2st","meio2st"),IF(Z40=7,IF(Z41=6,"fim2st","meio2st"),"meio2st"))))),IF(Z41&gt;5,IF(Z41&gt;Z40+1,"fim2st","meio2st"),"meio2st")),IF(Y40&lt;&gt;"",IF(Y40&gt;5,IF(Y40&gt;Y41+1,"fim1st",IF(Y41&gt;Y40+1,"fim1st",IF(Y40=Y41,"meio1st",IF(Y40=6,IF(Y41=7,"fim1st","meio1st"),IF(Y40=7,IF(Y41=6,"fim1st","meio1st"),"meio1st"))))),IF(Y41&gt;5,IF(Y41&gt;Y40+1,"fim1st","meio1st"),"meio1st")),IF(Y41&lt;&gt;"",IF(Y40&gt;5,IF(Y40&gt;Y41+1,"fim1st",IF(Y41&gt;Y40+1,"fim1st",IF(Y40=Y41,"meio1st",IF(Y40=6,IF(Y41=7,"fim1st","meio1st"),IF(Y40=7,IF(Y41=6,"fim1st","meio1st"),"meio1st"))))),IF(Y41&gt;5,IF(Y41&gt;Y40+1,"fim1st","meio1st"),"meio1st")),"NJG"))))))</f>
        <v>fim2st</v>
      </c>
      <c r="AE40" s="66" t="n">
        <f aca="false">IF(X40="W",6,IF(X40="O",0,  IF(X41="R",IF(AC40="meio1st",IF(Y41&gt;4,IF(Y41=6,7,Y41+2),6),Y40),Y40)))</f>
        <v>6</v>
      </c>
      <c r="AF40" s="67" t="n">
        <f aca="false">IF(X40="W",6,IF(X40="O",0,IF(X40="R",IF(AC40="meio1st",0,IF(AC40="fim1st",0,Z40) ),IF(X41="R",IF(AC40="meio1st",6,IF(AC40="fim1st",6,IF(AC40="meio2st",IF(Z41&gt;4,IF(Z41=6,7,Z41+2),6),Z40))),Z40))))</f>
        <v>6</v>
      </c>
      <c r="AG40" s="68" t="n">
        <f aca="false">IF(X40="W",0,IF(X40="O",0,IF(X40="R",IF(AC40="STB",AA40,0),IF(X41="R",IF(AC40="meio1st",0,IF(AE40&gt;AE41,IF(AF40&gt;AF41,0,10),IF(AF40&gt;AF41,10,AA40))),AA40))))</f>
        <v>0</v>
      </c>
      <c r="AH40" s="69"/>
      <c r="AI40" s="60" t="s">
        <v>75</v>
      </c>
      <c r="AJ40" s="61" t="str">
        <f aca="false">D40</f>
        <v>EDUARDO BARBOSA</v>
      </c>
      <c r="AK40" s="62" t="n">
        <f aca="false">IF(AL40="W",1,IF(AL40="O",0,IF(AL40="R",0,IF(AL41="R",1,IF(AU40+AU41&gt;0,IF(AU40&gt;AU41,1,0),IF(AT40&gt;AT41,1,0))))))</f>
        <v>1</v>
      </c>
      <c r="AL40" s="63"/>
      <c r="AM40" s="64" t="n">
        <v>6</v>
      </c>
      <c r="AN40" s="64" t="n">
        <v>6</v>
      </c>
      <c r="AO40" s="65"/>
      <c r="AQ40" s="5" t="str">
        <f aca="false">IF(AO40&lt;&gt;"","STB",IF(AO41&lt;&gt;"","STB",IF(AN40&lt;&gt;"",IF(AN40&gt;5,IF(AN40&gt;AN41+1,"fim2st",IF(AN41&gt;AN40+1,"fim2st",IF(AN40=AN41,"meio2st",IF(AN40=6,IF(AN41=7,"fim2st","meio2st"),IF(AN40=7,IF(AN41=6,"fim2st","meio2st"),"meio2st"))))),IF(AN41&gt;5,IF(AN41&gt;AN40+1,"fim2st","meio2st"),"meio2st")),IF(AN41&lt;&gt;"",IF(AN40&gt;5,IF(AN40&gt;AN41+1,"fim2st",IF(AN41&gt;AN40+1,"fim2st",IF(AN40=AN41,"meio2st",IF(AN40=6,IF(AN41=7,"fim2st","meio2st"),IF(AN40=7,IF(AN41=6,"fim2st","meio2st"),"meio2st"))))),IF(AN41&gt;5,IF(AN41&gt;AN40+1,"fim2st","meio2st"),"meio2st")),IF(AM40&lt;&gt;"",IF(AM40&gt;5,IF(AM40&gt;AM41+1,"fim1st",IF(AM41&gt;AM40+1,"fim1st",IF(AM40=AM41,"meio1st",IF(AM40=6,IF(AM41=7,"fim1st","meio1st"),IF(AM40=7,IF(AM41=6,"fim1st","meio1st"),"meio1st"))))),IF(AM41&gt;5,IF(AM41&gt;AM40+1,"fim1st","meio1st"),"meio1st")),IF(AM41&lt;&gt;"",IF(AM40&gt;5,IF(AM40&gt;AM41+1,"fim1st",IF(AM41&gt;AM40+1,"fim1st",IF(AM40=AM41,"meio1st",IF(AM40=6,IF(AM41=7,"fim1st","meio1st"),IF(AM40=7,IF(AM41=6,"fim1st","meio1st"),"meio1st"))))),IF(AM41&gt;5,IF(AM41&gt;AM40+1,"fim1st","meio1st"),"meio1st")),"NJG"))))))</f>
        <v>fim2st</v>
      </c>
      <c r="AS40" s="66" t="n">
        <f aca="false">IF(AL40="W",6,IF(AL40="O",0,  IF(AL41="R",IF(AQ40="meio1st",IF(AM41&gt;4,IF(AM41=6,7,AM41+2),6),AM40),AM40)))</f>
        <v>6</v>
      </c>
      <c r="AT40" s="67" t="n">
        <f aca="false">IF(AL40="W",6,IF(AL40="O",0,IF(AL40="R",IF(AQ40="meio1st",0,IF(AQ40="fim1st",0,AN40) ),IF(AL41="R",IF(AQ40="meio1st",6,IF(AQ40="fim1st",6,IF(AQ40="meio2st",IF(AN41&gt;4,IF(AN41=6,7,AN41+2),6),AN40))),AN40))))</f>
        <v>6</v>
      </c>
      <c r="AU40" s="68" t="n">
        <f aca="false">IF(AL40="W",0,IF(AL40="O",0,IF(AL40="R",IF(AQ40="STB",AO40,0),IF(AL41="R",IF(AQ40="meio1st",0,IF(AS40&gt;AS41,IF(AT40&gt;AT41,0,10),IF(AT40&gt;AT41,10,AO40))),AO40))))</f>
        <v>0</v>
      </c>
      <c r="AW40" s="60"/>
      <c r="AX40" s="61" t="str">
        <f aca="false">D40</f>
        <v>EDUARDO BARBOSA</v>
      </c>
      <c r="AY40" s="62" t="n">
        <f aca="false">IF(AZ40="W",1,IF(AZ40="O",0,IF(AZ40="R",0,IF(AZ41="R",1,IF(BI40+BI41&gt;0,IF(BI40&gt;BI41,1,0),IF(BH40&gt;BH41,1,0))))))</f>
        <v>0</v>
      </c>
      <c r="AZ40" s="63"/>
      <c r="BA40" s="64" t="n">
        <v>3</v>
      </c>
      <c r="BB40" s="64" t="n">
        <v>3</v>
      </c>
      <c r="BC40" s="65"/>
      <c r="BE40" s="5" t="str">
        <f aca="false">IF(BC40&lt;&gt;"","STB",IF(BC41&lt;&gt;"","STB",IF(BB40&lt;&gt;"",IF(BB40&gt;5,IF(BB40&gt;BB41+1,"fim2st",IF(BB41&gt;BB40+1,"fim2st",IF(BB40=BB41,"meio2st",IF(BB40=6,IF(BB41=7,"fim2st","meio2st"),IF(BB40=7,IF(BB41=6,"fim2st","meio2st"),"meio2st"))))),IF(BB41&gt;5,IF(BB41&gt;BB40+1,"fim2st","meio2st"),"meio2st")),IF(BB41&lt;&gt;"",IF(BB40&gt;5,IF(BB40&gt;BB41+1,"fim2st",IF(BB41&gt;BB40+1,"fim2st",IF(BB40=BB41,"meio2st",IF(BB40=6,IF(BB41=7,"fim2st","meio2st"),IF(BB40=7,IF(BB41=6,"fim2st","meio2st"),"meio2st"))))),IF(BB41&gt;5,IF(BB41&gt;BB40+1,"fim2st","meio2st"),"meio2st")),IF(BA40&lt;&gt;"",IF(BA40&gt;5,IF(BA40&gt;BA41+1,"fim1st",IF(BA41&gt;BA40+1,"fim1st",IF(BA40=BA41,"meio1st",IF(BA40=6,IF(BA41=7,"fim1st","meio1st"),IF(BA40=7,IF(BA41=6,"fim1st","meio1st"),"meio1st"))))),IF(BA41&gt;5,IF(BA41&gt;BA40+1,"fim1st","meio1st"),"meio1st")),IF(BA41&lt;&gt;"",IF(BA40&gt;5,IF(BA40&gt;BA41+1,"fim1st",IF(BA41&gt;BA40+1,"fim1st",IF(BA40=BA41,"meio1st",IF(BA40=6,IF(BA41=7,"fim1st","meio1st"),IF(BA40=7,IF(BA41=6,"fim1st","meio1st"),"meio1st"))))),IF(BA41&gt;5,IF(BA41&gt;BA40+1,"fim1st","meio1st"),"meio1st")),"NJG"))))))</f>
        <v>fim2st</v>
      </c>
      <c r="BG40" s="66" t="n">
        <f aca="false">IF(AZ40="W",6,IF(AZ40="O",0,  IF(AZ41="R",IF(BE40="meio1st",IF(BA41&gt;4,IF(BA41=6,7,BA41+2),6),BA40),BA40)))</f>
        <v>3</v>
      </c>
      <c r="BH40" s="67" t="n">
        <f aca="false">IF(AZ40="W",6,IF(AZ40="O",0,IF(AZ40="R",IF(BE40="meio1st",0,IF(BE40="fim1st",0,BB40) ),IF(AZ41="R",IF(BE40="meio1st",6,IF(BE40="fim1st",6,IF(BE40="meio2st",IF(BB41&gt;4,IF(BB41=6,7,BB41+2),6),BB40))),BB40))))</f>
        <v>3</v>
      </c>
      <c r="BI40" s="68" t="n">
        <f aca="false">IF(AZ40="W",0,IF(AZ40="O",0,IF(AZ40="R",IF(BE40="STB",BC40,0),IF(AZ41="R",IF(BE40="meio1st",0,IF(BG40&gt;BG41,IF(BH40&gt;BH41,0,10),IF(BH40&gt;BH41,10,BC40))),BC40))))</f>
        <v>0</v>
      </c>
      <c r="BK40" s="60" t="s">
        <v>75</v>
      </c>
      <c r="BL40" s="61" t="str">
        <f aca="false">D40</f>
        <v>EDUARDO BARBOSA</v>
      </c>
      <c r="BM40" s="62" t="n">
        <f aca="false">IF(BN40="W",1,IF(BN40="O",0,IF(BN40="R",0,IF(BN41="R",1,IF(BW40+BW41&gt;0,IF(BW40&gt;BW41,1,0),IF(BV40&gt;BV41,1,0))))))</f>
        <v>1</v>
      </c>
      <c r="BN40" s="63"/>
      <c r="BO40" s="64" t="n">
        <v>1</v>
      </c>
      <c r="BP40" s="64" t="n">
        <v>6</v>
      </c>
      <c r="BQ40" s="65" t="n">
        <v>10</v>
      </c>
      <c r="BS40" s="5" t="str">
        <f aca="false">IF(BQ40&lt;&gt;"","STB",IF(BQ41&lt;&gt;"","STB",IF(BP40&lt;&gt;"",IF(BP40&gt;5,IF(BP40&gt;BP41+1,"fim2st",IF(BP41&gt;BP40+1,"fim2st",IF(BP40=BP41,"meio2st",IF(BP40=6,IF(BP41=7,"fim2st","meio2st"),IF(BP40=7,IF(BP41=6,"fim2st","meio2st"),"meio2st"))))),IF(BP41&gt;5,IF(BP41&gt;BP40+1,"fim2st","meio2st"),"meio2st")),IF(BP41&lt;&gt;"",IF(BP40&gt;5,IF(BP40&gt;BP41+1,"fim2st",IF(BP41&gt;BP40+1,"fim2st",IF(BP40=BP41,"meio2st",IF(BP40=6,IF(BP41=7,"fim2st","meio2st"),IF(BP40=7,IF(BP41=6,"fim2st","meio2st"),"meio2st"))))),IF(BP41&gt;5,IF(BP41&gt;BP40+1,"fim2st","meio2st"),"meio2st")),IF(BO40&lt;&gt;"",IF(BO40&gt;5,IF(BO40&gt;BO41+1,"fim1st",IF(BO41&gt;BO40+1,"fim1st",IF(BO40=BO41,"meio1st",IF(BO40=6,IF(BO41=7,"fim1st","meio1st"),IF(BO40=7,IF(BO41=6,"fim1st","meio1st"),"meio1st"))))),IF(BO41&gt;5,IF(BO41&gt;BO40+1,"fim1st","meio1st"),"meio1st")),IF(BO41&lt;&gt;"",IF(BO40&gt;5,IF(BO40&gt;BO41+1,"fim1st",IF(BO41&gt;BO40+1,"fim1st",IF(BO40=BO41,"meio1st",IF(BO40=6,IF(BO41=7,"fim1st","meio1st"),IF(BO40=7,IF(BO41=6,"fim1st","meio1st"),"meio1st"))))),IF(BO41&gt;5,IF(BO41&gt;BO40+1,"fim1st","meio1st"),"meio1st")),"NJG"))))))</f>
        <v>STB</v>
      </c>
      <c r="BU40" s="66" t="n">
        <f aca="false">IF(BN40="W",6,IF(BN40="O",0,  IF(BN41="R",IF(BS40="meio1st",IF(BO41&gt;4,IF(BO41=6,7,BO41+2),6),BO40),BO40)))</f>
        <v>1</v>
      </c>
      <c r="BV40" s="67" t="n">
        <f aca="false">IF(BN40="W",6,IF(BN40="O",0,IF(BN40="R",IF(BS40="meio1st",0,IF(BS40="fim1st",0,BP40) ),IF(BN41="R",IF(BS40="meio1st",6,IF(BS40="fim1st",6,IF(BS40="meio2st",IF(BP41&gt;4,IF(BP41=6,7,BP41+2),6),BP40))),BP40))))</f>
        <v>6</v>
      </c>
      <c r="BW40" s="68" t="n">
        <f aca="false">IF(BN40="W",0,IF(BN40="O",0,IF(BN40="R",IF(BS40="STB",BQ40,0),IF(BN41="R",IF(BS40="meio1st",0,IF(BU40&gt;BU41,IF(BV40&gt;BV41,0,10),IF(BV40&gt;BV41,10,BQ40))),BQ40))))</f>
        <v>10</v>
      </c>
      <c r="BY40" s="60"/>
      <c r="BZ40" s="61" t="str">
        <f aca="false">D40</f>
        <v>EDUARDO BARBOSA</v>
      </c>
      <c r="CA40" s="62" t="n">
        <f aca="false">IF(CB40="W",1,IF(CB40="O",0,IF(CB40="R",0,IF(CB41="R",1,IF(CK40+CK41&gt;0,IF(CK40&gt;CK41,1,0),IF(CJ40&gt;CJ41,1,0))))))</f>
        <v>1</v>
      </c>
      <c r="CB40" s="63" t="s">
        <v>25</v>
      </c>
      <c r="CC40" s="64"/>
      <c r="CD40" s="64"/>
      <c r="CE40" s="65"/>
      <c r="CG40" s="5" t="str">
        <f aca="false">IF(CE40&lt;&gt;"","STB",IF(CE41&lt;&gt;"","STB",IF(CD40&lt;&gt;"",IF(CD40&gt;5,IF(CD40&gt;CD41+1,"fim2st",IF(CD41&gt;CD40+1,"fim2st",IF(CD40=CD41,"meio2st",IF(CD40=6,IF(CD41=7,"fim2st","meio2st"),IF(CD40=7,IF(CD41=6,"fim2st","meio2st"),"meio2st"))))),IF(CD41&gt;5,IF(CD41&gt;CD40+1,"fim2st","meio2st"),"meio2st")),IF(CD41&lt;&gt;"",IF(CD40&gt;5,IF(CD40&gt;CD41+1,"fim2st",IF(CD41&gt;CD40+1,"fim2st",IF(CD40=CD41,"meio2st",IF(CD40=6,IF(CD41=7,"fim2st","meio2st"),IF(CD40=7,IF(CD41=6,"fim2st","meio2st"),"meio2st"))))),IF(CD41&gt;5,IF(CD41&gt;CD40+1,"fim2st","meio2st"),"meio2st")),IF(CC40&lt;&gt;"",IF(CC40&gt;5,IF(CC40&gt;CC41+1,"fim1st",IF(CC41&gt;CC40+1,"fim1st",IF(CC40=CC41,"meio1st",IF(CC40=6,IF(CC41=7,"fim1st","meio1st"),IF(CC40=7,IF(CC41=6,"fim1st","meio1st"),"meio1st"))))),IF(CC41&gt;5,IF(CC41&gt;CC40+1,"fim1st","meio1st"),"meio1st")),IF(CC41&lt;&gt;"",IF(CC40&gt;5,IF(CC40&gt;CC41+1,"fim1st",IF(CC41&gt;CC40+1,"fim1st",IF(CC40=CC41,"meio1st",IF(CC40=6,IF(CC41=7,"fim1st","meio1st"),IF(CC40=7,IF(CC41=6,"fim1st","meio1st"),"meio1st"))))),IF(CC41&gt;5,IF(CC41&gt;CC40+1,"fim1st","meio1st"),"meio1st")),"NJG"))))))</f>
        <v>NJG</v>
      </c>
      <c r="CI40" s="71" t="n">
        <f aca="false">IF(CB40="W",6,IF(CB40="O",0,  IF(CB41="R",IF(CG40="meio1st",IF(CC41&gt;4,IF(CC41=6,7,CC41+2),6),CC40),CC40)))</f>
        <v>6</v>
      </c>
      <c r="CJ40" s="72" t="n">
        <f aca="false">IF(CB40="W",6,IF(CB40="O",0,IF(CB40="R",IF(CG40="meio1st",0,IF(CG40="fim1st",0,CD40) ),IF(CB41="R",IF(CG40="meio1st",6,IF(CG40="fim1st",6,IF(CG40="meio2st",IF(CD41&gt;4,IF(CD41=6,7,CD41+2),6),CD40))),CD40))))</f>
        <v>6</v>
      </c>
      <c r="CK40" s="73" t="n">
        <f aca="false">IF(CB40="W",0,IF(CB40="O",0,IF(CB40="R",IF(CG40="STB",CE40,0),IF(CB41="R",IF(CG40="meio1st",0,IF(CI40&gt;CI41,IF(CJ40&gt;CJ41,0,10),IF(CJ40&gt;CJ41,10,CE40))),CE40))))</f>
        <v>0</v>
      </c>
      <c r="CM40" s="1" t="str">
        <f aca="false">D40</f>
        <v>EDUARDO BARBOSA</v>
      </c>
      <c r="CN40" s="8" t="n">
        <f aca="false">IF(AE40&gt;AE41,1,0)</f>
        <v>1</v>
      </c>
      <c r="CO40" s="8" t="n">
        <f aca="false">IF(AF40&gt;AF41,1,0)</f>
        <v>1</v>
      </c>
      <c r="CP40" s="8" t="n">
        <f aca="false">IF(AG40&gt;AG41,1,0)</f>
        <v>0</v>
      </c>
      <c r="CQ40" s="8" t="n">
        <f aca="false">IF(AS40&gt;AS41,1,0)</f>
        <v>1</v>
      </c>
      <c r="CR40" s="8" t="n">
        <f aca="false">IF(AT40&gt;AT41,1,0)</f>
        <v>1</v>
      </c>
      <c r="CS40" s="8" t="n">
        <f aca="false">IF(AU40&gt;AU41,1,0)</f>
        <v>0</v>
      </c>
      <c r="CT40" s="8" t="n">
        <f aca="false">IF(BG40&gt;BG41,1,0)</f>
        <v>0</v>
      </c>
      <c r="CU40" s="8" t="n">
        <f aca="false">IF(BH40&gt;BH41,1,0)</f>
        <v>0</v>
      </c>
      <c r="CV40" s="8" t="n">
        <f aca="false">IF(BI40&gt;BI41,1,0)</f>
        <v>0</v>
      </c>
      <c r="CW40" s="8" t="n">
        <f aca="false">IF(BU40&gt;BU41,1,0)</f>
        <v>0</v>
      </c>
      <c r="CX40" s="8" t="n">
        <f aca="false">IF(BV40&gt;BV41,1,0)</f>
        <v>1</v>
      </c>
      <c r="CY40" s="8" t="n">
        <f aca="false">IF(BW40&gt;BW41,1,0)</f>
        <v>1</v>
      </c>
      <c r="CZ40" s="8" t="n">
        <f aca="false">IF(CI40&gt;CI41,1,0)</f>
        <v>1</v>
      </c>
      <c r="DA40" s="8" t="n">
        <f aca="false">IF(CJ40&gt;CJ41,1,0)</f>
        <v>1</v>
      </c>
      <c r="DB40" s="8" t="n">
        <f aca="false">IF(CK40&gt;CK41,1,0)</f>
        <v>0</v>
      </c>
      <c r="DC40" s="74"/>
      <c r="DD40" s="8" t="n">
        <f aca="false">IF(AE41&gt;AE40,1,0)</f>
        <v>0</v>
      </c>
      <c r="DE40" s="8" t="n">
        <f aca="false">IF(AF41&gt;AF40,1,0)</f>
        <v>0</v>
      </c>
      <c r="DF40" s="8" t="n">
        <f aca="false">IF(AG41&gt;AG40,1,0)</f>
        <v>0</v>
      </c>
      <c r="DG40" s="8" t="n">
        <f aca="false">IF(AS41&gt;AS40,1,0)</f>
        <v>0</v>
      </c>
      <c r="DH40" s="8" t="n">
        <f aca="false">IF(AT41&gt;AT40,1,0)</f>
        <v>0</v>
      </c>
      <c r="DI40" s="8" t="n">
        <f aca="false">IF(AU41&gt;AU40,1,0)</f>
        <v>0</v>
      </c>
      <c r="DJ40" s="8" t="n">
        <f aca="false">IF(BG41&gt;BG40,1,0)</f>
        <v>1</v>
      </c>
      <c r="DK40" s="8" t="n">
        <f aca="false">IF(BH41&gt;BH40,1,0)</f>
        <v>1</v>
      </c>
      <c r="DL40" s="8" t="n">
        <f aca="false">IF(BI41&gt;BI40,1,0)</f>
        <v>0</v>
      </c>
      <c r="DM40" s="8" t="n">
        <f aca="false">IF(BU41&gt;BU40,1,0)</f>
        <v>1</v>
      </c>
      <c r="DN40" s="8" t="n">
        <f aca="false">IF(BV41&gt;BV40,1,0)</f>
        <v>0</v>
      </c>
      <c r="DO40" s="8" t="n">
        <f aca="false">IF(BW41&gt;BW40,1,0)</f>
        <v>0</v>
      </c>
      <c r="DP40" s="8" t="n">
        <f aca="false">IF(CI41&gt;CI40,1,0)</f>
        <v>0</v>
      </c>
      <c r="DQ40" s="8" t="n">
        <f aca="false">IF(CJ41&gt;CJ40,1,0)</f>
        <v>0</v>
      </c>
      <c r="DR40" s="8" t="n">
        <f aca="false">IF(CK41&gt;CK40,1,0)</f>
        <v>0</v>
      </c>
      <c r="DS40" s="74"/>
      <c r="DT40" s="8" t="n">
        <f aca="false">AE40+AF40+AG40+AS40+AT40+AU40+BG40+BH40+BI40+BU40+BV40+BW40+CI40+CJ40+CK40</f>
        <v>59</v>
      </c>
      <c r="DU40" s="8" t="n">
        <f aca="false">AE41+AF41+AG41+AS41+AT41+AU41+BG41+BH41+BI41+BU41+BV41+BW41+CI41+CJ41+CK41</f>
        <v>34</v>
      </c>
      <c r="DV40" s="74"/>
      <c r="DW40" s="1" t="n">
        <f aca="false">IF(X40="O",1,0)</f>
        <v>0</v>
      </c>
      <c r="DX40" s="1" t="n">
        <f aca="false">IF(AL40="O",1,0)</f>
        <v>0</v>
      </c>
      <c r="DY40" s="1" t="n">
        <f aca="false">IF(AZ40="O",1,0)</f>
        <v>0</v>
      </c>
      <c r="DZ40" s="1" t="n">
        <f aca="false">IF(BN40="O",1,0)</f>
        <v>0</v>
      </c>
      <c r="EA40" s="1" t="n">
        <f aca="false">IF(CB40="O",1,0)</f>
        <v>0</v>
      </c>
      <c r="EB40" s="8" t="s">
        <v>76</v>
      </c>
      <c r="ED40" s="8" t="n">
        <f aca="false">IF(CN40+CO40+CP40+DD40+DE40+DF40&gt;0,1,0)</f>
        <v>1</v>
      </c>
      <c r="EE40" s="8" t="n">
        <f aca="false">IF(CQ40+CR40+CS40+DG40+DH40+DI40&gt;0,1,0)</f>
        <v>1</v>
      </c>
      <c r="EF40" s="8" t="n">
        <f aca="false">IF(CT40+CU40+CV40+DJ40+DK40+DL40&gt;0,1,0)</f>
        <v>1</v>
      </c>
      <c r="EG40" s="8" t="n">
        <f aca="false">IF(CW40+CX40+CY40+DM40+DN40+DO40&gt;0,1,0)</f>
        <v>1</v>
      </c>
      <c r="EH40" s="8" t="n">
        <f aca="false">IF(CZ40+DA40+DB40+DP40+DQ40+DR40&gt;0,1,0)</f>
        <v>1</v>
      </c>
      <c r="EI40" s="8" t="n">
        <v>1</v>
      </c>
      <c r="EJ40" s="48" t="n">
        <f aca="false">SUM(ED40:EH40)</f>
        <v>5</v>
      </c>
      <c r="EK40" s="48" t="n">
        <f aca="false">AY40+BM40+CA40+W40+AK40</f>
        <v>4</v>
      </c>
      <c r="EL40" s="48" t="n">
        <f aca="false">SUM(CN40:DB40)</f>
        <v>8</v>
      </c>
      <c r="EM40" s="48" t="n">
        <f aca="false">SUM(DD40:DR40)</f>
        <v>3</v>
      </c>
      <c r="EN40" s="48" t="n">
        <f aca="false">EL40-EM40</f>
        <v>5</v>
      </c>
      <c r="EO40" s="48" t="n">
        <f aca="false">DT40</f>
        <v>59</v>
      </c>
      <c r="EP40" s="48" t="n">
        <f aca="false">DU40</f>
        <v>34</v>
      </c>
      <c r="EQ40" s="48" t="n">
        <f aca="false">EO40-EP40</f>
        <v>25</v>
      </c>
      <c r="ER40" s="48" t="n">
        <f aca="false">SUM(DW40:EA40)</f>
        <v>0</v>
      </c>
      <c r="ES40" s="74"/>
      <c r="ET40" s="27" t="n">
        <f aca="false">IF(EK40+100&gt;99,EK40+100,concatdxnar("0",EK40+100))</f>
        <v>104</v>
      </c>
      <c r="EU40" s="27" t="n">
        <f aca="false">IF(EN40+100&gt;99,EN40+100,CONCATENATE("0",EN40+100))</f>
        <v>105</v>
      </c>
      <c r="EV40" s="27" t="n">
        <f aca="false">IF(EQ40+100&gt;99,EQ40+100,CONCATENATE("0",EQ40+100))</f>
        <v>125</v>
      </c>
      <c r="EW40" s="27" t="n">
        <f aca="false">9-ER40</f>
        <v>9</v>
      </c>
      <c r="EX40" s="8" t="str">
        <f aca="false">CONCATENATE(ET40,EU40,EV40,EW40,EI40)</f>
        <v>10410512591</v>
      </c>
      <c r="EY40" s="8" t="n">
        <f aca="false">VALUE(EX40)</f>
        <v>10410512591</v>
      </c>
      <c r="EZ40" s="8" t="n">
        <f aca="false">LARGE(EY40:EY45,EI40)</f>
        <v>10510913994</v>
      </c>
      <c r="FA40" s="8" t="str">
        <f aca="false">LEFT(EZ40,9)</f>
        <v>105109139</v>
      </c>
      <c r="FB40" s="8" t="str">
        <f aca="false">IF(FA40=FA41,"empate-b","ok")</f>
        <v>ok</v>
      </c>
      <c r="FC40" s="8" t="n">
        <f aca="false">VALUE(RIGHT(EZ40,1))</f>
        <v>4</v>
      </c>
      <c r="FD40" s="8" t="n">
        <f aca="false">IF(FB40="ok",9,IF(FB40="empate-c",CONCATENATE(FC40,FC39),IF(FB40="empate-b",CONCATENATE(FC40,FC41),1)))</f>
        <v>9</v>
      </c>
      <c r="FE40" s="8" t="str">
        <f aca="false">RIGHT(C38,1)</f>
        <v>E</v>
      </c>
      <c r="FF40" s="8" t="n">
        <f aca="false">IF(FD40=9,9,VLOOKUP(CONCATENATE(FE40,FD40),'Conf-Direto'!$A$12:$B$587,2,0))</f>
        <v>9</v>
      </c>
      <c r="FG40" s="8" t="n">
        <f aca="false">IF(FF40=9,9,IF(FF40=FC40,8,7))</f>
        <v>9</v>
      </c>
      <c r="FH40" s="1" t="str">
        <f aca="false">CONCATENATE(FA40,FG40,FC40)</f>
        <v>10510913994</v>
      </c>
      <c r="FI40" s="8" t="n">
        <v>1</v>
      </c>
      <c r="FJ40" s="25"/>
      <c r="FK40" s="25" t="n">
        <f aca="false">FJ41</f>
        <v>1</v>
      </c>
      <c r="FL40" s="25" t="n">
        <f aca="false">FJ42</f>
        <v>1</v>
      </c>
      <c r="FM40" s="25" t="n">
        <f aca="false">FJ43</f>
        <v>4</v>
      </c>
      <c r="FN40" s="25" t="n">
        <f aca="false">FJ44</f>
        <v>1</v>
      </c>
      <c r="FO40" s="25" t="n">
        <f aca="false">FJ45</f>
        <v>1</v>
      </c>
      <c r="FP40" s="1" t="n">
        <f aca="false">VALUE(FH40)</f>
        <v>10510913994</v>
      </c>
      <c r="FQ40" s="1" t="n">
        <f aca="false">LARGE(FP40:FP45,1)</f>
        <v>10510913994</v>
      </c>
      <c r="FR40" s="8" t="n">
        <f aca="false">IF(SUM(EJ40:EJ45)=0,B40,VALUE(RIGHT(FQ40,1)))</f>
        <v>4</v>
      </c>
      <c r="FS40" s="1" t="n">
        <f aca="false">FR40+24</f>
        <v>28</v>
      </c>
      <c r="FT40" s="1" t="str">
        <f aca="false">VLOOKUP(FR40,B40:D45,3,0)</f>
        <v>RENATO OLIVEIRA</v>
      </c>
      <c r="FU40" s="4" t="n">
        <f aca="false">F40</f>
        <v>25</v>
      </c>
      <c r="FV40" s="9" t="str">
        <f aca="false">IF(FS40&lt;10,CONCATENATE("0",FS40,IF(FU40&lt;10,CONCATENATE("0",FU40),FU40)),CONCATENATE(FS40,IF(FU40&lt;10,CONCATENATE("0",FU40),FU40)))</f>
        <v>2825</v>
      </c>
      <c r="FW40" s="4" t="n">
        <f aca="false">VALUE(FV40)</f>
        <v>2825</v>
      </c>
      <c r="FX40" s="4" t="n">
        <f aca="false">SMALL(FW40:FW45,FI40)</f>
        <v>2526</v>
      </c>
      <c r="FY40" s="4" t="n">
        <f aca="false">IF(LEN(FX40)=3,VALUE(LEFT(FX40,1)),VALUE(LEFT(FX40,2)))</f>
        <v>25</v>
      </c>
      <c r="FZ40" s="4" t="str">
        <f aca="false">RIGHT(FX40,2)</f>
        <v>26</v>
      </c>
    </row>
    <row r="41" customFormat="false" ht="13.8" hidden="false" customHeight="false" outlineLevel="0" collapsed="false">
      <c r="B41" s="48" t="n">
        <v>2</v>
      </c>
      <c r="C41" s="49" t="n">
        <v>26</v>
      </c>
      <c r="D41" s="50" t="str">
        <f aca="false">Classificação!D30</f>
        <v>THIAGO MILHOMEM</v>
      </c>
      <c r="F41" s="49" t="n">
        <f aca="false">F40+1</f>
        <v>26</v>
      </c>
      <c r="G41" s="51" t="str">
        <f aca="false">VLOOKUP(FR41,$B$40:$D$45,3,0)</f>
        <v>EDUARDO BARBOSA</v>
      </c>
      <c r="H41" s="95" t="n">
        <f aca="false">VLOOKUP(FR41,EI40:EJ45,2,0)</f>
        <v>5</v>
      </c>
      <c r="I41" s="75" t="n">
        <f aca="false">VLOOKUP(FR41,EI40:EK45,3,0)</f>
        <v>4</v>
      </c>
      <c r="J41" s="79" t="n">
        <f aca="false">VLOOKUP(FR41,EI40:EQ45,4,0)</f>
        <v>8</v>
      </c>
      <c r="K41" s="77" t="n">
        <f aca="false">VLOOKUP(FR41,EI40:EQ45,5,0)</f>
        <v>3</v>
      </c>
      <c r="L41" s="78" t="n">
        <f aca="false">VLOOKUP(FR41,EI40:EQ45,6,0)</f>
        <v>5</v>
      </c>
      <c r="M41" s="79" t="n">
        <f aca="false">VLOOKUP(FR41,EI40:EQ45,7,0)</f>
        <v>59</v>
      </c>
      <c r="N41" s="77" t="n">
        <f aca="false">VLOOKUP(FR41,EI40:EQ45,8,0)</f>
        <v>34</v>
      </c>
      <c r="O41" s="113" t="n">
        <f aca="false">VLOOKUP(FR41,EI40:EQ45,9,0)</f>
        <v>25</v>
      </c>
      <c r="P41" s="80" t="n">
        <f aca="false">VLOOKUP(FR41,EI40:ER45,10,0)</f>
        <v>0</v>
      </c>
      <c r="Q41" s="80" t="e">
        <f aca="false">VLOOKUP(FS41,EJ40:ES45,10,0)</f>
        <v>#N/A</v>
      </c>
      <c r="R41" s="59"/>
      <c r="S41" s="59"/>
      <c r="U41" s="81" t="s">
        <v>75</v>
      </c>
      <c r="V41" s="82" t="str">
        <f aca="false">D45</f>
        <v>MARCELO MORAES</v>
      </c>
      <c r="W41" s="83" t="n">
        <f aca="false">IF(X41="W",1,IF(X41="O",0,IF(X41="R",0,IF(X40="R",1,IF(AG41+AG40&gt;0,IF(AG41&gt;AG40,1,0),IF(AF41&gt;AF40,1,0))))))</f>
        <v>0</v>
      </c>
      <c r="X41" s="84"/>
      <c r="Y41" s="85" t="n">
        <v>2</v>
      </c>
      <c r="Z41" s="85" t="n">
        <v>1</v>
      </c>
      <c r="AA41" s="86"/>
      <c r="AC41" s="5" t="str">
        <f aca="false">IF(AA41&lt;&gt;"","STB",IF(AA40&lt;&gt;"","STB",IF(Z41&lt;&gt;"",IF(Z41&gt;5,IF(Z41&gt;Z40+1,"fim2st",IF(Z40&gt;Z41+1,"fim2st",IF(Z41=Z40,"meio2st",IF(Z41=6,IF(Z40=7,"fim2st","meio2st"),IF(Z41=7,IF(Z40=6,"fim2st","meio2st"),"meio2st"))))),IF(Z40&gt;5,IF(Z40&gt;Z41+1,"fim2st","meio2st"),"meio2st")),IF(Z40&lt;&gt;"",IF(Z41&gt;5,IF(Z41&gt;Z40+1,"fim2st",IF(Z40&gt;Z41+1,"fim2st",IF(Z41=Z40,"meio2st",IF(Z41=6,IF(Z40=7,"fim2st","meio2st"),IF(Z41=7,IF(Z40=6,"fim2st","meio2st"),"meio2st"))))),IF(Z40&gt;5,IF(Z40&gt;Z41+1,"fim2st","meio2st"),"meio2st")),IF(Y41&lt;&gt;"",IF(Y41&gt;5,IF(Y41&gt;Y40+1,"fim1st",IF(Y40&gt;Y41+1,"fim1st",IF(Y41=Y40,"meio1st",IF(Y41=6,IF(Y40=7,"fim1st","meio1st"),IF(Y41=7,IF(Y40=6,"fim1st","meio1st"),"meio1st"))))),IF(Y40&gt;5,IF(Y40&gt;Y41+1,"fim1st","meio1st"),"meio1st")),IF(Y40&lt;&gt;"",IF(Y41&gt;5,IF(Y41&gt;Y40+1,"fim1st",IF(Y40&gt;Y41+1,"fim1st",IF(Y41=Y40,"meio1st",IF(Y41=6,IF(Y40=7,"fim1st","meio1st"),IF(Y41=7,IF(Y40=6,"fim1st","meio1st"),"meio1st"))))),IF(Y40&gt;5,IF(Y40&gt;Y41+1,"fim1st","meio1st"),"meio1st")),"NJG"))))))</f>
        <v>fim2st</v>
      </c>
      <c r="AE41" s="87" t="n">
        <f aca="false">IF(X41="W",6,IF(X41="O",0,  IF(X40="R",IF(AC41="meio1st",IF(Y40&gt;4,IF(Y40=6,7,Y40+2),6),Y41),Y41)))</f>
        <v>2</v>
      </c>
      <c r="AF41" s="88" t="n">
        <f aca="false">IF(X41="W",6,IF(X41="O",0,IF(X41="R",IF(AC41="meio1st",0,IF(AC41="fim1st",0,Z41) ),IF(X40="R",IF(AC41="meio1st",6,IF(AC41="fim1st",6,IF(AC41="meio2st",IF(Z40&gt;4,IF(Z40=6,7,Z40+2),6),Z41))),Z41))))</f>
        <v>1</v>
      </c>
      <c r="AG41" s="89" t="n">
        <f aca="false">IF(X41="W",0,IF(X41="O",0,IF(X41="R",IF(AC41="STB",AA41,0),IF(X40="R",IF(AC40="meio1st",0,IF(AE41&gt;AE40,IF(AF41&gt;AF40,0,10),IF(AF41&gt;AF40,10,AA41))),AA41))))</f>
        <v>0</v>
      </c>
      <c r="AH41" s="69"/>
      <c r="AI41" s="81"/>
      <c r="AJ41" s="82" t="str">
        <f aca="false">D44</f>
        <v>RICARDO MACHADO</v>
      </c>
      <c r="AK41" s="83" t="n">
        <f aca="false">IF(AL41="W",1,IF(AL41="O",0,IF(AL41="R",0,IF(AL40="R",1,IF(AU41+AU40&gt;0,IF(AU41&gt;AU40,1,0),IF(AT41&gt;AT40,1,0))))))</f>
        <v>0</v>
      </c>
      <c r="AL41" s="84"/>
      <c r="AM41" s="85" t="n">
        <v>3</v>
      </c>
      <c r="AN41" s="85" t="n">
        <v>2</v>
      </c>
      <c r="AO41" s="86"/>
      <c r="AQ41" s="5" t="str">
        <f aca="false">IF(AO41&lt;&gt;"","STB",IF(AO40&lt;&gt;"","STB",IF(AN41&lt;&gt;"",IF(AN41&gt;5,IF(AN41&gt;AN40+1,"fim2st",IF(AN40&gt;AN41+1,"fim2st",IF(AN41=AN40,"meio2st",IF(AN41=6,IF(AN40=7,"fim2st","meio2st"),IF(AN41=7,IF(AN40=6,"fim2st","meio2st"),"meio2st"))))),IF(AN40&gt;5,IF(AN40&gt;AN41+1,"fim2st","meio2st"),"meio2st")),IF(AN40&lt;&gt;"",IF(AN41&gt;5,IF(AN41&gt;AN40+1,"fim2st",IF(AN40&gt;AN41+1,"fim2st",IF(AN41=AN40,"meio2st",IF(AN41=6,IF(AN40=7,"fim2st","meio2st"),IF(AN41=7,IF(AN40=6,"fim2st","meio2st"),"meio2st"))))),IF(AN40&gt;5,IF(AN40&gt;AN41+1,"fim2st","meio2st"),"meio2st")),IF(AM41&lt;&gt;"",IF(AM41&gt;5,IF(AM41&gt;AM40+1,"fim1st",IF(AM40&gt;AM41+1,"fim1st",IF(AM41=AM40,"meio1st",IF(AM41=6,IF(AM40=7,"fim1st","meio1st"),IF(AM41=7,IF(AM40=6,"fim1st","meio1st"),"meio1st"))))),IF(AM40&gt;5,IF(AM40&gt;AM41+1,"fim1st","meio1st"),"meio1st")),IF(AM40&lt;&gt;"",IF(AM41&gt;5,IF(AM41&gt;AM40+1,"fim1st",IF(AM40&gt;AM41+1,"fim1st",IF(AM41=AM40,"meio1st",IF(AM41=6,IF(AM40=7,"fim1st","meio1st"),IF(AM41=7,IF(AM40=6,"fim1st","meio1st"),"meio1st"))))),IF(AM40&gt;5,IF(AM40&gt;AM41+1,"fim1st","meio1st"),"meio1st")),"NJG"))))))</f>
        <v>fim2st</v>
      </c>
      <c r="AS41" s="87" t="n">
        <f aca="false">IF(AL41="W",6,IF(AL41="O",0,  IF(AL40="R",IF(AQ41="meio1st",IF(AM40&gt;4,IF(AM40=6,7,AM40+2),6),AM41),AM41)))</f>
        <v>3</v>
      </c>
      <c r="AT41" s="88" t="n">
        <f aca="false">IF(AL41="W",6,IF(AL41="O",0,IF(AL41="R",IF(AQ41="meio1st",0,IF(AQ41="fim1st",0,AN41) ),IF(AL40="R",IF(AQ41="meio1st",6,IF(AQ41="fim1st",6,IF(AQ41="meio2st",IF(AN40&gt;4,IF(AN40=6,7,AN40+2),6),AN41))),AN41))))</f>
        <v>2</v>
      </c>
      <c r="AU41" s="89" t="n">
        <f aca="false">IF(AL41="W",0,IF(AL41="O",0,IF(AL41="R",IF(AQ41="STB",AO41,0),IF(AL40="R",IF(AQ40="meio1st",0,IF(AS41&gt;AS40,IF(AT41&gt;AT40,0,10),IF(AT41&gt;AT40,10,AO41))),AO41))))</f>
        <v>0</v>
      </c>
      <c r="AW41" s="81" t="s">
        <v>75</v>
      </c>
      <c r="AX41" s="82" t="str">
        <f aca="false">D43</f>
        <v>RENATO OLIVEIRA</v>
      </c>
      <c r="AY41" s="83" t="n">
        <f aca="false">IF(AZ41="W",1,IF(AZ41="O",0,IF(AZ41="R",0,IF(AZ40="R",1,IF(BI41+BI40&gt;0,IF(BI41&gt;BI40,1,0),IF(BH41&gt;BH40,1,0))))))</f>
        <v>1</v>
      </c>
      <c r="AZ41" s="84"/>
      <c r="BA41" s="85" t="n">
        <v>6</v>
      </c>
      <c r="BB41" s="85" t="n">
        <v>6</v>
      </c>
      <c r="BC41" s="86"/>
      <c r="BE41" s="5" t="str">
        <f aca="false">IF(BC41&lt;&gt;"","STB",IF(BC40&lt;&gt;"","STB",IF(BB41&lt;&gt;"",IF(BB41&gt;5,IF(BB41&gt;BB40+1,"fim2st",IF(BB40&gt;BB41+1,"fim2st",IF(BB41=BB40,"meio2st",IF(BB41=6,IF(BB40=7,"fim2st","meio2st"),IF(BB41=7,IF(BB40=6,"fim2st","meio2st"),"meio2st"))))),IF(BB40&gt;5,IF(BB40&gt;BB41+1,"fim2st","meio2st"),"meio2st")),IF(BB40&lt;&gt;"",IF(BB41&gt;5,IF(BB41&gt;BB40+1,"fim2st",IF(BB40&gt;BB41+1,"fim2st",IF(BB41=BB40,"meio2st",IF(BB41=6,IF(BB40=7,"fim2st","meio2st"),IF(BB41=7,IF(BB40=6,"fim2st","meio2st"),"meio2st"))))),IF(BB40&gt;5,IF(BB40&gt;BB41+1,"fim2st","meio2st"),"meio2st")),IF(BA41&lt;&gt;"",IF(BA41&gt;5,IF(BA41&gt;BA40+1,"fim1st",IF(BA40&gt;BA41+1,"fim1st",IF(BA41=BA40,"meio1st",IF(BA41=6,IF(BA40=7,"fim1st","meio1st"),IF(BA41=7,IF(BA40=6,"fim1st","meio1st"),"meio1st"))))),IF(BA40&gt;5,IF(BA40&gt;BA41+1,"fim1st","meio1st"),"meio1st")),IF(BA40&lt;&gt;"",IF(BA41&gt;5,IF(BA41&gt;BA40+1,"fim1st",IF(BA40&gt;BA41+1,"fim1st",IF(BA41=BA40,"meio1st",IF(BA41=6,IF(BA40=7,"fim1st","meio1st"),IF(BA41=7,IF(BA40=6,"fim1st","meio1st"),"meio1st"))))),IF(BA40&gt;5,IF(BA40&gt;BA41+1,"fim1st","meio1st"),"meio1st")),"NJG"))))))</f>
        <v>fim2st</v>
      </c>
      <c r="BG41" s="87" t="n">
        <f aca="false">IF(AZ41="W",6,IF(AZ41="O",0,  IF(AZ40="R",IF(BE41="meio1st",IF(BA40&gt;4,IF(BA40=6,7,BA40+2),6),BA41),BA41)))</f>
        <v>6</v>
      </c>
      <c r="BH41" s="88" t="n">
        <f aca="false">IF(AZ41="W",6,IF(AZ41="O",0,IF(AZ41="R",IF(BE41="meio1st",0,IF(BE41="fim1st",0,BB41) ),IF(AZ40="R",IF(BE41="meio1st",6,IF(BE41="fim1st",6,IF(BE41="meio2st",IF(BB40&gt;4,IF(BB40=6,7,BB40+2),6),BB41))),BB41))))</f>
        <v>6</v>
      </c>
      <c r="BI41" s="89" t="n">
        <f aca="false">IF(AZ41="W",0,IF(AZ41="O",0,IF(AZ41="R",IF(BE41="STB",BC41,0),IF(AZ40="R",IF(BE40="meio1st",0,IF(BG41&gt;BG40,IF(BH41&gt;BH40,0,10),IF(BH41&gt;BH40,10,BC41))),BC41))))</f>
        <v>0</v>
      </c>
      <c r="BK41" s="81"/>
      <c r="BL41" s="82" t="str">
        <f aca="false">D42</f>
        <v>LOURIVALDO RABELO</v>
      </c>
      <c r="BM41" s="83" t="n">
        <f aca="false">IF(BN41="W",1,IF(BN41="O",0,IF(BN41="R",0,IF(BN40="R",1,IF(BW41+BW40&gt;0,IF(BW41&gt;BW40,1,0),IF(BV41&gt;BV40,1,0))))))</f>
        <v>0</v>
      </c>
      <c r="BN41" s="84"/>
      <c r="BO41" s="85" t="n">
        <v>6</v>
      </c>
      <c r="BP41" s="85" t="n">
        <v>2</v>
      </c>
      <c r="BQ41" s="86" t="n">
        <v>6</v>
      </c>
      <c r="BS41" s="5" t="str">
        <f aca="false">IF(BQ41&lt;&gt;"","STB",IF(BQ40&lt;&gt;"","STB",IF(BP41&lt;&gt;"",IF(BP41&gt;5,IF(BP41&gt;BP40+1,"fim2st",IF(BP40&gt;BP41+1,"fim2st",IF(BP41=BP40,"meio2st",IF(BP41=6,IF(BP40=7,"fim2st","meio2st"),IF(BP41=7,IF(BP40=6,"fim2st","meio2st"),"meio2st"))))),IF(BP40&gt;5,IF(BP40&gt;BP41+1,"fim2st","meio2st"),"meio2st")),IF(BP40&lt;&gt;"",IF(BP41&gt;5,IF(BP41&gt;BP40+1,"fim2st",IF(BP40&gt;BP41+1,"fim2st",IF(BP41=BP40,"meio2st",IF(BP41=6,IF(BP40=7,"fim2st","meio2st"),IF(BP41=7,IF(BP40=6,"fim2st","meio2st"),"meio2st"))))),IF(BP40&gt;5,IF(BP40&gt;BP41+1,"fim2st","meio2st"),"meio2st")),IF(BO41&lt;&gt;"",IF(BO41&gt;5,IF(BO41&gt;BO40+1,"fim1st",IF(BO40&gt;BO41+1,"fim1st",IF(BO41=BO40,"meio1st",IF(BO41=6,IF(BO40=7,"fim1st","meio1st"),IF(BO41=7,IF(BO40=6,"fim1st","meio1st"),"meio1st"))))),IF(BO40&gt;5,IF(BO40&gt;BO41+1,"fim1st","meio1st"),"meio1st")),IF(BO40&lt;&gt;"",IF(BO41&gt;5,IF(BO41&gt;BO40+1,"fim1st",IF(BO40&gt;BO41+1,"fim1st",IF(BO41=BO40,"meio1st",IF(BO41=6,IF(BO40=7,"fim1st","meio1st"),IF(BO41=7,IF(BO40=6,"fim1st","meio1st"),"meio1st"))))),IF(BO40&gt;5,IF(BO40&gt;BO41+1,"fim1st","meio1st"),"meio1st")),"NJG"))))))</f>
        <v>STB</v>
      </c>
      <c r="BU41" s="87" t="n">
        <f aca="false">IF(BN41="W",6,IF(BN41="O",0,  IF(BN40="R",IF(BS41="meio1st",IF(BO40&gt;4,IF(BO40=6,7,BO40+2),6),BO41),BO41)))</f>
        <v>6</v>
      </c>
      <c r="BV41" s="88" t="n">
        <f aca="false">IF(BN41="W",6,IF(BN41="O",0,IF(BN41="R",IF(BS41="meio1st",0,IF(BS41="fim1st",0,BP41) ),IF(BN40="R",IF(BS41="meio1st",6,IF(BS41="fim1st",6,IF(BS41="meio2st",IF(BP40&gt;4,IF(BP40=6,7,BP40+2),6),BP41))),BP41))))</f>
        <v>2</v>
      </c>
      <c r="BW41" s="89" t="n">
        <f aca="false">IF(BN41="W",0,IF(BN41="O",0,IF(BN41="R",IF(BS41="STB",BQ41,0),IF(BN40="R",IF(BS40="meio1st",0,IF(BU41&gt;BU40,IF(BV41&gt;BV40,0,10),IF(BV41&gt;BV40,10,BQ41))),BQ41))))</f>
        <v>6</v>
      </c>
      <c r="BY41" s="81" t="s">
        <v>75</v>
      </c>
      <c r="BZ41" s="82" t="str">
        <f aca="false">D41</f>
        <v>THIAGO MILHOMEM</v>
      </c>
      <c r="CA41" s="83" t="n">
        <f aca="false">IF(CB41="W",1,IF(CB41="O",0,IF(CB41="R",0,IF(CB40="R",1,IF(CK41+CK40&gt;0,IF(CK41&gt;CK40,1,0),IF(CJ41&gt;CJ40,1,0))))))</f>
        <v>0</v>
      </c>
      <c r="CB41" s="84" t="s">
        <v>47</v>
      </c>
      <c r="CC41" s="85"/>
      <c r="CD41" s="85"/>
      <c r="CE41" s="86"/>
      <c r="CG41" s="5" t="str">
        <f aca="false">IF(CE41&lt;&gt;"","STB",IF(CE40&lt;&gt;"","STB",IF(CD41&lt;&gt;"",IF(CD41&gt;5,IF(CD41&gt;CD40+1,"fim2st",IF(CD40&gt;CD41+1,"fim2st",IF(CD41=CD40,"meio2st",IF(CD41=6,IF(CD40=7,"fim2st","meio2st"),IF(CD41=7,IF(CD40=6,"fim2st","meio2st"),"meio2st"))))),IF(CD40&gt;5,IF(CD40&gt;CD41+1,"fim2st","meio2st"),"meio2st")),IF(CD40&lt;&gt;"",IF(CD41&gt;5,IF(CD41&gt;CD40+1,"fim2st",IF(CD40&gt;CD41+1,"fim2st",IF(CD41=CD40,"meio2st",IF(CD41=6,IF(CD40=7,"fim2st","meio2st"),IF(CD41=7,IF(CD40=6,"fim2st","meio2st"),"meio2st"))))),IF(CD40&gt;5,IF(CD40&gt;CD41+1,"fim2st","meio2st"),"meio2st")),IF(CC41&lt;&gt;"",IF(CC41&gt;5,IF(CC41&gt;CC40+1,"fim1st",IF(CC40&gt;CC41+1,"fim1st",IF(CC41=CC40,"meio1st",IF(CC41=6,IF(CC40=7,"fim1st","meio1st"),IF(CC41=7,IF(CC40=6,"fim1st","meio1st"),"meio1st"))))),IF(CC40&gt;5,IF(CC40&gt;CC41+1,"fim1st","meio1st"),"meio1st")),IF(CC40&lt;&gt;"",IF(CC41&gt;5,IF(CC41&gt;CC40+1,"fim1st",IF(CC40&gt;CC41+1,"fim1st",IF(CC41=CC40,"meio1st",IF(CC41=6,IF(CC40=7,"fim1st","meio1st"),IF(CC41=7,IF(CC40=6,"fim1st","meio1st"),"meio1st"))))),IF(CC40&gt;5,IF(CC40&gt;CC41+1,"fim1st","meio1st"),"meio1st")),"NJG"))))))</f>
        <v>NJG</v>
      </c>
      <c r="CI41" s="92" t="n">
        <f aca="false">IF(CB41="W",6,IF(CB41="O",0,  IF(CB40="R",IF(CG41="meio1st",IF(CC40&gt;4,IF(CC40=6,7,CC40+2),6),CC41),CC41)))</f>
        <v>0</v>
      </c>
      <c r="CJ41" s="93" t="n">
        <f aca="false">IF(CB41="W",6,IF(CB41="O",0,IF(CB41="R",IF(CG41="meio1st",0,IF(CG41="fim1st",0,CD41) ),IF(CB40="R",IF(CG41="meio1st",6,IF(CG41="fim1st",6,IF(CG41="meio2st",IF(CD40&gt;4,IF(CD40=6,7,CD40+2),6),CD41))),CD41))))</f>
        <v>0</v>
      </c>
      <c r="CK41" s="94" t="n">
        <f aca="false">IF(CB41="W",0,IF(CB41="O",0,IF(CB41="R",IF(CG41="STB",CE41,0),IF(CB40="R",IF(CG40="meio1st",0,IF(CI41&gt;CI40,IF(CJ41&gt;CJ40,0,10),IF(CJ41&gt;CJ40,10,CE41))),CE41))))</f>
        <v>0</v>
      </c>
      <c r="CM41" s="1" t="str">
        <f aca="false">D41</f>
        <v>THIAGO MILHOMEM</v>
      </c>
      <c r="CN41" s="8" t="n">
        <f aca="false">IF(AE42&gt;AE43,1,0)</f>
        <v>0</v>
      </c>
      <c r="CO41" s="8" t="n">
        <f aca="false">IF(AF42&gt;AF43,1,0)</f>
        <v>0</v>
      </c>
      <c r="CP41" s="8" t="n">
        <f aca="false">IF(AG42&gt;AG43,1,0)</f>
        <v>0</v>
      </c>
      <c r="CQ41" s="8" t="n">
        <f aca="false">IF(AS42&gt;AS43,1,0)</f>
        <v>0</v>
      </c>
      <c r="CR41" s="8" t="n">
        <f aca="false">IF(AT42&gt;AT43,1,0)</f>
        <v>0</v>
      </c>
      <c r="CS41" s="8" t="n">
        <f aca="false">IF(AU42&gt;AU43,1,0)</f>
        <v>0</v>
      </c>
      <c r="CT41" s="8" t="n">
        <f aca="false">IF(BG42&gt;BG43,1,0)</f>
        <v>0</v>
      </c>
      <c r="CU41" s="8" t="n">
        <f aca="false">IF(BH42&gt;BH43,1,0)</f>
        <v>0</v>
      </c>
      <c r="CV41" s="8" t="n">
        <f aca="false">IF(BI42&gt;BI43,1,0)</f>
        <v>0</v>
      </c>
      <c r="CW41" s="8" t="n">
        <f aca="false">IF(BU42&gt;BU43,1,0)</f>
        <v>0</v>
      </c>
      <c r="CX41" s="8" t="n">
        <f aca="false">IF(BV42&gt;BV43,1,0)</f>
        <v>0</v>
      </c>
      <c r="CY41" s="8" t="n">
        <f aca="false">IF(BW42&gt;BW43,1,0)</f>
        <v>0</v>
      </c>
      <c r="CZ41" s="8" t="n">
        <f aca="false">IF(CI41&gt;CI40,1,0)</f>
        <v>0</v>
      </c>
      <c r="DA41" s="8" t="n">
        <f aca="false">IF(CJ41&gt;CJ40,1,0)</f>
        <v>0</v>
      </c>
      <c r="DB41" s="8" t="n">
        <f aca="false">IF(CK41&gt;CK40,1,0)</f>
        <v>0</v>
      </c>
      <c r="DC41" s="74"/>
      <c r="DD41" s="8" t="n">
        <f aca="false">IF(AE43&gt;AE42,1,0)</f>
        <v>1</v>
      </c>
      <c r="DE41" s="8" t="n">
        <f aca="false">IF(AF43&gt;AF42,1,0)</f>
        <v>1</v>
      </c>
      <c r="DF41" s="8" t="n">
        <f aca="false">IF(AG43&gt;AG42,1,0)</f>
        <v>0</v>
      </c>
      <c r="DG41" s="8" t="n">
        <f aca="false">IF(AS43&gt;AS42,1,0)</f>
        <v>1</v>
      </c>
      <c r="DH41" s="8" t="n">
        <f aca="false">IF(AT43&gt;AT42,1,0)</f>
        <v>1</v>
      </c>
      <c r="DI41" s="8" t="n">
        <f aca="false">IF(AU43&gt;AU42,1,0)</f>
        <v>0</v>
      </c>
      <c r="DJ41" s="8" t="n">
        <f aca="false">IF(BG43&gt;BG42,1,0)</f>
        <v>1</v>
      </c>
      <c r="DK41" s="8" t="n">
        <f aca="false">IF(BH43&gt;BH42,1,0)</f>
        <v>1</v>
      </c>
      <c r="DL41" s="8" t="n">
        <f aca="false">IF(BI43&gt;BI42,1,0)</f>
        <v>0</v>
      </c>
      <c r="DM41" s="8" t="n">
        <f aca="false">IF(BU43&gt;BU42,1,0)</f>
        <v>1</v>
      </c>
      <c r="DN41" s="8" t="n">
        <f aca="false">IF(BV43&gt;BV42,1,0)</f>
        <v>1</v>
      </c>
      <c r="DO41" s="8" t="n">
        <f aca="false">IF(BW43&gt;BW42,1,0)</f>
        <v>0</v>
      </c>
      <c r="DP41" s="8" t="n">
        <f aca="false">IF(CI40&gt;CI41,1,0)</f>
        <v>1</v>
      </c>
      <c r="DQ41" s="8" t="n">
        <f aca="false">IF(CJ40&gt;CJ41,1,0)</f>
        <v>1</v>
      </c>
      <c r="DR41" s="8" t="n">
        <f aca="false">IF(CK40&gt;CK41,1,0)</f>
        <v>0</v>
      </c>
      <c r="DS41" s="74"/>
      <c r="DT41" s="8" t="n">
        <f aca="false">AE42+AF42+AG42+AS42+AT42+AU42+BG42+BH42+BI42+BU42+BV42+BW42+CI41+CJ41+CK41</f>
        <v>3</v>
      </c>
      <c r="DU41" s="8" t="n">
        <f aca="false">AE43+AF43+AG43+AS43+AT43+AU43+BG43+BH43+BI43+BU43+BV43+BW43+CI40+CJ40+CK40</f>
        <v>60</v>
      </c>
      <c r="DV41" s="74"/>
      <c r="DW41" s="1" t="n">
        <f aca="false">IF(X42="O",1,0)</f>
        <v>0</v>
      </c>
      <c r="DX41" s="1" t="n">
        <f aca="false">IF(AL42="O",1,0)</f>
        <v>1</v>
      </c>
      <c r="DY41" s="1" t="n">
        <f aca="false">IF(AZ42="O",1,0)</f>
        <v>1</v>
      </c>
      <c r="DZ41" s="1" t="n">
        <f aca="false">IF(BN42="O",1,0)</f>
        <v>1</v>
      </c>
      <c r="EA41" s="1" t="n">
        <f aca="false">IF(CB41="O",1,0)</f>
        <v>1</v>
      </c>
      <c r="ED41" s="8" t="n">
        <f aca="false">IF(CN41+CO41+CP41+DD41+DE41+DF41&gt;0,1,0)</f>
        <v>1</v>
      </c>
      <c r="EE41" s="8" t="n">
        <f aca="false">IF(CQ41+CR41+CS41+DG41+DH41+DI41&gt;0,1,0)</f>
        <v>1</v>
      </c>
      <c r="EF41" s="8" t="n">
        <f aca="false">IF(CT41+CU41+CV41+DJ41+DK41+DL41&gt;0,1,0)</f>
        <v>1</v>
      </c>
      <c r="EG41" s="8" t="n">
        <f aca="false">IF(CW41+CX41+CY41+DM41+DN41+DO41&gt;0,1,0)</f>
        <v>1</v>
      </c>
      <c r="EH41" s="8" t="n">
        <f aca="false">IF(CZ41+DA41+DB41+DP41+DQ41+DR41&gt;0,1,0)</f>
        <v>1</v>
      </c>
      <c r="EI41" s="8" t="n">
        <v>2</v>
      </c>
      <c r="EJ41" s="48" t="n">
        <f aca="false">SUM(ED41:EH41)</f>
        <v>5</v>
      </c>
      <c r="EK41" s="48" t="n">
        <f aca="false">AY42+BM42+CA41+W42+AK42</f>
        <v>0</v>
      </c>
      <c r="EL41" s="48" t="n">
        <f aca="false">SUM(CN41:DB41)</f>
        <v>0</v>
      </c>
      <c r="EM41" s="48" t="n">
        <f aca="false">SUM(DD41:DR41)</f>
        <v>10</v>
      </c>
      <c r="EN41" s="48" t="n">
        <f aca="false">EL41-EM41</f>
        <v>-10</v>
      </c>
      <c r="EO41" s="48" t="n">
        <f aca="false">DT41</f>
        <v>3</v>
      </c>
      <c r="EP41" s="48" t="n">
        <f aca="false">DU41</f>
        <v>60</v>
      </c>
      <c r="EQ41" s="48" t="n">
        <f aca="false">EO41-EP41</f>
        <v>-57</v>
      </c>
      <c r="ER41" s="48" t="n">
        <f aca="false">SUM(DW41:EA41)</f>
        <v>4</v>
      </c>
      <c r="ES41" s="74"/>
      <c r="ET41" s="27" t="n">
        <f aca="false">IF(EK41+100&gt;99,EK41+100,concatdxnar("0",EK41+100))</f>
        <v>100</v>
      </c>
      <c r="EU41" s="27" t="str">
        <f aca="false">IF(EN41+100&gt;99,EN41+100,CONCATENATE("0",EN41+100))</f>
        <v>090</v>
      </c>
      <c r="EV41" s="27" t="str">
        <f aca="false">IF(EQ41+100&gt;99,EQ41+100,CONCATENATE("0",EQ41+100))</f>
        <v>043</v>
      </c>
      <c r="EW41" s="27" t="n">
        <f aca="false">9-ER41</f>
        <v>5</v>
      </c>
      <c r="EX41" s="8" t="str">
        <f aca="false">CONCATENATE(ET41,EU41,EV41,EW41,EI41)</f>
        <v>10009004352</v>
      </c>
      <c r="EY41" s="8" t="n">
        <f aca="false">VALUE(EX41)</f>
        <v>10009004352</v>
      </c>
      <c r="EZ41" s="8" t="n">
        <f aca="false">LARGE(EY40:EY45,EI41)</f>
        <v>10410512591</v>
      </c>
      <c r="FA41" s="8" t="str">
        <f aca="false">LEFT(EZ41,9)</f>
        <v>104105125</v>
      </c>
      <c r="FB41" s="8" t="str">
        <f aca="false">IF(FA41=FA40,"empate-c",IF(FA41=FA42,"empate-b","ok"))</f>
        <v>ok</v>
      </c>
      <c r="FC41" s="8" t="n">
        <f aca="false">VALUE(RIGHT(EZ41,1))</f>
        <v>1</v>
      </c>
      <c r="FD41" s="8" t="n">
        <f aca="false">IF(FB41="ok",9,IF(FB41="empate-c",CONCATENATE(FC41,FC40),IF(FB41="empate-b",CONCATENATE(FC41,FC42),1)))</f>
        <v>9</v>
      </c>
      <c r="FE41" s="8" t="str">
        <f aca="false">RIGHT(C38,1)</f>
        <v>E</v>
      </c>
      <c r="FF41" s="8" t="n">
        <f aca="false">IF(FD41=9,9,VLOOKUP(CONCATENATE(FE41,FD41),'Conf-Direto'!$A$12:$B$587,2,0))</f>
        <v>9</v>
      </c>
      <c r="FG41" s="8" t="n">
        <f aca="false">IF(FF41=9,9,IF(FF41=FC41,8,7))</f>
        <v>9</v>
      </c>
      <c r="FH41" s="1" t="str">
        <f aca="false">CONCATENATE(FA41,FG41,FC41)</f>
        <v>10410512591</v>
      </c>
      <c r="FI41" s="8" t="n">
        <v>2</v>
      </c>
      <c r="FJ41" s="25" t="n">
        <f aca="false">IF(CA40=1,1,IF(CA41=1,2,0))</f>
        <v>1</v>
      </c>
      <c r="FK41" s="25"/>
      <c r="FL41" s="25" t="n">
        <f aca="false">FK42</f>
        <v>3</v>
      </c>
      <c r="FM41" s="25" t="n">
        <f aca="false">FK43</f>
        <v>4</v>
      </c>
      <c r="FN41" s="25" t="n">
        <f aca="false">FK44</f>
        <v>5</v>
      </c>
      <c r="FO41" s="25" t="n">
        <f aca="false">FL45</f>
        <v>3</v>
      </c>
      <c r="FP41" s="1" t="n">
        <f aca="false">VALUE(FH41)</f>
        <v>10410512591</v>
      </c>
      <c r="FQ41" s="1" t="n">
        <f aca="false">LARGE(FP40:FP45,2)</f>
        <v>10410512591</v>
      </c>
      <c r="FR41" s="8" t="n">
        <f aca="false">IF(SUM(EJ40:EJ45)=0,B41,VALUE(RIGHT(FQ41,1)))</f>
        <v>1</v>
      </c>
      <c r="FS41" s="1" t="n">
        <f aca="false">FR41+24</f>
        <v>25</v>
      </c>
      <c r="FT41" s="1" t="str">
        <f aca="false">VLOOKUP(FR41,B40:D45,3,0)</f>
        <v>EDUARDO BARBOSA</v>
      </c>
      <c r="FU41" s="4" t="n">
        <f aca="false">F41</f>
        <v>26</v>
      </c>
      <c r="FV41" s="9" t="str">
        <f aca="false">IF(FS41&lt;10,CONCATENATE("0",FS41,IF(FU41&lt;10,CONCATENATE("0",FU41),FU41)),CONCATENATE(FS41,IF(FU41&lt;10,CONCATENATE("0",FU41),FU41)))</f>
        <v>2526</v>
      </c>
      <c r="FW41" s="4" t="n">
        <f aca="false">VALUE(FV41)</f>
        <v>2526</v>
      </c>
      <c r="FX41" s="4" t="n">
        <f aca="false">SMALL(FW40:FW45,FI41)</f>
        <v>2630</v>
      </c>
      <c r="FY41" s="4" t="n">
        <f aca="false">IF(LEN(FX41)=3,VALUE(LEFT(FX41,1)),VALUE(LEFT(FX41,2)))</f>
        <v>26</v>
      </c>
      <c r="FZ41" s="4" t="str">
        <f aca="false">RIGHT(FX41,2)</f>
        <v>30</v>
      </c>
    </row>
    <row r="42" customFormat="false" ht="15" hidden="false" customHeight="false" outlineLevel="0" collapsed="false">
      <c r="B42" s="48" t="n">
        <v>3</v>
      </c>
      <c r="C42" s="49" t="n">
        <v>27</v>
      </c>
      <c r="D42" s="50" t="str">
        <f aca="false">Classificação!D31</f>
        <v>LOURIVALDO RABELO</v>
      </c>
      <c r="F42" s="49" t="n">
        <f aca="false">F41+1</f>
        <v>27</v>
      </c>
      <c r="G42" s="51" t="str">
        <f aca="false">VLOOKUP(FR42,$B$40:$D$45,3,0)</f>
        <v>LOURIVALDO RABELO</v>
      </c>
      <c r="H42" s="95" t="n">
        <f aca="false">VLOOKUP(FR42,EI40:EJ45,2,0)</f>
        <v>5</v>
      </c>
      <c r="I42" s="75" t="n">
        <f aca="false">VLOOKUP(FR42,EI40:EK45,3,0)</f>
        <v>3</v>
      </c>
      <c r="J42" s="95" t="n">
        <f aca="false">VLOOKUP(FR42,EI40:EQ45,4,0)</f>
        <v>8</v>
      </c>
      <c r="K42" s="77" t="n">
        <f aca="false">VLOOKUP(FR42,EI40:EQ45,5,0)</f>
        <v>4</v>
      </c>
      <c r="L42" s="78" t="n">
        <f aca="false">VLOOKUP(FR42,EI40:EQ45,6,0)</f>
        <v>4</v>
      </c>
      <c r="M42" s="95" t="n">
        <f aca="false">VLOOKUP(FR42,EI40:EQ45,7,0)</f>
        <v>72</v>
      </c>
      <c r="N42" s="77" t="n">
        <f aca="false">VLOOKUP(FR42,EI40:EQ45,8,0)</f>
        <v>53</v>
      </c>
      <c r="O42" s="113" t="n">
        <f aca="false">VLOOKUP(FR42,EI40:EQ45,9,0)</f>
        <v>19</v>
      </c>
      <c r="P42" s="80" t="n">
        <f aca="false">VLOOKUP(FR42,EI40:ER45,10,0)</f>
        <v>0</v>
      </c>
      <c r="Q42" s="80" t="e">
        <f aca="false">VLOOKUP(FS42,EJ40:ES45,10,0)</f>
        <v>#N/A</v>
      </c>
      <c r="R42" s="59"/>
      <c r="S42" s="59"/>
      <c r="U42" s="60"/>
      <c r="V42" s="61" t="str">
        <f aca="false">D41</f>
        <v>THIAGO MILHOMEM</v>
      </c>
      <c r="W42" s="62" t="n">
        <f aca="false">IF(X42="W",1,IF(X42="O",0,IF(X42="R",0,IF(X43="R",1,IF(AG42+AG43&gt;0,IF(AG42&gt;AG43,1,0),IF(AF42&gt;AF43,1,0))))))</f>
        <v>0</v>
      </c>
      <c r="X42" s="96"/>
      <c r="Y42" s="64" t="n">
        <v>1</v>
      </c>
      <c r="Z42" s="64" t="n">
        <v>2</v>
      </c>
      <c r="AA42" s="65"/>
      <c r="AC42" s="5" t="str">
        <f aca="false">IF(AA42&lt;&gt;"","STB",IF(AA43&lt;&gt;"","STB",IF(Z42&lt;&gt;"",IF(Z42&gt;5,IF(Z42&gt;Z43+1,"fim2st",IF(Z43&gt;Z42+1,"fim2st",IF(Z42=Z43,"meio2st",IF(Z42=6,IF(Z43=7,"fim2st","meio2st"),IF(Z42=7,IF(Z43=6,"fim2st","meio2st"),"meio2st"))))),IF(Z43&gt;5,IF(Z43&gt;Z42+1,"fim2st","meio2st"),"meio2st")),IF(Z43&lt;&gt;"",IF(Z42&gt;5,IF(Z42&gt;Z43+1,"fim2st",IF(Z43&gt;Z42+1,"fim2st",IF(Z42=Z43,"meio2st",IF(Z42=6,IF(Z43=7,"fim2st","meio2st"),IF(Z42=7,IF(Z43=6,"fim2st","meio2st"),"meio2st"))))),IF(Z43&gt;5,IF(Z43&gt;Z42+1,"fim2st","meio2st"),"meio2st")),IF(Y42&lt;&gt;"",IF(Y42&gt;5,IF(Y42&gt;Y43+1,"fim1st",IF(Y43&gt;Y42+1,"fim1st",IF(Y42=Y43,"meio1st",IF(Y42=6,IF(Y43=7,"fim1st","meio1st"),IF(Y42=7,IF(Y43=6,"fim1st","meio1st"),"meio1st"))))),IF(Y43&gt;5,IF(Y43&gt;Y42+1,"fim1st","meio1st"),"meio1st")),IF(Y43&lt;&gt;"",IF(Y42&gt;5,IF(Y42&gt;Y43+1,"fim1st",IF(Y43&gt;Y42+1,"fim1st",IF(Y42=Y43,"meio1st",IF(Y42=6,IF(Y43=7,"fim1st","meio1st"),IF(Y42=7,IF(Y43=6,"fim1st","meio1st"),"meio1st"))))),IF(Y43&gt;5,IF(Y43&gt;Y42+1,"fim1st","meio1st"),"meio1st")),"NJG"))))))</f>
        <v>fim2st</v>
      </c>
      <c r="AE42" s="66" t="n">
        <f aca="false">IF(X42="W",6,IF(X42="O",0,  IF(X43="R",IF(AC42="meio1st",IF(Y43&gt;4,IF(Y43=6,7,Y43+2),6),Y42),Y42)))</f>
        <v>1</v>
      </c>
      <c r="AF42" s="67" t="n">
        <f aca="false">IF(X42="W",6,IF(X42="O",0,IF(X42="R",IF(AC42="meio1st",0,IF(AC42="fim1st",0,Z42) ),IF(X43="R",IF(AC42="meio1st",6,IF(AC42="fim1st",6,IF(AC42="meio2st",IF(Z43&gt;4,IF(Z43=6,7,Z43+2),6),Z42))),Z42))))</f>
        <v>2</v>
      </c>
      <c r="AG42" s="68" t="n">
        <f aca="false">IF(X42="W",0,IF(X42="O",0,IF(X42="R",IF(AC42="STB",AA42,0),IF(X43="R",IF(AC40="meio1st",0,IF(AE42&gt;AE43,IF(AF42&gt;AF43,0,10),IF(AF42&gt;AF43,10,AA42))),AA42))))</f>
        <v>0</v>
      </c>
      <c r="AH42" s="69"/>
      <c r="AI42" s="60" t="s">
        <v>75</v>
      </c>
      <c r="AJ42" s="61" t="str">
        <f aca="false">D41</f>
        <v>THIAGO MILHOMEM</v>
      </c>
      <c r="AK42" s="62" t="n">
        <f aca="false">IF(AL42="W",1,IF(AL42="O",0,IF(AL42="R",0,IF(AL43="R",1,IF(AU42+AU43&gt;0,IF(AU42&gt;AU43,1,0),IF(AT42&gt;AT43,1,0))))))</f>
        <v>0</v>
      </c>
      <c r="AL42" s="96" t="s">
        <v>47</v>
      </c>
      <c r="AM42" s="64"/>
      <c r="AN42" s="64"/>
      <c r="AO42" s="65"/>
      <c r="AQ42" s="5" t="str">
        <f aca="false">IF(AO42&lt;&gt;"","STB",IF(AO43&lt;&gt;"","STB",IF(AN42&lt;&gt;"",IF(AN42&gt;5,IF(AN42&gt;AN43+1,"fim2st",IF(AN43&gt;AN42+1,"fim2st",IF(AN42=AN43,"meio2st",IF(AN42=6,IF(AN43=7,"fim2st","meio2st"),IF(AN42=7,IF(AN43=6,"fim2st","meio2st"),"meio2st"))))),IF(AN43&gt;5,IF(AN43&gt;AN42+1,"fim2st","meio2st"),"meio2st")),IF(AN43&lt;&gt;"",IF(AN42&gt;5,IF(AN42&gt;AN43+1,"fim2st",IF(AN43&gt;AN42+1,"fim2st",IF(AN42=AN43,"meio2st",IF(AN42=6,IF(AN43=7,"fim2st","meio2st"),IF(AN42=7,IF(AN43=6,"fim2st","meio2st"),"meio2st"))))),IF(AN43&gt;5,IF(AN43&gt;AN42+1,"fim2st","meio2st"),"meio2st")),IF(AM42&lt;&gt;"",IF(AM42&gt;5,IF(AM42&gt;AM43+1,"fim1st",IF(AM43&gt;AM42+1,"fim1st",IF(AM42=AM43,"meio1st",IF(AM42=6,IF(AM43=7,"fim1st","meio1st"),IF(AM42=7,IF(AM43=6,"fim1st","meio1st"),"meio1st"))))),IF(AM43&gt;5,IF(AM43&gt;AM42+1,"fim1st","meio1st"),"meio1st")),IF(AM43&lt;&gt;"",IF(AM42&gt;5,IF(AM42&gt;AM43+1,"fim1st",IF(AM43&gt;AM42+1,"fim1st",IF(AM42=AM43,"meio1st",IF(AM42=6,IF(AM43=7,"fim1st","meio1st"),IF(AM42=7,IF(AM43=6,"fim1st","meio1st"),"meio1st"))))),IF(AM43&gt;5,IF(AM43&gt;AM42+1,"fim1st","meio1st"),"meio1st")),"NJG"))))))</f>
        <v>NJG</v>
      </c>
      <c r="AS42" s="66" t="n">
        <f aca="false">IF(AL42="W",6,IF(AL42="O",0,  IF(AL43="R",IF(AQ42="meio1st",IF(AM43&gt;4,IF(AM43=6,7,AM43+2),6),AM42),AM42)))</f>
        <v>0</v>
      </c>
      <c r="AT42" s="67" t="n">
        <f aca="false">IF(AL42="W",6,IF(AL42="O",0,IF(AL42="R",IF(AQ42="meio1st",0,IF(AQ42="fim1st",0,AN42) ),IF(AL43="R",IF(AQ42="meio1st",6,IF(AQ42="fim1st",6,IF(AQ42="meio2st",IF(AN43&gt;4,IF(AN43=6,7,AN43+2),6),AN42))),AN42))))</f>
        <v>0</v>
      </c>
      <c r="AU42" s="68" t="n">
        <f aca="false">IF(AL42="W",0,IF(AL42="O",0,IF(AL42="R",IF(AQ42="STB",AO42,0),IF(AL43="R",IF(AQ40="meio1st",0,IF(AS42&gt;AS43,IF(AT42&gt;AT43,0,10),IF(AT42&gt;AT43,10,AO42))),AO42))))</f>
        <v>0</v>
      </c>
      <c r="AW42" s="60"/>
      <c r="AX42" s="61" t="str">
        <f aca="false">D41</f>
        <v>THIAGO MILHOMEM</v>
      </c>
      <c r="AY42" s="62" t="n">
        <f aca="false">IF(AZ42="W",1,IF(AZ42="O",0,IF(AZ42="R",0,IF(AZ43="R",1,IF(BI42+BI43&gt;0,IF(BI42&gt;BI43,1,0),IF(BH42&gt;BH43,1,0))))))</f>
        <v>0</v>
      </c>
      <c r="AZ42" s="96" t="s">
        <v>47</v>
      </c>
      <c r="BA42" s="64"/>
      <c r="BB42" s="64"/>
      <c r="BC42" s="65"/>
      <c r="BE42" s="5" t="str">
        <f aca="false">IF(BC42&lt;&gt;"","STB",IF(BC43&lt;&gt;"","STB",IF(BB42&lt;&gt;"",IF(BB42&gt;5,IF(BB42&gt;BB43+1,"fim2st",IF(BB43&gt;BB42+1,"fim2st",IF(BB42=BB43,"meio2st",IF(BB42=6,IF(BB43=7,"fim2st","meio2st"),IF(BB42=7,IF(BB43=6,"fim2st","meio2st"),"meio2st"))))),IF(BB43&gt;5,IF(BB43&gt;BB42+1,"fim2st","meio2st"),"meio2st")),IF(BB43&lt;&gt;"",IF(BB42&gt;5,IF(BB42&gt;BB43+1,"fim2st",IF(BB43&gt;BB42+1,"fim2st",IF(BB42=BB43,"meio2st",IF(BB42=6,IF(BB43=7,"fim2st","meio2st"),IF(BB42=7,IF(BB43=6,"fim2st","meio2st"),"meio2st"))))),IF(BB43&gt;5,IF(BB43&gt;BB42+1,"fim2st","meio2st"),"meio2st")),IF(BA42&lt;&gt;"",IF(BA42&gt;5,IF(BA42&gt;BA43+1,"fim1st",IF(BA43&gt;BA42+1,"fim1st",IF(BA42=BA43,"meio1st",IF(BA42=6,IF(BA43=7,"fim1st","meio1st"),IF(BA42=7,IF(BA43=6,"fim1st","meio1st"),"meio1st"))))),IF(BA43&gt;5,IF(BA43&gt;BA42+1,"fim1st","meio1st"),"meio1st")),IF(BA43&lt;&gt;"",IF(BA42&gt;5,IF(BA42&gt;BA43+1,"fim1st",IF(BA43&gt;BA42+1,"fim1st",IF(BA42=BA43,"meio1st",IF(BA42=6,IF(BA43=7,"fim1st","meio1st"),IF(BA42=7,IF(BA43=6,"fim1st","meio1st"),"meio1st"))))),IF(BA43&gt;5,IF(BA43&gt;BA42+1,"fim1st","meio1st"),"meio1st")),"NJG"))))))</f>
        <v>NJG</v>
      </c>
      <c r="BG42" s="66" t="n">
        <f aca="false">IF(AZ42="W",6,IF(AZ42="O",0,  IF(AZ43="R",IF(BE42="meio1st",IF(BA43&gt;4,IF(BA43=6,7,BA43+2),6),BA42),BA42)))</f>
        <v>0</v>
      </c>
      <c r="BH42" s="67" t="n">
        <f aca="false">IF(AZ42="W",6,IF(AZ42="O",0,IF(AZ42="R",IF(BE42="meio1st",0,IF(BE42="fim1st",0,BB42) ),IF(AZ43="R",IF(BE42="meio1st",6,IF(BE42="fim1st",6,IF(BE42="meio2st",IF(BB43&gt;4,IF(BB43=6,7,BB43+2),6),BB42))),BB42))))</f>
        <v>0</v>
      </c>
      <c r="BI42" s="68" t="n">
        <f aca="false">IF(AZ42="W",0,IF(AZ42="O",0,IF(AZ42="R",IF(BE42="STB",BC42,0),IF(AZ43="R",IF(BE40="meio1st",0,IF(BG42&gt;BG43,IF(BH42&gt;BH43,0,10),IF(BH42&gt;BH43,10,BC42))),BC42))))</f>
        <v>0</v>
      </c>
      <c r="BK42" s="60"/>
      <c r="BL42" s="61" t="str">
        <f aca="false">D41</f>
        <v>THIAGO MILHOMEM</v>
      </c>
      <c r="BM42" s="62" t="n">
        <f aca="false">IF(BN42="W",1,IF(BN42="O",0,IF(BN42="R",0,IF(BN43="R",1,IF(BW42+BW43&gt;0,IF(BW42&gt;BW43,1,0),IF(BV42&gt;BV43,1,0))))))</f>
        <v>0</v>
      </c>
      <c r="BN42" s="96" t="s">
        <v>47</v>
      </c>
      <c r="BO42" s="64"/>
      <c r="BP42" s="64"/>
      <c r="BQ42" s="65"/>
      <c r="BS42" s="5" t="str">
        <f aca="false">IF(BQ42&lt;&gt;"","STB",IF(BQ43&lt;&gt;"","STB",IF(BP42&lt;&gt;"",IF(BP42&gt;5,IF(BP42&gt;BP43+1,"fim2st",IF(BP43&gt;BP42+1,"fim2st",IF(BP42=BP43,"meio2st",IF(BP42=6,IF(BP43=7,"fim2st","meio2st"),IF(BP42=7,IF(BP43=6,"fim2st","meio2st"),"meio2st"))))),IF(BP43&gt;5,IF(BP43&gt;BP42+1,"fim2st","meio2st"),"meio2st")),IF(BP43&lt;&gt;"",IF(BP42&gt;5,IF(BP42&gt;BP43+1,"fim2st",IF(BP43&gt;BP42+1,"fim2st",IF(BP42=BP43,"meio2st",IF(BP42=6,IF(BP43=7,"fim2st","meio2st"),IF(BP42=7,IF(BP43=6,"fim2st","meio2st"),"meio2st"))))),IF(BP43&gt;5,IF(BP43&gt;BP42+1,"fim2st","meio2st"),"meio2st")),IF(BO42&lt;&gt;"",IF(BO42&gt;5,IF(BO42&gt;BO43+1,"fim1st",IF(BO43&gt;BO42+1,"fim1st",IF(BO42=BO43,"meio1st",IF(BO42=6,IF(BO43=7,"fim1st","meio1st"),IF(BO42=7,IF(BO43=6,"fim1st","meio1st"),"meio1st"))))),IF(BO43&gt;5,IF(BO43&gt;BO42+1,"fim1st","meio1st"),"meio1st")),IF(BO43&lt;&gt;"",IF(BO42&gt;5,IF(BO42&gt;BO43+1,"fim1st",IF(BO43&gt;BO42+1,"fim1st",IF(BO42=BO43,"meio1st",IF(BO42=6,IF(BO43=7,"fim1st","meio1st"),IF(BO42=7,IF(BO43=6,"fim1st","meio1st"),"meio1st"))))),IF(BO43&gt;5,IF(BO43&gt;BO42+1,"fim1st","meio1st"),"meio1st")),"NJG"))))))</f>
        <v>NJG</v>
      </c>
      <c r="BU42" s="66" t="n">
        <f aca="false">IF(BN42="W",6,IF(BN42="O",0,  IF(BN43="R",IF(BS42="meio1st",IF(BO43&gt;4,IF(BO43=6,7,BO43+2),6),BO42),BO42)))</f>
        <v>0</v>
      </c>
      <c r="BV42" s="67" t="n">
        <f aca="false">IF(BN42="W",6,IF(BN42="O",0,IF(BN42="R",IF(BS42="meio1st",0,IF(BS42="fim1st",0,BP42) ),IF(BN43="R",IF(BS42="meio1st",6,IF(BS42="fim1st",6,IF(BS42="meio2st",IF(BP43&gt;4,IF(BP43=6,7,BP43+2),6),BP42))),BP42))))</f>
        <v>0</v>
      </c>
      <c r="BW42" s="68" t="n">
        <f aca="false">IF(BN42="W",0,IF(BN42="O",0,IF(BN42="R",IF(BS42="STB",BQ42,0),IF(BN43="R",IF(BS40="meio1st",0,IF(BU42&gt;BU43,IF(BV42&gt;BV43,0,10),IF(BV42&gt;BV43,10,BQ42))),BQ42))))</f>
        <v>0</v>
      </c>
      <c r="BY42" s="60" t="s">
        <v>75</v>
      </c>
      <c r="BZ42" s="61" t="str">
        <f aca="false">D42</f>
        <v>LOURIVALDO RABELO</v>
      </c>
      <c r="CA42" s="62" t="n">
        <f aca="false">IF(CB42="W",1,IF(CB42="O",0,IF(CB42="R",0,IF(CB43="R",1,IF(CK42+CK43&gt;0,IF(CK42&gt;CK43,1,0),IF(CJ42&gt;CJ43,1,0))))))</f>
        <v>1</v>
      </c>
      <c r="CB42" s="96"/>
      <c r="CC42" s="64" t="n">
        <v>6</v>
      </c>
      <c r="CD42" s="64" t="n">
        <v>7</v>
      </c>
      <c r="CE42" s="65"/>
      <c r="CG42" s="5" t="str">
        <f aca="false">IF(CE42&lt;&gt;"","STB",IF(CE43&lt;&gt;"","STB",IF(CD42&lt;&gt;"",IF(CD42&gt;5,IF(CD42&gt;CD43+1,"fim2st",IF(CD43&gt;CD42+1,"fim2st",IF(CD42=CD43,"meio2st",IF(CD42=6,IF(CD43=7,"fim2st","meio2st"),IF(CD42=7,IF(CD43=6,"fim2st","meio2st"),"meio2st"))))),IF(CD43&gt;5,IF(CD43&gt;CD42+1,"fim2st","meio2st"),"meio2st")),IF(CD43&lt;&gt;"",IF(CD42&gt;5,IF(CD42&gt;CD43+1,"fim2st",IF(CD43&gt;CD42+1,"fim2st",IF(CD42=CD43,"meio2st",IF(CD42=6,IF(CD43=7,"fim2st","meio2st"),IF(CD42=7,IF(CD43=6,"fim2st","meio2st"),"meio2st"))))),IF(CD43&gt;5,IF(CD43&gt;CD42+1,"fim2st","meio2st"),"meio2st")),IF(CC42&lt;&gt;"",IF(CC42&gt;5,IF(CC42&gt;CC43+1,"fim1st",IF(CC43&gt;CC42+1,"fim1st",IF(CC42=CC43,"meio1st",IF(CC42=6,IF(CC43=7,"fim1st","meio1st"),IF(CC42=7,IF(CC43=6,"fim1st","meio1st"),"meio1st"))))),IF(CC43&gt;5,IF(CC43&gt;CC42+1,"fim1st","meio1st"),"meio1st")),IF(CC43&lt;&gt;"",IF(CC42&gt;5,IF(CC42&gt;CC43+1,"fim1st",IF(CC43&gt;CC42+1,"fim1st",IF(CC42=CC43,"meio1st",IF(CC42=6,IF(CC43=7,"fim1st","meio1st"),IF(CC42=7,IF(CC43=6,"fim1st","meio1st"),"meio1st"))))),IF(CC43&gt;5,IF(CC43&gt;CC42+1,"fim1st","meio1st"),"meio1st")),"NJG"))))))</f>
        <v>fim2st</v>
      </c>
      <c r="CI42" s="71" t="n">
        <f aca="false">IF(CB42="W",6,IF(CB42="O",0,  IF(CB43="R",IF(CG42="meio1st",IF(CC43&gt;4,IF(CC43=6,7,CC43+2),6),CC42),CC42)))</f>
        <v>6</v>
      </c>
      <c r="CJ42" s="72" t="n">
        <f aca="false">IF(CB42="W",6,IF(CB42="O",0,IF(CB42="R",IF(CG42="meio1st",0,IF(CG42="fim1st",0,CD42) ),IF(CB43="R",IF(CG42="meio1st",6,IF(CG42="fim1st",6,IF(CG42="meio2st",IF(CD43&gt;4,IF(CD43=6,7,CD43+2),6),CD42))),CD42))))</f>
        <v>7</v>
      </c>
      <c r="CK42" s="73" t="n">
        <f aca="false">IF(CB42="W",0,IF(CB42="O",0,IF(CB42="R",IF(CG42="STB",CE42,0),IF(CB43="R",IF(CG40="meio1st",0,IF(CI42&gt;CI43,IF(CJ42&gt;CJ43,0,10),IF(CJ42&gt;CJ43,10,CE42))),CE42))))</f>
        <v>0</v>
      </c>
      <c r="CM42" s="1" t="str">
        <f aca="false">D42</f>
        <v>LOURIVALDO RABELO</v>
      </c>
      <c r="CN42" s="8" t="n">
        <f aca="false">IF(AE44&gt;AE45,1,0)</f>
        <v>1</v>
      </c>
      <c r="CO42" s="8" t="n">
        <f aca="false">IF(AF44&gt;AF45,1,0)</f>
        <v>0</v>
      </c>
      <c r="CP42" s="8" t="n">
        <f aca="false">IF(AG44&gt;AG45,1,0)</f>
        <v>0</v>
      </c>
      <c r="CQ42" s="8" t="n">
        <f aca="false">IF(AS44&gt;AS45,1,0)</f>
        <v>1</v>
      </c>
      <c r="CR42" s="8" t="n">
        <f aca="false">IF(AT44&gt;AT45,1,0)</f>
        <v>1</v>
      </c>
      <c r="CS42" s="8" t="n">
        <f aca="false">IF(AU44&gt;AU45,1,0)</f>
        <v>0</v>
      </c>
      <c r="CT42" s="8" t="n">
        <f aca="false">IF(BG43&gt;BG42,1,0)</f>
        <v>1</v>
      </c>
      <c r="CU42" s="8" t="n">
        <f aca="false">IF(BH43&gt;BH42,1,0)</f>
        <v>1</v>
      </c>
      <c r="CV42" s="8" t="n">
        <f aca="false">IF(BI43&gt;BI42,1,0)</f>
        <v>0</v>
      </c>
      <c r="CW42" s="8" t="n">
        <f aca="false">IF(BU41&gt;BU40,1,0)</f>
        <v>1</v>
      </c>
      <c r="CX42" s="8" t="n">
        <f aca="false">IF(BV41&gt;BV40,1,0)</f>
        <v>0</v>
      </c>
      <c r="CY42" s="8" t="n">
        <f aca="false">IF(BW41&gt;BW40,1,0)</f>
        <v>0</v>
      </c>
      <c r="CZ42" s="8" t="n">
        <f aca="false">IF(CI42&gt;CI43,1,0)</f>
        <v>1</v>
      </c>
      <c r="DA42" s="8" t="n">
        <f aca="false">IF(CJ42&gt;CJ43,1,0)</f>
        <v>1</v>
      </c>
      <c r="DB42" s="8" t="n">
        <f aca="false">IF(CK42&gt;CK43,1,0)</f>
        <v>0</v>
      </c>
      <c r="DC42" s="74"/>
      <c r="DD42" s="8" t="n">
        <f aca="false">IF(AE45&gt;AE44,1,0)</f>
        <v>0</v>
      </c>
      <c r="DE42" s="8" t="n">
        <f aca="false">IF(AF45&gt;AF44,1,0)</f>
        <v>1</v>
      </c>
      <c r="DF42" s="8" t="n">
        <f aca="false">IF(AG45&gt;AG44,1,0)</f>
        <v>1</v>
      </c>
      <c r="DG42" s="8" t="n">
        <f aca="false">IF(AS45&gt;AS44,1,0)</f>
        <v>0</v>
      </c>
      <c r="DH42" s="8" t="n">
        <f aca="false">IF(AT45&gt;AT44,1,0)</f>
        <v>0</v>
      </c>
      <c r="DI42" s="8" t="n">
        <f aca="false">IF(AU45&gt;AU44,1,0)</f>
        <v>0</v>
      </c>
      <c r="DJ42" s="8" t="n">
        <f aca="false">IF(BG42&gt;BG43,1,0)</f>
        <v>0</v>
      </c>
      <c r="DK42" s="8" t="n">
        <f aca="false">IF(BH42&gt;BH43,1,0)</f>
        <v>0</v>
      </c>
      <c r="DL42" s="8" t="n">
        <f aca="false">IF(BI42&gt;BI43,1,0)</f>
        <v>0</v>
      </c>
      <c r="DM42" s="8" t="n">
        <f aca="false">IF(BU40&gt;BU41,1,0)</f>
        <v>0</v>
      </c>
      <c r="DN42" s="8" t="n">
        <f aca="false">IF(BV40&gt;BV41,1,0)</f>
        <v>1</v>
      </c>
      <c r="DO42" s="8" t="n">
        <f aca="false">IF(BW40&gt;BW41,1,0)</f>
        <v>1</v>
      </c>
      <c r="DP42" s="8" t="n">
        <f aca="false">IF(CI43&gt;CI42,1,0)</f>
        <v>0</v>
      </c>
      <c r="DQ42" s="8" t="n">
        <f aca="false">IF(CJ43&gt;CJ42,1,0)</f>
        <v>0</v>
      </c>
      <c r="DR42" s="8" t="n">
        <f aca="false">IF(CK43&gt;CK42,1,0)</f>
        <v>0</v>
      </c>
      <c r="DS42" s="74"/>
      <c r="DT42" s="8" t="n">
        <f aca="false">AE44+AF44+AG44+AS44+AT44+AU44+BG43+BH43+BI43+BU41+BV41+BW41+CI42+CJ42+CK42</f>
        <v>72</v>
      </c>
      <c r="DU42" s="8" t="n">
        <f aca="false">AE45+AF45+AG45+AS45+AT45+AU45+BG42+BH42+BI42+BU40+BV40+BW40+CI43+CJ43+CK43</f>
        <v>53</v>
      </c>
      <c r="DV42" s="74"/>
      <c r="DW42" s="1" t="n">
        <f aca="false">IF(X44="O",1,0)</f>
        <v>0</v>
      </c>
      <c r="DX42" s="1" t="n">
        <f aca="false">IF(AL44="O",1,0)</f>
        <v>0</v>
      </c>
      <c r="DY42" s="1" t="n">
        <f aca="false">IF(AZ43="O",1,0)</f>
        <v>0</v>
      </c>
      <c r="DZ42" s="1" t="n">
        <f aca="false">IF(BN41="O",1,0)</f>
        <v>0</v>
      </c>
      <c r="EA42" s="1" t="n">
        <f aca="false">IF(CB42="O",1,0)</f>
        <v>0</v>
      </c>
      <c r="ED42" s="8" t="n">
        <f aca="false">IF(CN42+CO42+CP42+DD42+DE42+DF42&gt;0,1,0)</f>
        <v>1</v>
      </c>
      <c r="EE42" s="8" t="n">
        <f aca="false">IF(CQ42+CR42+CS42+DG42+DH42+DI42&gt;0,1,0)</f>
        <v>1</v>
      </c>
      <c r="EF42" s="8" t="n">
        <f aca="false">IF(CT42+CU42+CV42+DJ42+DK42+DL42&gt;0,1,0)</f>
        <v>1</v>
      </c>
      <c r="EG42" s="8" t="n">
        <f aca="false">IF(CW42+CX42+CY42+DM42+DN42+DO42&gt;0,1,0)</f>
        <v>1</v>
      </c>
      <c r="EH42" s="8" t="n">
        <f aca="false">IF(CZ42+DA42+DB42+DP42+DQ42+DR42&gt;0,1,0)</f>
        <v>1</v>
      </c>
      <c r="EI42" s="8" t="n">
        <v>3</v>
      </c>
      <c r="EJ42" s="48" t="n">
        <f aca="false">SUM(ED42:EH42)</f>
        <v>5</v>
      </c>
      <c r="EK42" s="48" t="n">
        <f aca="false">AY43+BM41+CA42+W44+AK44</f>
        <v>3</v>
      </c>
      <c r="EL42" s="48" t="n">
        <f aca="false">SUM(CN42:DB42)</f>
        <v>8</v>
      </c>
      <c r="EM42" s="48" t="n">
        <f aca="false">SUM(DD42:DR42)</f>
        <v>4</v>
      </c>
      <c r="EN42" s="48" t="n">
        <f aca="false">EL42-EM42</f>
        <v>4</v>
      </c>
      <c r="EO42" s="48" t="n">
        <f aca="false">DT42</f>
        <v>72</v>
      </c>
      <c r="EP42" s="48" t="n">
        <f aca="false">DU42</f>
        <v>53</v>
      </c>
      <c r="EQ42" s="48" t="n">
        <f aca="false">EO42-EP42</f>
        <v>19</v>
      </c>
      <c r="ER42" s="48" t="n">
        <f aca="false">SUM(DW42:EA42)</f>
        <v>0</v>
      </c>
      <c r="ES42" s="74"/>
      <c r="ET42" s="27" t="n">
        <f aca="false">IF(EK42+100&gt;99,EK42+100,concatdxnar("0",EK42+100))</f>
        <v>103</v>
      </c>
      <c r="EU42" s="27" t="n">
        <f aca="false">IF(EN42+100&gt;99,EN42+100,CONCATENATE("0",EN42+100))</f>
        <v>104</v>
      </c>
      <c r="EV42" s="27" t="n">
        <f aca="false">IF(EQ42+100&gt;99,EQ42+100,CONCATENATE("0",EQ42+100))</f>
        <v>119</v>
      </c>
      <c r="EW42" s="27" t="n">
        <f aca="false">9-ER42</f>
        <v>9</v>
      </c>
      <c r="EX42" s="8" t="str">
        <f aca="false">CONCATENATE(ET42,EU42,EV42,EW42,EI42)</f>
        <v>10310411993</v>
      </c>
      <c r="EY42" s="8" t="n">
        <f aca="false">VALUE(EX42)</f>
        <v>10310411993</v>
      </c>
      <c r="EZ42" s="8" t="n">
        <f aca="false">LARGE(EY40:EY45,EI42)</f>
        <v>10310411993</v>
      </c>
      <c r="FA42" s="8" t="str">
        <f aca="false">LEFT(EZ42,9)</f>
        <v>103104119</v>
      </c>
      <c r="FB42" s="8" t="str">
        <f aca="false">IF(FA42=FA41,"empate-c",IF(FA42=FA43,"empate-b","ok"))</f>
        <v>ok</v>
      </c>
      <c r="FC42" s="8" t="n">
        <f aca="false">VALUE(RIGHT(EZ42,1))</f>
        <v>3</v>
      </c>
      <c r="FD42" s="8" t="n">
        <f aca="false">IF(FB42="ok",9,IF(FB42="empate-c",CONCATENATE(FC42,FC41),IF(FB42="empate-b",CONCATENATE(FC42,FC43),1)))</f>
        <v>9</v>
      </c>
      <c r="FE42" s="8" t="str">
        <f aca="false">RIGHT(C38,1)</f>
        <v>E</v>
      </c>
      <c r="FF42" s="8" t="n">
        <f aca="false">IF(FD42=9,9,VLOOKUP(CONCATENATE(FE42,FD42),'Conf-Direto'!$A$12:$B$587,2,0))</f>
        <v>9</v>
      </c>
      <c r="FG42" s="8" t="n">
        <f aca="false">IF(FF42=9,9,IF(FF42=FC42,8,7))</f>
        <v>9</v>
      </c>
      <c r="FH42" s="1" t="str">
        <f aca="false">CONCATENATE(FA42,FG42,FC42)</f>
        <v>10310411993</v>
      </c>
      <c r="FI42" s="8" t="n">
        <v>3</v>
      </c>
      <c r="FJ42" s="25" t="n">
        <f aca="false">IF(BM40=1,1,IF(BM41=1,3,0))</f>
        <v>1</v>
      </c>
      <c r="FK42" s="25" t="n">
        <f aca="false">IF(AY42=1,2,IF(AY43=1,3,0))</f>
        <v>3</v>
      </c>
      <c r="FL42" s="25"/>
      <c r="FM42" s="25" t="n">
        <f aca="false">FL43</f>
        <v>4</v>
      </c>
      <c r="FN42" s="25" t="n">
        <f aca="false">FL44</f>
        <v>3</v>
      </c>
      <c r="FO42" s="25" t="n">
        <f aca="false">FL45</f>
        <v>3</v>
      </c>
      <c r="FP42" s="1" t="n">
        <f aca="false">VALUE(FH42)</f>
        <v>10310411993</v>
      </c>
      <c r="FQ42" s="1" t="n">
        <f aca="false">LARGE(FP40:FP45,3)</f>
        <v>10310411993</v>
      </c>
      <c r="FR42" s="8" t="n">
        <f aca="false">IF(SUM(EJ40:EJ45)=0,B42,VALUE(RIGHT(FQ42,1)))</f>
        <v>3</v>
      </c>
      <c r="FS42" s="1" t="n">
        <f aca="false">FR42+24</f>
        <v>27</v>
      </c>
      <c r="FT42" s="1" t="str">
        <f aca="false">VLOOKUP(FR42,B40:D45,3,0)</f>
        <v>LOURIVALDO RABELO</v>
      </c>
      <c r="FU42" s="4" t="n">
        <f aca="false">F42</f>
        <v>27</v>
      </c>
      <c r="FV42" s="9" t="str">
        <f aca="false">IF(FS42&lt;10,CONCATENATE("0",FS42,IF(FU42&lt;10,CONCATENATE("0",FU42),FU42)),CONCATENATE(FS42,IF(FU42&lt;10,CONCATENATE("0",FU42),FU42)))</f>
        <v>2727</v>
      </c>
      <c r="FW42" s="4" t="n">
        <f aca="false">VALUE(FV42)</f>
        <v>2727</v>
      </c>
      <c r="FX42" s="4" t="n">
        <f aca="false">SMALL(FW40:FW45,FI42)</f>
        <v>2727</v>
      </c>
      <c r="FY42" s="4" t="n">
        <f aca="false">IF(LEN(FX42)=3,VALUE(LEFT(FX42,1)),VALUE(LEFT(FX42,2)))</f>
        <v>27</v>
      </c>
      <c r="FZ42" s="4" t="str">
        <f aca="false">RIGHT(FX42,2)</f>
        <v>27</v>
      </c>
    </row>
    <row r="43" customFormat="false" ht="15" hidden="false" customHeight="false" outlineLevel="0" collapsed="false">
      <c r="B43" s="48" t="n">
        <v>4</v>
      </c>
      <c r="C43" s="49" t="n">
        <v>28</v>
      </c>
      <c r="D43" s="50" t="str">
        <f aca="false">Classificação!D32</f>
        <v>RENATO OLIVEIRA</v>
      </c>
      <c r="F43" s="49" t="n">
        <f aca="false">F42+1</f>
        <v>28</v>
      </c>
      <c r="G43" s="51" t="str">
        <f aca="false">VLOOKUP(FR43,$B$40:$D$45,3,0)</f>
        <v>MARCELO MORAES</v>
      </c>
      <c r="H43" s="95" t="n">
        <f aca="false">VLOOKUP(FR43,EI40:EJ45,2,0)</f>
        <v>5</v>
      </c>
      <c r="I43" s="75" t="n">
        <f aca="false">VLOOKUP(FR43,EI40:EK45,3,0)</f>
        <v>2</v>
      </c>
      <c r="J43" s="79" t="n">
        <f aca="false">VLOOKUP(FR43,EI40:EQ45,4,0)</f>
        <v>4</v>
      </c>
      <c r="K43" s="77" t="n">
        <f aca="false">VLOOKUP(FR43,EI40:EQ45,5,0)</f>
        <v>6</v>
      </c>
      <c r="L43" s="78" t="n">
        <f aca="false">VLOOKUP(FR43,EI40:EQ45,6,0)</f>
        <v>-2</v>
      </c>
      <c r="M43" s="79" t="n">
        <f aca="false">VLOOKUP(FR43,EI40:EQ45,7,0)</f>
        <v>37</v>
      </c>
      <c r="N43" s="77" t="n">
        <f aca="false">VLOOKUP(FR43,EI40:EQ45,8,0)</f>
        <v>42</v>
      </c>
      <c r="O43" s="113" t="n">
        <f aca="false">VLOOKUP(FR43,EI40:EQ45,9,0)</f>
        <v>-5</v>
      </c>
      <c r="P43" s="80" t="n">
        <f aca="false">VLOOKUP(FR43,EI40:ER45,10,0)</f>
        <v>0</v>
      </c>
      <c r="Q43" s="80" t="e">
        <f aca="false">VLOOKUP(FS43,EJ40:ES45,10,0)</f>
        <v>#N/A</v>
      </c>
      <c r="R43" s="59"/>
      <c r="S43" s="59"/>
      <c r="U43" s="81" t="s">
        <v>75</v>
      </c>
      <c r="V43" s="82" t="str">
        <f aca="false">D44</f>
        <v>RICARDO MACHADO</v>
      </c>
      <c r="W43" s="83" t="n">
        <f aca="false">IF(X43="W",1,IF(X43="O",0,IF(X43="R",0,IF(X42="R",1,IF(AG43+AG42&gt;0,IF(AG43&gt;AG42,1,0),IF(AF43&gt;AF42,1,0))))))</f>
        <v>1</v>
      </c>
      <c r="X43" s="84"/>
      <c r="Y43" s="85" t="n">
        <v>6</v>
      </c>
      <c r="Z43" s="85" t="n">
        <v>6</v>
      </c>
      <c r="AA43" s="86"/>
      <c r="AC43" s="5" t="str">
        <f aca="false">IF(AA43&lt;&gt;"","STB",IF(AA42&lt;&gt;"","STB",IF(Z43&lt;&gt;"",IF(Z43&gt;5,IF(Z43&gt;Z42+1,"fim2st",IF(Z42&gt;Z43+1,"fim2st",IF(Z43=Z42,"meio2st",IF(Z43=6,IF(Z42=7,"fim2st","meio2st"),IF(Z43=7,IF(Z42=6,"fim2st","meio2st"),"meio2st"))))),IF(Z42&gt;5,IF(Z42&gt;Z43+1,"fim2st","meio2st"),"meio2st")),IF(Z42&lt;&gt;"",IF(Z43&gt;5,IF(Z43&gt;Z42+1,"fim2st",IF(Z42&gt;Z43+1,"fim2st",IF(Z43=Z42,"meio2st",IF(Z43=6,IF(Z42=7,"fim2st","meio2st"),IF(Z43=7,IF(Z42=6,"fim2st","meio2st"),"meio2st"))))),IF(Z42&gt;5,IF(Z42&gt;Z43+1,"fim2st","meio2st"),"meio2st")),IF(Y43&lt;&gt;"",IF(Y43&gt;5,IF(Y43&gt;Y42+1,"fim1st",IF(Y42&gt;Y43+1,"fim1st",IF(Y43=Y42,"meio1st",IF(Y43=6,IF(Y42=7,"fim1st","meio1st"),IF(Y43=7,IF(Y42=6,"fim1st","meio1st"),"meio1st"))))),IF(Y42&gt;5,IF(Y42&gt;Y43+1,"fim1st","meio1st"),"meio1st")),IF(Y42&lt;&gt;"",IF(Y43&gt;5,IF(Y43&gt;Y42+1,"fim1st",IF(Y42&gt;Y43+1,"fim1st",IF(Y43=Y42,"meio1st",IF(Y43=6,IF(Y42=7,"fim1st","meio1st"),IF(Y43=7,IF(Y42=6,"fim1st","meio1st"),"meio1st"))))),IF(Y42&gt;5,IF(Y42&gt;Y43+1,"fim1st","meio1st"),"meio1st")),"NJG"))))))</f>
        <v>fim2st</v>
      </c>
      <c r="AE43" s="87" t="n">
        <f aca="false">IF(X43="W",6,IF(X43="O",0,  IF(X42="R",IF(AC43="meio1st",IF(Y42&gt;4,IF(Y42=6,7,Y42+2),6),Y43),Y43)))</f>
        <v>6</v>
      </c>
      <c r="AF43" s="88" t="n">
        <f aca="false">IF(X43="W",6,IF(X43="O",0,IF(X43="R",IF(AC43="meio1st",0,IF(AC43="fim1st",0,Z43) ),IF(X42="R",IF(AC43="meio1st",6,IF(AC43="fim1st",6,IF(AC43="meio2st",IF(Z42&gt;4,IF(Z42=6,7,Z42+2),6),Z43))),Z43))))</f>
        <v>6</v>
      </c>
      <c r="AG43" s="89" t="n">
        <f aca="false">IF(X43="W",0,IF(X43="O",0,IF(X43="R",IF(AC43="STB",AA43,0),IF(X42="R",IF(AC40="meio1st",0,IF(AE43&gt;AE42,IF(AF43&gt;AF42,0,10),IF(AF43&gt;AF42,10,AA43))),AA43))))</f>
        <v>0</v>
      </c>
      <c r="AH43" s="69"/>
      <c r="AI43" s="81"/>
      <c r="AJ43" s="82" t="str">
        <f aca="false">D43</f>
        <v>RENATO OLIVEIRA</v>
      </c>
      <c r="AK43" s="83" t="n">
        <f aca="false">IF(AL43="W",1,IF(AL43="O",0,IF(AL43="R",0,IF(AL42="R",1,IF(AU43+AU42&gt;0,IF(AU43&gt;AU42,1,0),IF(AT43&gt;AT42,1,0))))))</f>
        <v>1</v>
      </c>
      <c r="AL43" s="84" t="s">
        <v>25</v>
      </c>
      <c r="AM43" s="85"/>
      <c r="AN43" s="85"/>
      <c r="AO43" s="86"/>
      <c r="AQ43" s="5" t="str">
        <f aca="false">IF(AO43&lt;&gt;"","STB",IF(AO42&lt;&gt;"","STB",IF(AN43&lt;&gt;"",IF(AN43&gt;5,IF(AN43&gt;AN42+1,"fim2st",IF(AN42&gt;AN43+1,"fim2st",IF(AN43=AN42,"meio2st",IF(AN43=6,IF(AN42=7,"fim2st","meio2st"),IF(AN43=7,IF(AN42=6,"fim2st","meio2st"),"meio2st"))))),IF(AN42&gt;5,IF(AN42&gt;AN43+1,"fim2st","meio2st"),"meio2st")),IF(AN42&lt;&gt;"",IF(AN43&gt;5,IF(AN43&gt;AN42+1,"fim2st",IF(AN42&gt;AN43+1,"fim2st",IF(AN43=AN42,"meio2st",IF(AN43=6,IF(AN42=7,"fim2st","meio2st"),IF(AN43=7,IF(AN42=6,"fim2st","meio2st"),"meio2st"))))),IF(AN42&gt;5,IF(AN42&gt;AN43+1,"fim2st","meio2st"),"meio2st")),IF(AM43&lt;&gt;"",IF(AM43&gt;5,IF(AM43&gt;AM42+1,"fim1st",IF(AM42&gt;AM43+1,"fim1st",IF(AM43=AM42,"meio1st",IF(AM43=6,IF(AM42=7,"fim1st","meio1st"),IF(AM43=7,IF(AM42=6,"fim1st","meio1st"),"meio1st"))))),IF(AM42&gt;5,IF(AM42&gt;AM43+1,"fim1st","meio1st"),"meio1st")),IF(AM42&lt;&gt;"",IF(AM43&gt;5,IF(AM43&gt;AM42+1,"fim1st",IF(AM42&gt;AM43+1,"fim1st",IF(AM43=AM42,"meio1st",IF(AM43=6,IF(AM42=7,"fim1st","meio1st"),IF(AM43=7,IF(AM42=6,"fim1st","meio1st"),"meio1st"))))),IF(AM42&gt;5,IF(AM42&gt;AM43+1,"fim1st","meio1st"),"meio1st")),"NJG"))))))</f>
        <v>NJG</v>
      </c>
      <c r="AS43" s="87" t="n">
        <f aca="false">IF(AL43="W",6,IF(AL43="O",0,  IF(AL42="R",IF(AQ43="meio1st",IF(AM42&gt;4,IF(AM42=6,7,AM42+2),6),AM43),AM43)))</f>
        <v>6</v>
      </c>
      <c r="AT43" s="88" t="n">
        <f aca="false">IF(AL43="W",6,IF(AL43="O",0,IF(AL43="R",IF(AQ43="meio1st",0,IF(AQ43="fim1st",0,AN43) ),IF(AL42="R",IF(AQ43="meio1st",6,IF(AQ43="fim1st",6,IF(AQ43="meio2st",IF(AN42&gt;4,IF(AN42=6,7,AN42+2),6),AN43))),AN43))))</f>
        <v>6</v>
      </c>
      <c r="AU43" s="89" t="n">
        <f aca="false">IF(AL43="W",0,IF(AL43="O",0,IF(AL43="R",IF(AQ43="STB",AO43,0),IF(AL42="R",IF(AQ40="meio1st",0,IF(AS43&gt;AS42,IF(AT43&gt;AT42,0,10),IF(AT43&gt;AT42,10,AO43))),AO43))))</f>
        <v>0</v>
      </c>
      <c r="AW43" s="81" t="s">
        <v>75</v>
      </c>
      <c r="AX43" s="82" t="str">
        <f aca="false">D42</f>
        <v>LOURIVALDO RABELO</v>
      </c>
      <c r="AY43" s="83" t="n">
        <f aca="false">IF(AZ43="W",1,IF(AZ43="O",0,IF(AZ43="R",0,IF(AZ42="R",1,IF(BI43+BI42&gt;0,IF(BI43&gt;BI42,1,0),IF(BH43&gt;BH42,1,0))))))</f>
        <v>1</v>
      </c>
      <c r="AZ43" s="84" t="s">
        <v>25</v>
      </c>
      <c r="BA43" s="85"/>
      <c r="BB43" s="85"/>
      <c r="BC43" s="86"/>
      <c r="BE43" s="5" t="str">
        <f aca="false">IF(BC43&lt;&gt;"","STB",IF(BC42&lt;&gt;"","STB",IF(BB43&lt;&gt;"",IF(BB43&gt;5,IF(BB43&gt;BB42+1,"fim2st",IF(BB42&gt;BB43+1,"fim2st",IF(BB43=BB42,"meio2st",IF(BB43=6,IF(BB42=7,"fim2st","meio2st"),IF(BB43=7,IF(BB42=6,"fim2st","meio2st"),"meio2st"))))),IF(BB42&gt;5,IF(BB42&gt;BB43+1,"fim2st","meio2st"),"meio2st")),IF(BB42&lt;&gt;"",IF(BB43&gt;5,IF(BB43&gt;BB42+1,"fim2st",IF(BB42&gt;BB43+1,"fim2st",IF(BB43=BB42,"meio2st",IF(BB43=6,IF(BB42=7,"fim2st","meio2st"),IF(BB43=7,IF(BB42=6,"fim2st","meio2st"),"meio2st"))))),IF(BB42&gt;5,IF(BB42&gt;BB43+1,"fim2st","meio2st"),"meio2st")),IF(BA43&lt;&gt;"",IF(BA43&gt;5,IF(BA43&gt;BA42+1,"fim1st",IF(BA42&gt;BA43+1,"fim1st",IF(BA43=BA42,"meio1st",IF(BA43=6,IF(BA42=7,"fim1st","meio1st"),IF(BA43=7,IF(BA42=6,"fim1st","meio1st"),"meio1st"))))),IF(BA42&gt;5,IF(BA42&gt;BA43+1,"fim1st","meio1st"),"meio1st")),IF(BA42&lt;&gt;"",IF(BA43&gt;5,IF(BA43&gt;BA42+1,"fim1st",IF(BA42&gt;BA43+1,"fim1st",IF(BA43=BA42,"meio1st",IF(BA43=6,IF(BA42=7,"fim1st","meio1st"),IF(BA43=7,IF(BA42=6,"fim1st","meio1st"),"meio1st"))))),IF(BA42&gt;5,IF(BA42&gt;BA43+1,"fim1st","meio1st"),"meio1st")),"NJG"))))))</f>
        <v>NJG</v>
      </c>
      <c r="BG43" s="87" t="n">
        <f aca="false">IF(AZ43="W",6,IF(AZ43="O",0,  IF(AZ42="R",IF(BE43="meio1st",IF(BA42&gt;4,IF(BA42=6,7,BA42+2),6),BA43),BA43)))</f>
        <v>6</v>
      </c>
      <c r="BH43" s="88" t="n">
        <f aca="false">IF(AZ43="W",6,IF(AZ43="O",0,IF(AZ43="R",IF(BE43="meio1st",0,IF(BE43="fim1st",0,BB43) ),IF(AZ42="R",IF(BE43="meio1st",6,IF(BE43="fim1st",6,IF(BE43="meio2st",IF(BB42&gt;4,IF(BB42=6,7,BB42+2),6),BB43))),BB43))))</f>
        <v>6</v>
      </c>
      <c r="BI43" s="89" t="n">
        <f aca="false">IF(AZ43="W",0,IF(AZ43="O",0,IF(AZ43="R",IF(BE43="STB",BC43,0),IF(AZ42="R",IF(BE40="meio1st",0,IF(BG43&gt;BG42,IF(BH43&gt;BH42,0,10),IF(BH43&gt;BH42,10,BC43))),BC43))))</f>
        <v>0</v>
      </c>
      <c r="BK43" s="81" t="s">
        <v>75</v>
      </c>
      <c r="BL43" s="82" t="str">
        <f aca="false">D45</f>
        <v>MARCELO MORAES</v>
      </c>
      <c r="BM43" s="83" t="n">
        <f aca="false">IF(BN43="W",1,IF(BN43="O",0,IF(BN43="R",0,IF(BN42="R",1,IF(BW43+BW42&gt;0,IF(BW43&gt;BW42,1,0),IF(BV43&gt;BV42,1,0))))))</f>
        <v>1</v>
      </c>
      <c r="BN43" s="84" t="s">
        <v>25</v>
      </c>
      <c r="BO43" s="85"/>
      <c r="BP43" s="85"/>
      <c r="BQ43" s="86"/>
      <c r="BS43" s="5" t="str">
        <f aca="false">IF(BQ43&lt;&gt;"","STB",IF(BQ42&lt;&gt;"","STB",IF(BP43&lt;&gt;"",IF(BP43&gt;5,IF(BP43&gt;BP42+1,"fim2st",IF(BP42&gt;BP43+1,"fim2st",IF(BP43=BP42,"meio2st",IF(BP43=6,IF(BP42=7,"fim2st","meio2st"),IF(BP43=7,IF(BP42=6,"fim2st","meio2st"),"meio2st"))))),IF(BP42&gt;5,IF(BP42&gt;BP43+1,"fim2st","meio2st"),"meio2st")),IF(BP42&lt;&gt;"",IF(BP43&gt;5,IF(BP43&gt;BP42+1,"fim2st",IF(BP42&gt;BP43+1,"fim2st",IF(BP43=BP42,"meio2st",IF(BP43=6,IF(BP42=7,"fim2st","meio2st"),IF(BP43=7,IF(BP42=6,"fim2st","meio2st"),"meio2st"))))),IF(BP42&gt;5,IF(BP42&gt;BP43+1,"fim2st","meio2st"),"meio2st")),IF(BO43&lt;&gt;"",IF(BO43&gt;5,IF(BO43&gt;BO42+1,"fim1st",IF(BO42&gt;BO43+1,"fim1st",IF(BO43=BO42,"meio1st",IF(BO43=6,IF(BO42=7,"fim1st","meio1st"),IF(BO43=7,IF(BO42=6,"fim1st","meio1st"),"meio1st"))))),IF(BO42&gt;5,IF(BO42&gt;BO43+1,"fim1st","meio1st"),"meio1st")),IF(BO42&lt;&gt;"",IF(BO43&gt;5,IF(BO43&gt;BO42+1,"fim1st",IF(BO42&gt;BO43+1,"fim1st",IF(BO43=BO42,"meio1st",IF(BO43=6,IF(BO42=7,"fim1st","meio1st"),IF(BO43=7,IF(BO42=6,"fim1st","meio1st"),"meio1st"))))),IF(BO42&gt;5,IF(BO42&gt;BO43+1,"fim1st","meio1st"),"meio1st")),"NJG"))))))</f>
        <v>NJG</v>
      </c>
      <c r="BU43" s="87" t="n">
        <f aca="false">IF(BN43="W",6,IF(BN43="O",0,  IF(BN42="R",IF(BS43="meio1st",IF(BO42&gt;4,IF(BO42=6,7,BO42+2),6),BO43),BO43)))</f>
        <v>6</v>
      </c>
      <c r="BV43" s="88" t="n">
        <f aca="false">IF(BN43="W",6,IF(BN43="O",0,IF(BN43="R",IF(BS43="meio1st",0,IF(BS43="fim1st",0,BP43) ),IF(BN42="R",IF(BS43="meio1st",6,IF(BS43="fim1st",6,IF(BS43="meio2st",IF(BP42&gt;4,IF(BP42=6,7,BP42+2),6),BP43))),BP43))))</f>
        <v>6</v>
      </c>
      <c r="BW43" s="89" t="n">
        <f aca="false">IF(BN43="W",0,IF(BN43="O",0,IF(BN43="R",IF(BS43="STB",BQ43,0),IF(BN42="R",IF(BS40="meio1st",0,IF(BU43&gt;BU42,IF(BV43&gt;BV42,0,10),IF(BV43&gt;BV42,10,BQ43))),BQ43))))</f>
        <v>0</v>
      </c>
      <c r="BY43" s="81"/>
      <c r="BZ43" s="82" t="str">
        <f aca="false">D44</f>
        <v>RICARDO MACHADO</v>
      </c>
      <c r="CA43" s="83" t="n">
        <f aca="false">IF(CB43="W",1,IF(CB43="O",0,IF(CB43="R",0,IF(CB42="R",1,IF(CK43+CK42&gt;0,IF(CK43&gt;CK42,1,0),IF(CJ43&gt;CJ42,1,0))))))</f>
        <v>0</v>
      </c>
      <c r="CB43" s="84"/>
      <c r="CC43" s="85" t="n">
        <v>3</v>
      </c>
      <c r="CD43" s="85" t="n">
        <v>5</v>
      </c>
      <c r="CE43" s="86"/>
      <c r="CG43" s="5" t="str">
        <f aca="false">IF(CE43&lt;&gt;"","STB",IF(CE42&lt;&gt;"","STB",IF(CD43&lt;&gt;"",IF(CD43&gt;5,IF(CD43&gt;CD42+1,"fim2st",IF(CD42&gt;CD43+1,"fim2st",IF(CD43=CD42,"meio2st",IF(CD43=6,IF(CD42=7,"fim2st","meio2st"),IF(CD43=7,IF(CD42=6,"fim2st","meio2st"),"meio2st"))))),IF(CD42&gt;5,IF(CD42&gt;CD43+1,"fim2st","meio2st"),"meio2st")),IF(CD42&lt;&gt;"",IF(CD43&gt;5,IF(CD43&gt;CD42+1,"fim2st",IF(CD42&gt;CD43+1,"fim2st",IF(CD43=CD42,"meio2st",IF(CD43=6,IF(CD42=7,"fim2st","meio2st"),IF(CD43=7,IF(CD42=6,"fim2st","meio2st"),"meio2st"))))),IF(CD42&gt;5,IF(CD42&gt;CD43+1,"fim2st","meio2st"),"meio2st")),IF(CC43&lt;&gt;"",IF(CC43&gt;5,IF(CC43&gt;CC42+1,"fim1st",IF(CC42&gt;CC43+1,"fim1st",IF(CC43=CC42,"meio1st",IF(CC43=6,IF(CC42=7,"fim1st","meio1st"),IF(CC43=7,IF(CC42=6,"fim1st","meio1st"),"meio1st"))))),IF(CC42&gt;5,IF(CC42&gt;CC43+1,"fim1st","meio1st"),"meio1st")),IF(CC42&lt;&gt;"",IF(CC43&gt;5,IF(CC43&gt;CC42+1,"fim1st",IF(CC42&gt;CC43+1,"fim1st",IF(CC43=CC42,"meio1st",IF(CC43=6,IF(CC42=7,"fim1st","meio1st"),IF(CC43=7,IF(CC42=6,"fim1st","meio1st"),"meio1st"))))),IF(CC42&gt;5,IF(CC42&gt;CC43+1,"fim1st","meio1st"),"meio1st")),"NJG"))))))</f>
        <v>fim2st</v>
      </c>
      <c r="CI43" s="92" t="n">
        <f aca="false">IF(CB43="W",6,IF(CB43="O",0,  IF(CB42="R",IF(CG43="meio1st",IF(CC42&gt;4,IF(CC42=6,7,CC42+2),6),CC43),CC43)))</f>
        <v>3</v>
      </c>
      <c r="CJ43" s="93" t="n">
        <f aca="false">IF(CB43="W",6,IF(CB43="O",0,IF(CB43="R",IF(CG43="meio1st",0,IF(CG43="fim1st",0,CD43) ),IF(CB42="R",IF(CG43="meio1st",6,IF(CG43="fim1st",6,IF(CG43="meio2st",IF(CD42&gt;4,IF(CD42=6,7,CD42+2),6),CD43))),CD43))))</f>
        <v>5</v>
      </c>
      <c r="CK43" s="94" t="n">
        <f aca="false">IF(CB43="W",0,IF(CB43="O",0,IF(CB43="R",IF(CG43="STB",CE43,0),IF(CB42="R",IF(CG40="meio1st",0,IF(CI43&gt;CI42,IF(CJ43&gt;CJ42,0,10),IF(CJ43&gt;CJ42,10,CE43))),CE43))))</f>
        <v>0</v>
      </c>
      <c r="CM43" s="1" t="str">
        <f aca="false">D43</f>
        <v>RENATO OLIVEIRA</v>
      </c>
      <c r="CN43" s="8" t="n">
        <f aca="false">IF(AE45&gt;AE44,1,0)</f>
        <v>0</v>
      </c>
      <c r="CO43" s="8" t="n">
        <f aca="false">IF(AF45&gt;AF44,1,0)</f>
        <v>1</v>
      </c>
      <c r="CP43" s="8" t="n">
        <f aca="false">IF(AG45&gt;AG44,1,0)</f>
        <v>1</v>
      </c>
      <c r="CQ43" s="8" t="n">
        <f aca="false">IF(AS43&gt;AS42,1,0)</f>
        <v>1</v>
      </c>
      <c r="CR43" s="8" t="n">
        <f aca="false">IF(AT43&gt;AT42,1,0)</f>
        <v>1</v>
      </c>
      <c r="CS43" s="8" t="n">
        <f aca="false">IF(AU43&gt;AU42,1,0)</f>
        <v>0</v>
      </c>
      <c r="CT43" s="8" t="n">
        <f aca="false">IF(BG41&gt;BG40,1,0)</f>
        <v>1</v>
      </c>
      <c r="CU43" s="8" t="n">
        <f aca="false">IF(BH41&gt;BH40,1,0)</f>
        <v>1</v>
      </c>
      <c r="CV43" s="8" t="n">
        <f aca="false">IF(BI41&gt;BI40,1,0)</f>
        <v>0</v>
      </c>
      <c r="CW43" s="8" t="n">
        <f aca="false">IF(BU45&gt;BU44,1,0)</f>
        <v>1</v>
      </c>
      <c r="CX43" s="8" t="n">
        <f aca="false">IF(BV45&gt;BV44,1,0)</f>
        <v>1</v>
      </c>
      <c r="CY43" s="8" t="n">
        <f aca="false">IF(BW45&gt;BW44,1,0)</f>
        <v>0</v>
      </c>
      <c r="CZ43" s="8" t="n">
        <f aca="false">IF(CI44&gt;CI45,1,0)</f>
        <v>1</v>
      </c>
      <c r="DA43" s="8" t="n">
        <f aca="false">IF(CJ44&gt;CJ45,1,0)</f>
        <v>1</v>
      </c>
      <c r="DB43" s="8" t="n">
        <f aca="false">IF(CK44&gt;CK45,1,0)</f>
        <v>0</v>
      </c>
      <c r="DC43" s="74"/>
      <c r="DD43" s="8" t="n">
        <f aca="false">IF(AE44&gt;AE45,1,0)</f>
        <v>1</v>
      </c>
      <c r="DE43" s="8" t="n">
        <f aca="false">IF(AF44&gt;AF45,1,0)</f>
        <v>0</v>
      </c>
      <c r="DF43" s="8" t="n">
        <f aca="false">IF(AG44&gt;AG45,1,0)</f>
        <v>0</v>
      </c>
      <c r="DG43" s="8" t="n">
        <f aca="false">IF(AS42&gt;AS43,1,0)</f>
        <v>0</v>
      </c>
      <c r="DH43" s="8" t="n">
        <f aca="false">IF(AT42&gt;AT43,1,0)</f>
        <v>0</v>
      </c>
      <c r="DI43" s="8" t="n">
        <f aca="false">IF(AU42&gt;AU43,1,0)</f>
        <v>0</v>
      </c>
      <c r="DJ43" s="8" t="n">
        <f aca="false">IF(BG40&gt;BG41,1,0)</f>
        <v>0</v>
      </c>
      <c r="DK43" s="8" t="n">
        <f aca="false">IF(BH40&gt;BH41,1,0)</f>
        <v>0</v>
      </c>
      <c r="DL43" s="8" t="n">
        <f aca="false">IF(BI40&gt;BI41,1,0)</f>
        <v>0</v>
      </c>
      <c r="DM43" s="8" t="n">
        <f aca="false">IF(BU44&gt;BU45,1,0)</f>
        <v>0</v>
      </c>
      <c r="DN43" s="8" t="n">
        <f aca="false">IF(BV44&gt;BV45,1,0)</f>
        <v>0</v>
      </c>
      <c r="DO43" s="8" t="n">
        <f aca="false">IF(BW44&gt;BW45,1,0)</f>
        <v>0</v>
      </c>
      <c r="DP43" s="8" t="n">
        <f aca="false">IF(CI45&gt;CI44,1,0)</f>
        <v>0</v>
      </c>
      <c r="DQ43" s="8" t="n">
        <f aca="false">IF(CJ45&gt;CJ44,1,0)</f>
        <v>0</v>
      </c>
      <c r="DR43" s="8" t="n">
        <f aca="false">IF(CK45&gt;CK44,1,0)</f>
        <v>0</v>
      </c>
      <c r="DS43" s="74"/>
      <c r="DT43" s="8" t="n">
        <f aca="false">AE45+AF45+AG45+AS43+AT43+AU43+BG41+BH41+BI41+BU45+BV45+BW45+CI44+CJ44+CK44</f>
        <v>71</v>
      </c>
      <c r="DU43" s="8" t="n">
        <f aca="false">AE44+AF44+AG44+AS42+AT42+AU42+BG40+BH40+BI40+BU44+BV44+BW44+CI45+CJ45+CK45</f>
        <v>32</v>
      </c>
      <c r="DV43" s="74"/>
      <c r="DW43" s="1" t="n">
        <f aca="false">IF(X45="O",1,0)</f>
        <v>0</v>
      </c>
      <c r="DX43" s="1" t="n">
        <f aca="false">IF(AL43="O",1,0)</f>
        <v>0</v>
      </c>
      <c r="DY43" s="1" t="n">
        <f aca="false">IF(AZ41="O",1,0)</f>
        <v>0</v>
      </c>
      <c r="DZ43" s="1" t="n">
        <f aca="false">IF(BN45="O",1,0)</f>
        <v>0</v>
      </c>
      <c r="EA43" s="1" t="n">
        <f aca="false">IF(CB44="O",1,0)</f>
        <v>0</v>
      </c>
      <c r="ED43" s="8" t="n">
        <f aca="false">IF(CN43+CO43+CP43+DD43+DE43+DF43&gt;0,1,0)</f>
        <v>1</v>
      </c>
      <c r="EE43" s="8" t="n">
        <f aca="false">IF(CQ43+CR43+CS43+DG43+DH43+DI43&gt;0,1,0)</f>
        <v>1</v>
      </c>
      <c r="EF43" s="8" t="n">
        <f aca="false">IF(CT43+CU43+CV43+DJ43+DK43+DL43&gt;0,1,0)</f>
        <v>1</v>
      </c>
      <c r="EG43" s="8" t="n">
        <f aca="false">IF(CW43+CX43+CY43+DM43+DN43+DO43&gt;0,1,0)</f>
        <v>1</v>
      </c>
      <c r="EH43" s="8" t="n">
        <f aca="false">IF(CZ43+DA43+DB43+DP43+DQ43+DR43&gt;0,1,0)</f>
        <v>1</v>
      </c>
      <c r="EI43" s="8" t="n">
        <v>4</v>
      </c>
      <c r="EJ43" s="48" t="n">
        <f aca="false">SUM(ED43:EH43)</f>
        <v>5</v>
      </c>
      <c r="EK43" s="48" t="n">
        <f aca="false">AY41+BM45+CA44+W45+AK43</f>
        <v>5</v>
      </c>
      <c r="EL43" s="48" t="n">
        <f aca="false">SUM(CN43:DB43)</f>
        <v>10</v>
      </c>
      <c r="EM43" s="48" t="n">
        <f aca="false">SUM(DD43:DR43)</f>
        <v>1</v>
      </c>
      <c r="EN43" s="48" t="n">
        <f aca="false">EL43-EM43</f>
        <v>9</v>
      </c>
      <c r="EO43" s="48" t="n">
        <f aca="false">DT43</f>
        <v>71</v>
      </c>
      <c r="EP43" s="48" t="n">
        <f aca="false">DU43</f>
        <v>32</v>
      </c>
      <c r="EQ43" s="48" t="n">
        <f aca="false">EO43-EP43</f>
        <v>39</v>
      </c>
      <c r="ER43" s="48" t="n">
        <f aca="false">SUM(DW43:EA43)</f>
        <v>0</v>
      </c>
      <c r="ES43" s="74"/>
      <c r="ET43" s="27" t="n">
        <f aca="false">IF(EK43+100&gt;99,EK43+100,concatdxnar("0",EK43+100))</f>
        <v>105</v>
      </c>
      <c r="EU43" s="27" t="n">
        <f aca="false">IF(EN43+100&gt;99,EN43+100,CONCATENATE("0",EN43+100))</f>
        <v>109</v>
      </c>
      <c r="EV43" s="27" t="n">
        <f aca="false">IF(EQ43+100&gt;99,EQ43+100,CONCATENATE("0",EQ43+100))</f>
        <v>139</v>
      </c>
      <c r="EW43" s="27" t="n">
        <f aca="false">9-ER43</f>
        <v>9</v>
      </c>
      <c r="EX43" s="8" t="str">
        <f aca="false">CONCATENATE(ET43,EU43,EV43,EW43,EI43)</f>
        <v>10510913994</v>
      </c>
      <c r="EY43" s="8" t="n">
        <f aca="false">VALUE(EX43)</f>
        <v>10510913994</v>
      </c>
      <c r="EZ43" s="8" t="n">
        <f aca="false">LARGE(EY40:EY45,EI43)</f>
        <v>10209809596</v>
      </c>
      <c r="FA43" s="8" t="str">
        <f aca="false">LEFT(EZ43,9)</f>
        <v>102098095</v>
      </c>
      <c r="FB43" s="8" t="str">
        <f aca="false">IF(FA43=FA42,"empate-c",IF(FA43=FA44,"empate-b","ok"))</f>
        <v>ok</v>
      </c>
      <c r="FC43" s="8" t="n">
        <f aca="false">VALUE(RIGHT(EZ43,1))</f>
        <v>6</v>
      </c>
      <c r="FD43" s="8" t="n">
        <f aca="false">IF(FB43="ok",9,IF(FB43="empate-c",CONCATENATE(FC43,FC42),IF(FB43="empate-b",CONCATENATE(FC43,FC44),1)))</f>
        <v>9</v>
      </c>
      <c r="FE43" s="8" t="str">
        <f aca="false">RIGHT(C38,1)</f>
        <v>E</v>
      </c>
      <c r="FF43" s="8" t="n">
        <f aca="false">IF(FD43=9,9,VLOOKUP(CONCATENATE(FE43,FD43),'Conf-Direto'!$A$12:$B$587,2,0))</f>
        <v>9</v>
      </c>
      <c r="FG43" s="8" t="n">
        <f aca="false">IF(FF43=9,9,IF(FF43=FC43,8,7))</f>
        <v>9</v>
      </c>
      <c r="FH43" s="1" t="str">
        <f aca="false">CONCATENATE(FA43,FG43,FC43)</f>
        <v>10209809596</v>
      </c>
      <c r="FI43" s="8" t="n">
        <v>4</v>
      </c>
      <c r="FJ43" s="25" t="n">
        <f aca="false">IF(AY40=1,1,IF(AY41=1,4,0))</f>
        <v>4</v>
      </c>
      <c r="FK43" s="25" t="n">
        <f aca="false">IF(AK42=1,2,IF(AK43=1,4,0))</f>
        <v>4</v>
      </c>
      <c r="FL43" s="25" t="n">
        <f aca="false">IF(W44=1,3,IF(W45=1,4,0))</f>
        <v>4</v>
      </c>
      <c r="FM43" s="25"/>
      <c r="FN43" s="25" t="n">
        <f aca="false">FM44</f>
        <v>4</v>
      </c>
      <c r="FO43" s="25" t="n">
        <f aca="false">FM45</f>
        <v>4</v>
      </c>
      <c r="FP43" s="1" t="n">
        <f aca="false">VALUE(FH43)</f>
        <v>10209809596</v>
      </c>
      <c r="FQ43" s="1" t="n">
        <f aca="false">LARGE(FP40:FP45,4)</f>
        <v>10209809596</v>
      </c>
      <c r="FR43" s="8" t="n">
        <f aca="false">IF(SUM(EJ40:EJ45)=0,B43,VALUE(RIGHT(FQ43,1)))</f>
        <v>6</v>
      </c>
      <c r="FS43" s="1" t="n">
        <f aca="false">FR43+24</f>
        <v>30</v>
      </c>
      <c r="FT43" s="1" t="str">
        <f aca="false">VLOOKUP(FR43,B40:D45,3,0)</f>
        <v>MARCELO MORAES</v>
      </c>
      <c r="FU43" s="4" t="n">
        <f aca="false">F43</f>
        <v>28</v>
      </c>
      <c r="FV43" s="9" t="str">
        <f aca="false">IF(FS43&lt;10,CONCATENATE("0",FS43,IF(FU43&lt;10,CONCATENATE("0",FU43),FU43)),CONCATENATE(FS43,IF(FU43&lt;10,CONCATENATE("0",FU43),FU43)))</f>
        <v>3028</v>
      </c>
      <c r="FW43" s="4" t="n">
        <f aca="false">VALUE(FV43)</f>
        <v>3028</v>
      </c>
      <c r="FX43" s="4" t="n">
        <f aca="false">SMALL(FW40:FW45,FI43)</f>
        <v>2825</v>
      </c>
      <c r="FY43" s="4" t="n">
        <f aca="false">IF(LEN(FX43)=3,VALUE(LEFT(FX43,1)),VALUE(LEFT(FX43,2)))</f>
        <v>28</v>
      </c>
      <c r="FZ43" s="4" t="str">
        <f aca="false">RIGHT(FX43,2)</f>
        <v>25</v>
      </c>
    </row>
    <row r="44" customFormat="false" ht="13.8" hidden="false" customHeight="false" outlineLevel="0" collapsed="false">
      <c r="B44" s="48" t="n">
        <v>5</v>
      </c>
      <c r="C44" s="49" t="n">
        <v>29</v>
      </c>
      <c r="D44" s="50" t="str">
        <f aca="false">Classificação!D33</f>
        <v>RICARDO MACHADO</v>
      </c>
      <c r="F44" s="49" t="n">
        <f aca="false">F43+1</f>
        <v>29</v>
      </c>
      <c r="G44" s="51" t="str">
        <f aca="false">VLOOKUP(FR44,$B$40:$D$45,3,0)</f>
        <v>RICARDO MACHADO</v>
      </c>
      <c r="H44" s="95" t="n">
        <f aca="false">VLOOKUP(FR44,EI40:EJ45,2,0)</f>
        <v>5</v>
      </c>
      <c r="I44" s="75" t="n">
        <f aca="false">VLOOKUP(FR44,EI40:EK45,3,0)</f>
        <v>1</v>
      </c>
      <c r="J44" s="95" t="n">
        <f aca="false">VLOOKUP(FR44,EI40:EQ45,4,0)</f>
        <v>2</v>
      </c>
      <c r="K44" s="77" t="n">
        <f aca="false">VLOOKUP(FR44,EI40:EQ45,5,0)</f>
        <v>8</v>
      </c>
      <c r="L44" s="78" t="n">
        <f aca="false">VLOOKUP(FR44,EI40:EQ45,6,0)</f>
        <v>-6</v>
      </c>
      <c r="M44" s="95" t="n">
        <f aca="false">VLOOKUP(FR44,EI40:EQ45,7,0)</f>
        <v>31</v>
      </c>
      <c r="N44" s="77" t="n">
        <f aca="false">VLOOKUP(FR44,EI40:EQ45,8,0)</f>
        <v>52</v>
      </c>
      <c r="O44" s="113" t="n">
        <f aca="false">VLOOKUP(FR44,EI40:EQ45,9,0)</f>
        <v>-21</v>
      </c>
      <c r="P44" s="80" t="n">
        <f aca="false">VLOOKUP(FR44,EI40:ER45,10,0)</f>
        <v>1</v>
      </c>
      <c r="Q44" s="80" t="e">
        <f aca="false">VLOOKUP(FS44,EJ40:ES45,10,0)</f>
        <v>#N/A</v>
      </c>
      <c r="R44" s="59"/>
      <c r="S44" s="59"/>
      <c r="U44" s="60"/>
      <c r="V44" s="97" t="str">
        <f aca="false">D42</f>
        <v>LOURIVALDO RABELO</v>
      </c>
      <c r="W44" s="98" t="n">
        <f aca="false">IF(X44="W",1,IF(X44="O",0,IF(X44="R",0,IF(X45="R",1,IF(AG44+AG45&gt;0,IF(AG44&gt;AG45,1,0),IF(AF44&gt;AF45,1,0))))))</f>
        <v>0</v>
      </c>
      <c r="X44" s="96"/>
      <c r="Y44" s="64" t="n">
        <v>7</v>
      </c>
      <c r="Z44" s="64" t="n">
        <v>6</v>
      </c>
      <c r="AA44" s="65" t="n">
        <v>8</v>
      </c>
      <c r="AC44" s="5" t="str">
        <f aca="false">IF(AA44&lt;&gt;"","STB",IF(AA45&lt;&gt;"","STB",IF(Z44&lt;&gt;"",IF(Z44&gt;5,IF(Z44&gt;Z45+1,"fim2st",IF(Z45&gt;Z44+1,"fim2st",IF(Z44=Z45,"meio2st",IF(Z44=6,IF(Z45=7,"fim2st","meio2st"),IF(Z44=7,IF(Z45=6,"fim2st","meio2st"),"meio2st"))))),IF(Z45&gt;5,IF(Z45&gt;Z44+1,"fim2st","meio2st"),"meio2st")),IF(Z45&lt;&gt;"",IF(Z44&gt;5,IF(Z44&gt;Z45+1,"fim2st",IF(Z45&gt;Z44+1,"fim2st",IF(Z44=Z45,"meio2st",IF(Z44=6,IF(Z45=7,"fim2st","meio2st"),IF(Z44=7,IF(Z45=6,"fim2st","meio2st"),"meio2st"))))),IF(Z45&gt;5,IF(Z45&gt;Z44+1,"fim2st","meio2st"),"meio2st")),IF(Y44&lt;&gt;"",IF(Y44&gt;5,IF(Y44&gt;Y45+1,"fim1st",IF(Y45&gt;Y44+1,"fim1st",IF(Y44=Y45,"meio1st",IF(Y44=6,IF(Y45=7,"fim1st","meio1st"),IF(Y44=7,IF(Y45=6,"fim1st","meio1st"),"meio1st"))))),IF(Y45&gt;5,IF(Y45&gt;Y44+1,"fim1st","meio1st"),"meio1st")),IF(Y45&lt;&gt;"",IF(Y44&gt;5,IF(Y44&gt;Y45+1,"fim1st",IF(Y45&gt;Y44+1,"fim1st",IF(Y44=Y45,"meio1st",IF(Y44=6,IF(Y45=7,"fim1st","meio1st"),IF(Y44=7,IF(Y45=6,"fim1st","meio1st"),"meio1st"))))),IF(Y45&gt;5,IF(Y45&gt;Y44+1,"fim1st","meio1st"),"meio1st")),"NJG"))))))</f>
        <v>STB</v>
      </c>
      <c r="AE44" s="66" t="n">
        <f aca="false">IF(X44="W",6,IF(X44="O",0,  IF(X45="R",IF(AC44="meio1st",IF(Y45&gt;4,IF(Y45=6,7,Y45+2),6),Y44),Y44)))</f>
        <v>7</v>
      </c>
      <c r="AF44" s="67" t="n">
        <f aca="false">IF(X44="W",6,IF(X44="O",0,IF(X44="R",IF(AC44="meio1st",0,IF(AC44="fim1st",0,Z44) ),IF(X45="R",IF(AC44="meio1st",6,IF(AC44="fim1st",6,IF(AC44="meio2st",IF(Z45&gt;4,IF(Z45=6,7,Z45+2),6),Z44))),Z44))))</f>
        <v>6</v>
      </c>
      <c r="AG44" s="68" t="n">
        <f aca="false">IF(X44="W",0,IF(X44="O",0,IF(X44="R",IF(AC44="STB",AA44,0),IF(X45="R",IF(AC40="meio1st",0,IF(AE44&gt;AE45,IF(AF44&gt;AF45,0,10),IF(AF44&gt;AF45,10,AA44))),AA44))))</f>
        <v>8</v>
      </c>
      <c r="AH44" s="69"/>
      <c r="AI44" s="60" t="s">
        <v>75</v>
      </c>
      <c r="AJ44" s="97" t="str">
        <f aca="false">D42</f>
        <v>LOURIVALDO RABELO</v>
      </c>
      <c r="AK44" s="98" t="n">
        <f aca="false">IF(AL44="W",1,IF(AL44="O",0,IF(AL44="R",0,IF(AL45="R",1,IF(AU44+AU45&gt;0,IF(AU44&gt;AU45,1,0),IF(AT44&gt;AT45,1,0))))))</f>
        <v>1</v>
      </c>
      <c r="AL44" s="96"/>
      <c r="AM44" s="64" t="n">
        <v>6</v>
      </c>
      <c r="AN44" s="64" t="n">
        <v>6</v>
      </c>
      <c r="AO44" s="65"/>
      <c r="AQ44" s="5" t="str">
        <f aca="false">IF(AO44&lt;&gt;"","STB",IF(AO45&lt;&gt;"","STB",IF(AN44&lt;&gt;"",IF(AN44&gt;5,IF(AN44&gt;AN45+1,"fim2st",IF(AN45&gt;AN44+1,"fim2st",IF(AN44=AN45,"meio2st",IF(AN44=6,IF(AN45=7,"fim2st","meio2st"),IF(AN44=7,IF(AN45=6,"fim2st","meio2st"),"meio2st"))))),IF(AN45&gt;5,IF(AN45&gt;AN44+1,"fim2st","meio2st"),"meio2st")),IF(AN45&lt;&gt;"",IF(AN44&gt;5,IF(AN44&gt;AN45+1,"fim2st",IF(AN45&gt;AN44+1,"fim2st",IF(AN44=AN45,"meio2st",IF(AN44=6,IF(AN45=7,"fim2st","meio2st"),IF(AN44=7,IF(AN45=6,"fim2st","meio2st"),"meio2st"))))),IF(AN45&gt;5,IF(AN45&gt;AN44+1,"fim2st","meio2st"),"meio2st")),IF(AM44&lt;&gt;"",IF(AM44&gt;5,IF(AM44&gt;AM45+1,"fim1st",IF(AM45&gt;AM44+1,"fim1st",IF(AM44=AM45,"meio1st",IF(AM44=6,IF(AM45=7,"fim1st","meio1st"),IF(AM44=7,IF(AM45=6,"fim1st","meio1st"),"meio1st"))))),IF(AM45&gt;5,IF(AM45&gt;AM44+1,"fim1st","meio1st"),"meio1st")),IF(AM45&lt;&gt;"",IF(AM44&gt;5,IF(AM44&gt;AM45+1,"fim1st",IF(AM45&gt;AM44+1,"fim1st",IF(AM44=AM45,"meio1st",IF(AM44=6,IF(AM45=7,"fim1st","meio1st"),IF(AM44=7,IF(AM45=6,"fim1st","meio1st"),"meio1st"))))),IF(AM45&gt;5,IF(AM45&gt;AM44+1,"fim1st","meio1st"),"meio1st")),"NJG"))))))</f>
        <v>fim2st</v>
      </c>
      <c r="AS44" s="66" t="n">
        <f aca="false">IF(AL44="W",6,IF(AL44="O",0,  IF(AL45="R",IF(AQ44="meio1st",IF(AM45&gt;4,IF(AM45=6,7,AM45+2),6),AM44),AM44)))</f>
        <v>6</v>
      </c>
      <c r="AT44" s="67" t="n">
        <f aca="false">IF(AL44="W",6,IF(AL44="O",0,IF(AL44="R",IF(AQ44="meio1st",0,IF(AQ44="fim1st",0,AN44) ),IF(AL45="R",IF(AQ44="meio1st",6,IF(AQ44="fim1st",6,IF(AQ44="meio2st",IF(AN45&gt;4,IF(AN45=6,7,AN45+2),6),AN44))),AN44))))</f>
        <v>6</v>
      </c>
      <c r="AU44" s="68" t="n">
        <f aca="false">IF(AL44="W",0,IF(AL44="O",0,IF(AL44="R",IF(AQ44="STB",AO44,0),IF(AL45="R",IF(AQ40="meio1st",0,IF(AS44&gt;AS45,IF(AT44&gt;AT45,0,10),IF(AT44&gt;AT45,10,AO44))),AO44))))</f>
        <v>0</v>
      </c>
      <c r="AW44" s="60"/>
      <c r="AX44" s="97" t="str">
        <f aca="false">D44</f>
        <v>RICARDO MACHADO</v>
      </c>
      <c r="AY44" s="98" t="n">
        <f aca="false">IF(AZ44="W",1,IF(AZ44="O",0,IF(AZ44="R",0,IF(AZ45="R",1,IF(BI44+BI45&gt;0,IF(BI44&gt;BI45,1,0),IF(BH44&gt;BH45,1,0))))))</f>
        <v>0</v>
      </c>
      <c r="AZ44" s="96"/>
      <c r="BA44" s="64" t="n">
        <v>3</v>
      </c>
      <c r="BB44" s="64" t="n">
        <v>3</v>
      </c>
      <c r="BC44" s="65"/>
      <c r="BE44" s="5" t="str">
        <f aca="false">IF(BC44&lt;&gt;"","STB",IF(BC45&lt;&gt;"","STB",IF(BB44&lt;&gt;"",IF(BB44&gt;5,IF(BB44&gt;BB45+1,"fim2st",IF(BB45&gt;BB44+1,"fim2st",IF(BB44=BB45,"meio2st",IF(BB44=6,IF(BB45=7,"fim2st","meio2st"),IF(BB44=7,IF(BB45=6,"fim2st","meio2st"),"meio2st"))))),IF(BB45&gt;5,IF(BB45&gt;BB44+1,"fim2st","meio2st"),"meio2st")),IF(BB45&lt;&gt;"",IF(BB44&gt;5,IF(BB44&gt;BB45+1,"fim2st",IF(BB45&gt;BB44+1,"fim2st",IF(BB44=BB45,"meio2st",IF(BB44=6,IF(BB45=7,"fim2st","meio2st"),IF(BB44=7,IF(BB45=6,"fim2st","meio2st"),"meio2st"))))),IF(BB45&gt;5,IF(BB45&gt;BB44+1,"fim2st","meio2st"),"meio2st")),IF(BA44&lt;&gt;"",IF(BA44&gt;5,IF(BA44&gt;BA45+1,"fim1st",IF(BA45&gt;BA44+1,"fim1st",IF(BA44=BA45,"meio1st",IF(BA44=6,IF(BA45=7,"fim1st","meio1st"),IF(BA44=7,IF(BA45=6,"fim1st","meio1st"),"meio1st"))))),IF(BA45&gt;5,IF(BA45&gt;BA44+1,"fim1st","meio1st"),"meio1st")),IF(BA45&lt;&gt;"",IF(BA44&gt;5,IF(BA44&gt;BA45+1,"fim1st",IF(BA45&gt;BA44+1,"fim1st",IF(BA44=BA45,"meio1st",IF(BA44=6,IF(BA45=7,"fim1st","meio1st"),IF(BA44=7,IF(BA45=6,"fim1st","meio1st"),"meio1st"))))),IF(BA45&gt;5,IF(BA45&gt;BA44+1,"fim1st","meio1st"),"meio1st")),"NJG"))))))</f>
        <v>fim2st</v>
      </c>
      <c r="BG44" s="66" t="n">
        <f aca="false">IF(AZ44="W",6,IF(AZ44="O",0,  IF(AZ45="R",IF(BE44="meio1st",IF(BA45&gt;4,IF(BA45=6,7,BA45+2),6),BA44),BA44)))</f>
        <v>3</v>
      </c>
      <c r="BH44" s="67" t="n">
        <f aca="false">IF(AZ44="W",6,IF(AZ44="O",0,IF(AZ44="R",IF(BE44="meio1st",0,IF(BE44="fim1st",0,BB44) ),IF(AZ45="R",IF(BE44="meio1st",6,IF(BE44="fim1st",6,IF(BE44="meio2st",IF(BB45&gt;4,IF(BB45=6,7,BB45+2),6),BB44))),BB44))))</f>
        <v>3</v>
      </c>
      <c r="BI44" s="68" t="n">
        <f aca="false">IF(AZ44="W",0,IF(AZ44="O",0,IF(AZ44="R",IF(BE44="STB",BC44,0),IF(AZ45="R",IF(BE40="meio1st",0,IF(BG44&gt;BG45,IF(BH44&gt;BH45,0,10),IF(BH44&gt;BH45,10,BC44))),BC44))))</f>
        <v>0</v>
      </c>
      <c r="BK44" s="60" t="s">
        <v>75</v>
      </c>
      <c r="BL44" s="97" t="str">
        <f aca="false">D44</f>
        <v>RICARDO MACHADO</v>
      </c>
      <c r="BM44" s="98" t="n">
        <f aca="false">IF(BN44="W",1,IF(BN44="O",0,IF(BN44="R",0,IF(BN45="R",1,IF(BW44+BW45&gt;0,IF(BW44&gt;BW45,1,0),IF(BV44&gt;BV45,1,0))))))</f>
        <v>0</v>
      </c>
      <c r="BN44" s="96" t="s">
        <v>47</v>
      </c>
      <c r="BO44" s="64"/>
      <c r="BP44" s="64"/>
      <c r="BQ44" s="65"/>
      <c r="BS44" s="5" t="str">
        <f aca="false">IF(BQ44&lt;&gt;"","STB",IF(BQ45&lt;&gt;"","STB",IF(BP44&lt;&gt;"",IF(BP44&gt;5,IF(BP44&gt;BP45+1,"fim2st",IF(BP45&gt;BP44+1,"fim2st",IF(BP44=BP45,"meio2st",IF(BP44=6,IF(BP45=7,"fim2st","meio2st"),IF(BP44=7,IF(BP45=6,"fim2st","meio2st"),"meio2st"))))),IF(BP45&gt;5,IF(BP45&gt;BP44+1,"fim2st","meio2st"),"meio2st")),IF(BP45&lt;&gt;"",IF(BP44&gt;5,IF(BP44&gt;BP45+1,"fim2st",IF(BP45&gt;BP44+1,"fim2st",IF(BP44=BP45,"meio2st",IF(BP44=6,IF(BP45=7,"fim2st","meio2st"),IF(BP44=7,IF(BP45=6,"fim2st","meio2st"),"meio2st"))))),IF(BP45&gt;5,IF(BP45&gt;BP44+1,"fim2st","meio2st"),"meio2st")),IF(BO44&lt;&gt;"",IF(BO44&gt;5,IF(BO44&gt;BO45+1,"fim1st",IF(BO45&gt;BO44+1,"fim1st",IF(BO44=BO45,"meio1st",IF(BO44=6,IF(BO45=7,"fim1st","meio1st"),IF(BO44=7,IF(BO45=6,"fim1st","meio1st"),"meio1st"))))),IF(BO45&gt;5,IF(BO45&gt;BO44+1,"fim1st","meio1st"),"meio1st")),IF(BO45&lt;&gt;"",IF(BO44&gt;5,IF(BO44&gt;BO45+1,"fim1st",IF(BO45&gt;BO44+1,"fim1st",IF(BO44=BO45,"meio1st",IF(BO44=6,IF(BO45=7,"fim1st","meio1st"),IF(BO44=7,IF(BO45=6,"fim1st","meio1st"),"meio1st"))))),IF(BO45&gt;5,IF(BO45&gt;BO44+1,"fim1st","meio1st"),"meio1st")),"NJG"))))))</f>
        <v>NJG</v>
      </c>
      <c r="BU44" s="66" t="n">
        <f aca="false">IF(BN44="W",6,IF(BN44="O",0,  IF(BN45="R",IF(BS44="meio1st",IF(BO45&gt;4,IF(BO45=6,7,BO45+2),6),BO44),BO44)))</f>
        <v>0</v>
      </c>
      <c r="BV44" s="67" t="n">
        <f aca="false">IF(BN44="W",6,IF(BN44="O",0,IF(BN44="R",IF(BS44="meio1st",0,IF(BS44="fim1st",0,BP44) ),IF(BN45="R",IF(BS44="meio1st",6,IF(BS44="fim1st",6,IF(BS44="meio2st",IF(BP45&gt;4,IF(BP45=6,7,BP45+2),6),BP44))),BP44))))</f>
        <v>0</v>
      </c>
      <c r="BW44" s="68" t="n">
        <f aca="false">IF(BN44="W",0,IF(BN44="O",0,IF(BN44="R",IF(BS44="STB",BQ44,0),IF(BN45="R",IF(BS40="meio1st",0,IF(BU44&gt;BU45,IF(BV44&gt;BV45,0,10),IF(BV44&gt;BV45,10,BQ44))),BQ44))))</f>
        <v>0</v>
      </c>
      <c r="BY44" s="60" t="s">
        <v>75</v>
      </c>
      <c r="BZ44" s="97" t="str">
        <f aca="false">D43</f>
        <v>RENATO OLIVEIRA</v>
      </c>
      <c r="CA44" s="98" t="n">
        <f aca="false">IF(CB44="W",1,IF(CB44="O",0,IF(CB44="R",0,IF(CB45="R",1,IF(CK44+CK45&gt;0,IF(CK44&gt;CK45,1,0),IF(CJ44&gt;CJ45,1,0))))))</f>
        <v>1</v>
      </c>
      <c r="CB44" s="96"/>
      <c r="CC44" s="64" t="n">
        <v>6</v>
      </c>
      <c r="CD44" s="64" t="n">
        <v>6</v>
      </c>
      <c r="CE44" s="65"/>
      <c r="CG44" s="5" t="str">
        <f aca="false">IF(CE44&lt;&gt;"","STB",IF(CE45&lt;&gt;"","STB",IF(CD44&lt;&gt;"",IF(CD44&gt;5,IF(CD44&gt;CD45+1,"fim2st",IF(CD45&gt;CD44+1,"fim2st",IF(CD44=CD45,"meio2st",IF(CD44=6,IF(CD45=7,"fim2st","meio2st"),IF(CD44=7,IF(CD45=6,"fim2st","meio2st"),"meio2st"))))),IF(CD45&gt;5,IF(CD45&gt;CD44+1,"fim2st","meio2st"),"meio2st")),IF(CD45&lt;&gt;"",IF(CD44&gt;5,IF(CD44&gt;CD45+1,"fim2st",IF(CD45&gt;CD44+1,"fim2st",IF(CD44=CD45,"meio2st",IF(CD44=6,IF(CD45=7,"fim2st","meio2st"),IF(CD44=7,IF(CD45=6,"fim2st","meio2st"),"meio2st"))))),IF(CD45&gt;5,IF(CD45&gt;CD44+1,"fim2st","meio2st"),"meio2st")),IF(CC44&lt;&gt;"",IF(CC44&gt;5,IF(CC44&gt;CC45+1,"fim1st",IF(CC45&gt;CC44+1,"fim1st",IF(CC44=CC45,"meio1st",IF(CC44=6,IF(CC45=7,"fim1st","meio1st"),IF(CC44=7,IF(CC45=6,"fim1st","meio1st"),"meio1st"))))),IF(CC45&gt;5,IF(CC45&gt;CC44+1,"fim1st","meio1st"),"meio1st")),IF(CC45&lt;&gt;"",IF(CC44&gt;5,IF(CC44&gt;CC45+1,"fim1st",IF(CC45&gt;CC44+1,"fim1st",IF(CC44=CC45,"meio1st",IF(CC44=6,IF(CC45=7,"fim1st","meio1st"),IF(CC44=7,IF(CC45=6,"fim1st","meio1st"),"meio1st"))))),IF(CC45&gt;5,IF(CC45&gt;CC44+1,"fim1st","meio1st"),"meio1st")),"NJG"))))))</f>
        <v>fim2st</v>
      </c>
      <c r="CI44" s="71" t="n">
        <f aca="false">IF(CB44="W",6,IF(CB44="O",0,  IF(CB45="R",IF(CG44="meio1st",IF(CC45&gt;4,IF(CC45=6,7,CC45+2),6),CC44),CC44)))</f>
        <v>6</v>
      </c>
      <c r="CJ44" s="72" t="n">
        <f aca="false">IF(CB44="W",6,IF(CB44="O",0,IF(CB44="R",IF(CG44="meio1st",0,IF(CG44="fim1st",0,CD44) ),IF(CB45="R",IF(CG44="meio1st",6,IF(CG44="fim1st",6,IF(CG44="meio2st",IF(CD45&gt;4,IF(CD45=6,7,CD45+2),6),CD44))),CD44))))</f>
        <v>6</v>
      </c>
      <c r="CK44" s="73" t="n">
        <f aca="false">IF(CB44="W",0,IF(CB44="O",0,IF(CB44="R",IF(CG44="STB",CE44,0),IF(CB45="R",IF(CG40="meio1st",0,IF(CI44&gt;CI45,IF(CJ44&gt;CJ45,0,10),IF(CJ44&gt;CJ45,10,CE44))),CE44))))</f>
        <v>0</v>
      </c>
      <c r="CM44" s="1" t="str">
        <f aca="false">D44</f>
        <v>RICARDO MACHADO</v>
      </c>
      <c r="CN44" s="8" t="n">
        <f aca="false">IF(AE43&gt;AE42,1,0)</f>
        <v>1</v>
      </c>
      <c r="CO44" s="8" t="n">
        <f aca="false">IF(AF43&gt;AF42,1,0)</f>
        <v>1</v>
      </c>
      <c r="CP44" s="8" t="n">
        <f aca="false">IF(AG43&gt;AG42,1,0)</f>
        <v>0</v>
      </c>
      <c r="CQ44" s="8" t="n">
        <f aca="false">IF(AS41&gt;AS40,1,0)</f>
        <v>0</v>
      </c>
      <c r="CR44" s="8" t="n">
        <f aca="false">IF(AT41&gt;AT40,1,0)</f>
        <v>0</v>
      </c>
      <c r="CS44" s="8" t="n">
        <f aca="false">IF(AU41&gt;AU40,1,0)</f>
        <v>0</v>
      </c>
      <c r="CT44" s="8" t="n">
        <f aca="false">IF(BG44&gt;BG45,1,0)</f>
        <v>0</v>
      </c>
      <c r="CU44" s="8" t="n">
        <f aca="false">IF(BH44&gt;BH45,1,0)</f>
        <v>0</v>
      </c>
      <c r="CV44" s="8" t="n">
        <f aca="false">IF(BI44&gt;BI45,1,0)</f>
        <v>0</v>
      </c>
      <c r="CW44" s="8" t="n">
        <f aca="false">IF(BU44&gt;BU45,1,0)</f>
        <v>0</v>
      </c>
      <c r="CX44" s="8" t="n">
        <f aca="false">IF(BV44&gt;BV45,1,0)</f>
        <v>0</v>
      </c>
      <c r="CY44" s="8" t="n">
        <f aca="false">IF(BW44&gt;BW45,1,0)</f>
        <v>0</v>
      </c>
      <c r="CZ44" s="8" t="n">
        <f aca="false">IF(CI43&gt;CI42,1,0)</f>
        <v>0</v>
      </c>
      <c r="DA44" s="8" t="n">
        <f aca="false">IF(CJ43&gt;CJ42,1,0)</f>
        <v>0</v>
      </c>
      <c r="DB44" s="8" t="n">
        <f aca="false">IF(CK43&gt;CK42,1,0)</f>
        <v>0</v>
      </c>
      <c r="DC44" s="74"/>
      <c r="DD44" s="8" t="n">
        <f aca="false">IF(AE42&gt;AE43,1,0)</f>
        <v>0</v>
      </c>
      <c r="DE44" s="8" t="n">
        <f aca="false">IF(AF42&gt;AF43,1,0)</f>
        <v>0</v>
      </c>
      <c r="DF44" s="8" t="n">
        <f aca="false">IF(AG42&gt;AG43,1,0)</f>
        <v>0</v>
      </c>
      <c r="DG44" s="8" t="n">
        <f aca="false">IF(AS40&gt;AS41,1,0)</f>
        <v>1</v>
      </c>
      <c r="DH44" s="8" t="n">
        <f aca="false">IF(AT40&gt;AT41,1,0)</f>
        <v>1</v>
      </c>
      <c r="DI44" s="8" t="n">
        <f aca="false">IF(AU40&gt;AU41,1,0)</f>
        <v>0</v>
      </c>
      <c r="DJ44" s="8" t="n">
        <f aca="false">IF(BG45&gt;BG44,1,0)</f>
        <v>1</v>
      </c>
      <c r="DK44" s="8" t="n">
        <f aca="false">IF(BH45&gt;BH44,1,0)</f>
        <v>1</v>
      </c>
      <c r="DL44" s="8" t="n">
        <f aca="false">IF(BI45&gt;BI44,1,0)</f>
        <v>0</v>
      </c>
      <c r="DM44" s="8" t="n">
        <f aca="false">IF(BU45&gt;BU44,1,0)</f>
        <v>1</v>
      </c>
      <c r="DN44" s="8" t="n">
        <f aca="false">IF(BV45&gt;BV44,1,0)</f>
        <v>1</v>
      </c>
      <c r="DO44" s="8" t="n">
        <f aca="false">IF(BW45&gt;BW44,1,0)</f>
        <v>0</v>
      </c>
      <c r="DP44" s="8" t="n">
        <f aca="false">IF(CI42&gt;CI43,1,0)</f>
        <v>1</v>
      </c>
      <c r="DQ44" s="8" t="n">
        <f aca="false">IF(CJ42&gt;CJ43,1,0)</f>
        <v>1</v>
      </c>
      <c r="DR44" s="8" t="n">
        <f aca="false">IF(CK42&gt;CK43,1,0)</f>
        <v>0</v>
      </c>
      <c r="DS44" s="74"/>
      <c r="DT44" s="8" t="n">
        <f aca="false">AE43+AF43+AG43+AS41+AT41+AU41+BG44+BH44+BI44+BU44+BV44+BW44+CI43+CJ43+CK43</f>
        <v>31</v>
      </c>
      <c r="DU44" s="8" t="n">
        <f aca="false">AE42+AF42+AG42+AS40+AT40+AU40+BG45+BH45+BI45+BU45+BV45+BW45+CI42+CJ42+CK42</f>
        <v>52</v>
      </c>
      <c r="DV44" s="74"/>
      <c r="DW44" s="1" t="n">
        <f aca="false">IF(X43="O",1,0)</f>
        <v>0</v>
      </c>
      <c r="DX44" s="1" t="n">
        <f aca="false">IF(AL41="O",1,0)</f>
        <v>0</v>
      </c>
      <c r="DY44" s="1" t="n">
        <f aca="false">IF(AZ44="O",1,0)</f>
        <v>0</v>
      </c>
      <c r="DZ44" s="1" t="n">
        <f aca="false">IF(BN44="O",1,0)</f>
        <v>1</v>
      </c>
      <c r="EA44" s="1" t="n">
        <f aca="false">IF(CB43="O",1,0)</f>
        <v>0</v>
      </c>
      <c r="ED44" s="8" t="n">
        <f aca="false">IF(CN44+CO44+CP44+DD44+DE44+DF44&gt;0,1,0)</f>
        <v>1</v>
      </c>
      <c r="EE44" s="8" t="n">
        <f aca="false">IF(CQ44+CR44+CS44+DG44+DH44+DI44&gt;0,1,0)</f>
        <v>1</v>
      </c>
      <c r="EF44" s="8" t="n">
        <f aca="false">IF(CT44+CU44+CV44+DJ44+DK44+DL44&gt;0,1,0)</f>
        <v>1</v>
      </c>
      <c r="EG44" s="8" t="n">
        <f aca="false">IF(CW44+CX44+CY44+DM44+DN44+DO44&gt;0,1,0)</f>
        <v>1</v>
      </c>
      <c r="EH44" s="8" t="n">
        <f aca="false">IF(CZ44+DA44+DB44+DP44+DQ44+DR44&gt;0,1,0)</f>
        <v>1</v>
      </c>
      <c r="EI44" s="8" t="n">
        <v>5</v>
      </c>
      <c r="EJ44" s="48" t="n">
        <f aca="false">SUM(ED44:EH44)</f>
        <v>5</v>
      </c>
      <c r="EK44" s="48" t="n">
        <f aca="false">AY44+BM44+CA43+W43+AK41</f>
        <v>1</v>
      </c>
      <c r="EL44" s="48" t="n">
        <f aca="false">SUM(CN44:DB44)</f>
        <v>2</v>
      </c>
      <c r="EM44" s="48" t="n">
        <f aca="false">SUM(DD44:DR44)</f>
        <v>8</v>
      </c>
      <c r="EN44" s="48" t="n">
        <f aca="false">EL44-EM44</f>
        <v>-6</v>
      </c>
      <c r="EO44" s="48" t="n">
        <f aca="false">DT44</f>
        <v>31</v>
      </c>
      <c r="EP44" s="48" t="n">
        <f aca="false">DU44</f>
        <v>52</v>
      </c>
      <c r="EQ44" s="48" t="n">
        <f aca="false">EO44-EP44</f>
        <v>-21</v>
      </c>
      <c r="ER44" s="48" t="n">
        <f aca="false">SUM(DW44:EA44)</f>
        <v>1</v>
      </c>
      <c r="ES44" s="74"/>
      <c r="ET44" s="27" t="n">
        <f aca="false">IF(EK44+100&gt;99,EK44+100,concatdxnar("0",EK44+100))</f>
        <v>101</v>
      </c>
      <c r="EU44" s="27" t="str">
        <f aca="false">IF(EN44+100&gt;99,EN44+100,CONCATENATE("0",EN44+100))</f>
        <v>094</v>
      </c>
      <c r="EV44" s="27" t="str">
        <f aca="false">IF(EQ44+100&gt;99,EQ44+100,CONCATENATE("0",EQ44+100))</f>
        <v>079</v>
      </c>
      <c r="EW44" s="27" t="n">
        <f aca="false">9-ER44</f>
        <v>8</v>
      </c>
      <c r="EX44" s="8" t="str">
        <f aca="false">CONCATENATE(ET44,EU44,EV44,EW44,EI44)</f>
        <v>10109407985</v>
      </c>
      <c r="EY44" s="8" t="n">
        <f aca="false">VALUE(EX44)</f>
        <v>10109407985</v>
      </c>
      <c r="EZ44" s="8" t="n">
        <f aca="false">LARGE(EY40:EY45,EI44)</f>
        <v>10109407985</v>
      </c>
      <c r="FA44" s="8" t="str">
        <f aca="false">LEFT(EZ44,9)</f>
        <v>101094079</v>
      </c>
      <c r="FB44" s="8" t="str">
        <f aca="false">IF(FA44=FA43,"empate-c",IF(FA44=FA45,"empate-b","ok"))</f>
        <v>ok</v>
      </c>
      <c r="FC44" s="8" t="n">
        <f aca="false">VALUE(RIGHT(EZ44,1))</f>
        <v>5</v>
      </c>
      <c r="FD44" s="8" t="n">
        <f aca="false">IF(FB44="ok",9,IF(FB44="empate-c",CONCATENATE(FC44,FC43),IF(FB44="empate-b",CONCATENATE(FC44,FC45),1)))</f>
        <v>9</v>
      </c>
      <c r="FE44" s="8" t="str">
        <f aca="false">RIGHT(C38,1)</f>
        <v>E</v>
      </c>
      <c r="FF44" s="8" t="n">
        <f aca="false">IF(FD44=9,9,VLOOKUP(CONCATENATE(FE44,FD44),'Conf-Direto'!$A$12:$B$587,2,0))</f>
        <v>9</v>
      </c>
      <c r="FG44" s="8" t="n">
        <f aca="false">IF(FF44=9,9,IF(FF44=FC44,8,7))</f>
        <v>9</v>
      </c>
      <c r="FH44" s="1" t="str">
        <f aca="false">CONCATENATE(FA44,FG44,FC44)</f>
        <v>10109407995</v>
      </c>
      <c r="FI44" s="8" t="n">
        <v>5</v>
      </c>
      <c r="FJ44" s="25" t="n">
        <f aca="false">IF(AK40=1,1,IF(AK41=1,5,0))</f>
        <v>1</v>
      </c>
      <c r="FK44" s="25" t="n">
        <f aca="false">IF(W42=1,2,IF(W43=1,5,0))</f>
        <v>5</v>
      </c>
      <c r="FL44" s="25" t="n">
        <f aca="false">IF(CA42=1,3,IF(CA43=1,5,0))</f>
        <v>3</v>
      </c>
      <c r="FM44" s="25" t="n">
        <f aca="false">IF(BM45=1,4,IF(BM44=1,5,0))</f>
        <v>4</v>
      </c>
      <c r="FN44" s="25"/>
      <c r="FO44" s="25" t="n">
        <f aca="false">FN45</f>
        <v>6</v>
      </c>
      <c r="FP44" s="1" t="n">
        <f aca="false">VALUE(FH44)</f>
        <v>10109407995</v>
      </c>
      <c r="FQ44" s="1" t="n">
        <f aca="false">LARGE(FP40:FP45,5)</f>
        <v>10109407995</v>
      </c>
      <c r="FR44" s="8" t="n">
        <f aca="false">IF(SUM(EJ40:EJ45)=0,B44,VALUE(RIGHT(FQ44,1)))</f>
        <v>5</v>
      </c>
      <c r="FS44" s="1" t="n">
        <f aca="false">FR44+24</f>
        <v>29</v>
      </c>
      <c r="FT44" s="1" t="str">
        <f aca="false">VLOOKUP(FR44,B40:D45,3,0)</f>
        <v>RICARDO MACHADO</v>
      </c>
      <c r="FU44" s="4" t="n">
        <f aca="false">F44</f>
        <v>29</v>
      </c>
      <c r="FV44" s="9" t="str">
        <f aca="false">IF(FS44&lt;10,CONCATENATE("0",FS44,IF(FU44&lt;10,CONCATENATE("0",FU44),FU44)),CONCATENATE(FS44,IF(FU44&lt;10,CONCATENATE("0",FU44),FU44)))</f>
        <v>2929</v>
      </c>
      <c r="FW44" s="4" t="n">
        <f aca="false">VALUE(FV44)</f>
        <v>2929</v>
      </c>
      <c r="FX44" s="4" t="n">
        <f aca="false">SMALL(FW40:FW45,FI44)</f>
        <v>2929</v>
      </c>
      <c r="FY44" s="4" t="n">
        <f aca="false">IF(LEN(FX44)=3,VALUE(LEFT(FX44,1)),VALUE(LEFT(FX44,2)))</f>
        <v>29</v>
      </c>
      <c r="FZ44" s="4" t="str">
        <f aca="false">RIGHT(FX44,2)</f>
        <v>29</v>
      </c>
    </row>
    <row r="45" customFormat="false" ht="13.8" hidden="false" customHeight="false" outlineLevel="0" collapsed="false">
      <c r="B45" s="48" t="n">
        <v>6</v>
      </c>
      <c r="C45" s="100" t="n">
        <v>30</v>
      </c>
      <c r="D45" s="101" t="str">
        <f aca="false">Classificação!D34</f>
        <v>MARCELO MORAES</v>
      </c>
      <c r="F45" s="100" t="n">
        <f aca="false">F44+1</f>
        <v>30</v>
      </c>
      <c r="G45" s="102" t="str">
        <f aca="false">VLOOKUP(FR45,$B$40:$D$45,3,0)</f>
        <v>THIAGO MILHOMEM</v>
      </c>
      <c r="H45" s="114" t="n">
        <f aca="false">VLOOKUP(FR45,EI40:EJ45,2,0)</f>
        <v>5</v>
      </c>
      <c r="I45" s="104" t="n">
        <f aca="false">VLOOKUP(FR45,EI40:EK45,3,0)</f>
        <v>0</v>
      </c>
      <c r="J45" s="108" t="n">
        <f aca="false">VLOOKUP(FR45,EI40:EQ45,4,0)</f>
        <v>0</v>
      </c>
      <c r="K45" s="106" t="n">
        <f aca="false">VLOOKUP(FR45,EI40:EQ45,5,0)</f>
        <v>10</v>
      </c>
      <c r="L45" s="107" t="n">
        <f aca="false">VLOOKUP(FR45,EI40:EQ45,6,0)</f>
        <v>-10</v>
      </c>
      <c r="M45" s="108" t="n">
        <f aca="false">VLOOKUP(FR45,EI40:EQ45,7,0)</f>
        <v>3</v>
      </c>
      <c r="N45" s="106" t="n">
        <f aca="false">VLOOKUP(FR45,EI40:EQ45,8,0)</f>
        <v>60</v>
      </c>
      <c r="O45" s="115" t="n">
        <f aca="false">VLOOKUP(FR45,EI40:EQ45,9,0)</f>
        <v>-57</v>
      </c>
      <c r="P45" s="109" t="n">
        <f aca="false">VLOOKUP(FR45,EI40:ER45,10,0)</f>
        <v>4</v>
      </c>
      <c r="Q45" s="109" t="e">
        <f aca="false">VLOOKUP(FS45,EJ40:ES45,10,0)</f>
        <v>#N/A</v>
      </c>
      <c r="R45" s="59"/>
      <c r="S45" s="59"/>
      <c r="U45" s="81" t="s">
        <v>75</v>
      </c>
      <c r="V45" s="82" t="str">
        <f aca="false">D43</f>
        <v>RENATO OLIVEIRA</v>
      </c>
      <c r="W45" s="83" t="n">
        <f aca="false">IF(X45="W",1,IF(X45="O",0,IF(X45="R",0,IF(X44="R",1,IF(AG45+AG44&gt;0,IF(AG45&gt;AG44,1,0),IF(AF45&gt;AF44,1,0))))))</f>
        <v>1</v>
      </c>
      <c r="X45" s="110"/>
      <c r="Y45" s="85" t="n">
        <v>6</v>
      </c>
      <c r="Z45" s="85" t="n">
        <v>7</v>
      </c>
      <c r="AA45" s="86" t="n">
        <v>10</v>
      </c>
      <c r="AC45" s="5" t="str">
        <f aca="false">IF(AA45&lt;&gt;"","STB",IF(AA44&lt;&gt;"","STB",IF(Z45&lt;&gt;"",IF(Z45&gt;5,IF(Z45&gt;Z44+1,"fim2st",IF(Z44&gt;Z45+1,"fim2st",IF(Z45=Z44,"meio2st",IF(Z45=6,IF(Z44=7,"fim2st","meio2st"),IF(Z45=7,IF(Z44=6,"fim2st","meio2st"),"meio2st"))))),IF(Z44&gt;5,IF(Z44&gt;Z45+1,"fim2st","meio2st"),"meio2st")),IF(Z44&lt;&gt;"",IF(Z45&gt;5,IF(Z45&gt;Z44+1,"fim2st",IF(Z44&gt;Z45+1,"fim2st",IF(Z45=Z44,"meio2st",IF(Z45=6,IF(Z44=7,"fim2st","meio2st"),IF(Z45=7,IF(Z44=6,"fim2st","meio2st"),"meio2st"))))),IF(Z44&gt;5,IF(Z44&gt;Z45+1,"fim2st","meio2st"),"meio2st")),IF(Y45&lt;&gt;"",IF(Y45&gt;5,IF(Y45&gt;Y44+1,"fim1st",IF(Y44&gt;Y45+1,"fim1st",IF(Y45=Y44,"meio1st",IF(Y45=6,IF(Y44=7,"fim1st","meio1st"),IF(Y45=7,IF(Y44=6,"fim1st","meio1st"),"meio1st"))))),IF(Y44&gt;5,IF(Y44&gt;Y45+1,"fim1st","meio1st"),"meio1st")),IF(Y44&lt;&gt;"",IF(Y45&gt;5,IF(Y45&gt;Y44+1,"fim1st",IF(Y44&gt;Y45+1,"fim1st",IF(Y45=Y44,"meio1st",IF(Y45=6,IF(Y44=7,"fim1st","meio1st"),IF(Y45=7,IF(Y44=6,"fim1st","meio1st"),"meio1st"))))),IF(Y44&gt;5,IF(Y44&gt;Y45+1,"fim1st","meio1st"),"meio1st")),"NJG"))))))</f>
        <v>STB</v>
      </c>
      <c r="AE45" s="87" t="n">
        <f aca="false">IF(X45="W",6,IF(X45="O",0,  IF(X44="R",IF(AC45="meio1st",IF(Y44&gt;4,IF(Y44=6,7,Y44+2),6),Y45),Y45)))</f>
        <v>6</v>
      </c>
      <c r="AF45" s="88" t="n">
        <f aca="false">IF(X45="W",6,IF(X45="O",0,IF(X45="R",IF(AC45="meio1st",0,IF(AC45="fim1st",0,Z45) ),IF(X44="R",IF(AC45="meio1st",6,IF(AC45="fim1st",6,IF(AC45="meio2st",IF(Z44&gt;4,IF(Z44=6,7,Z44+2),6),Z45))),Z45))))</f>
        <v>7</v>
      </c>
      <c r="AG45" s="89" t="n">
        <f aca="false">IF(X45="W",0,IF(X45="O",0,IF(X45="R",IF(AC45="STB",AA45,0),IF(X44="R",IF(AC40="meio1st",0,IF(AE45&gt;AE44,IF(AF45&gt;AF44,0,10),IF(AF45&gt;AF44,10,AA45))),AA45))))</f>
        <v>10</v>
      </c>
      <c r="AH45" s="69"/>
      <c r="AI45" s="81"/>
      <c r="AJ45" s="82" t="str">
        <f aca="false">D45</f>
        <v>MARCELO MORAES</v>
      </c>
      <c r="AK45" s="83" t="n">
        <f aca="false">IF(AL45="W",1,IF(AL45="O",0,IF(AL45="R",0,IF(AL44="R",1,IF(AU45+AU44&gt;0,IF(AU45&gt;AU44,1,0),IF(AT45&gt;AT44,1,0))))))</f>
        <v>0</v>
      </c>
      <c r="AL45" s="110"/>
      <c r="AM45" s="85" t="n">
        <v>4</v>
      </c>
      <c r="AN45" s="85" t="n">
        <v>1</v>
      </c>
      <c r="AO45" s="86"/>
      <c r="AQ45" s="5" t="str">
        <f aca="false">IF(AO45&lt;&gt;"","STB",IF(AO44&lt;&gt;"","STB",IF(AN45&lt;&gt;"",IF(AN45&gt;5,IF(AN45&gt;AN44+1,"fim2st",IF(AN44&gt;AN45+1,"fim2st",IF(AN45=AN44,"meio2st",IF(AN45=6,IF(AN44=7,"fim2st","meio2st"),IF(AN45=7,IF(AN44=6,"fim2st","meio2st"),"meio2st"))))),IF(AN44&gt;5,IF(AN44&gt;AN45+1,"fim2st","meio2st"),"meio2st")),IF(AN44&lt;&gt;"",IF(AN45&gt;5,IF(AN45&gt;AN44+1,"fim2st",IF(AN44&gt;AN45+1,"fim2st",IF(AN45=AN44,"meio2st",IF(AN45=6,IF(AN44=7,"fim2st","meio2st"),IF(AN45=7,IF(AN44=6,"fim2st","meio2st"),"meio2st"))))),IF(AN44&gt;5,IF(AN44&gt;AN45+1,"fim2st","meio2st"),"meio2st")),IF(AM45&lt;&gt;"",IF(AM45&gt;5,IF(AM45&gt;AM44+1,"fim1st",IF(AM44&gt;AM45+1,"fim1st",IF(AM45=AM44,"meio1st",IF(AM45=6,IF(AM44=7,"fim1st","meio1st"),IF(AM45=7,IF(AM44=6,"fim1st","meio1st"),"meio1st"))))),IF(AM44&gt;5,IF(AM44&gt;AM45+1,"fim1st","meio1st"),"meio1st")),IF(AM44&lt;&gt;"",IF(AM45&gt;5,IF(AM45&gt;AM44+1,"fim1st",IF(AM44&gt;AM45+1,"fim1st",IF(AM45=AM44,"meio1st",IF(AM45=6,IF(AM44=7,"fim1st","meio1st"),IF(AM45=7,IF(AM44=6,"fim1st","meio1st"),"meio1st"))))),IF(AM44&gt;5,IF(AM44&gt;AM45+1,"fim1st","meio1st"),"meio1st")),"NJG"))))))</f>
        <v>fim2st</v>
      </c>
      <c r="AS45" s="87" t="n">
        <f aca="false">IF(AL45="W",6,IF(AL45="O",0,  IF(AL44="R",IF(AQ45="meio1st",IF(AM44&gt;4,IF(AM44=6,7,AM44+2),6),AM45),AM45)))</f>
        <v>4</v>
      </c>
      <c r="AT45" s="88" t="n">
        <f aca="false">IF(AL45="W",6,IF(AL45="O",0,IF(AL45="R",IF(AQ45="meio1st",0,IF(AQ45="fim1st",0,AN45) ),IF(AL44="R",IF(AQ45="meio1st",6,IF(AQ45="fim1st",6,IF(AQ45="meio2st",IF(AN44&gt;4,IF(AN44=6,7,AN44+2),6),AN45))),AN45))))</f>
        <v>1</v>
      </c>
      <c r="AU45" s="89" t="n">
        <f aca="false">IF(AL45="W",0,IF(AL45="O",0,IF(AL45="R",IF(AQ45="STB",AO45,0),IF(AL44="R",IF(AQ40="meio1st",0,IF(AS45&gt;AS44,IF(AT45&gt;AT44,0,10),IF(AT45&gt;AT44,10,AO45))),AO45))))</f>
        <v>0</v>
      </c>
      <c r="AW45" s="81" t="s">
        <v>75</v>
      </c>
      <c r="AX45" s="82" t="str">
        <f aca="false">D45</f>
        <v>MARCELO MORAES</v>
      </c>
      <c r="AY45" s="83" t="n">
        <f aca="false">IF(AZ45="W",1,IF(AZ45="O",0,IF(AZ45="R",0,IF(AZ44="R",1,IF(BI45+BI44&gt;0,IF(BI45&gt;BI44,1,0),IF(BH45&gt;BH44,1,0))))))</f>
        <v>1</v>
      </c>
      <c r="AZ45" s="110"/>
      <c r="BA45" s="85" t="n">
        <v>6</v>
      </c>
      <c r="BB45" s="85" t="n">
        <v>6</v>
      </c>
      <c r="BC45" s="86"/>
      <c r="BE45" s="5" t="str">
        <f aca="false">IF(BC45&lt;&gt;"","STB",IF(BC44&lt;&gt;"","STB",IF(BB45&lt;&gt;"",IF(BB45&gt;5,IF(BB45&gt;BB44+1,"fim2st",IF(BB44&gt;BB45+1,"fim2st",IF(BB45=BB44,"meio2st",IF(BB45=6,IF(BB44=7,"fim2st","meio2st"),IF(BB45=7,IF(BB44=6,"fim2st","meio2st"),"meio2st"))))),IF(BB44&gt;5,IF(BB44&gt;BB45+1,"fim2st","meio2st"),"meio2st")),IF(BB44&lt;&gt;"",IF(BB45&gt;5,IF(BB45&gt;BB44+1,"fim2st",IF(BB44&gt;BB45+1,"fim2st",IF(BB45=BB44,"meio2st",IF(BB45=6,IF(BB44=7,"fim2st","meio2st"),IF(BB45=7,IF(BB44=6,"fim2st","meio2st"),"meio2st"))))),IF(BB44&gt;5,IF(BB44&gt;BB45+1,"fim2st","meio2st"),"meio2st")),IF(BA45&lt;&gt;"",IF(BA45&gt;5,IF(BA45&gt;BA44+1,"fim1st",IF(BA44&gt;BA45+1,"fim1st",IF(BA45=BA44,"meio1st",IF(BA45=6,IF(BA44=7,"fim1st","meio1st"),IF(BA45=7,IF(BA44=6,"fim1st","meio1st"),"meio1st"))))),IF(BA44&gt;5,IF(BA44&gt;BA45+1,"fim1st","meio1st"),"meio1st")),IF(BA44&lt;&gt;"",IF(BA45&gt;5,IF(BA45&gt;BA44+1,"fim1st",IF(BA44&gt;BA45+1,"fim1st",IF(BA45=BA44,"meio1st",IF(BA45=6,IF(BA44=7,"fim1st","meio1st"),IF(BA45=7,IF(BA44=6,"fim1st","meio1st"),"meio1st"))))),IF(BA44&gt;5,IF(BA44&gt;BA45+1,"fim1st","meio1st"),"meio1st")),"NJG"))))))</f>
        <v>fim2st</v>
      </c>
      <c r="BG45" s="87" t="n">
        <f aca="false">IF(AZ45="W",6,IF(AZ45="O",0,  IF(AZ44="R",IF(BE45="meio1st",IF(BA44&gt;4,IF(BA44=6,7,BA44+2),6),BA45),BA45)))</f>
        <v>6</v>
      </c>
      <c r="BH45" s="88" t="n">
        <f aca="false">IF(AZ45="W",6,IF(AZ45="O",0,IF(AZ45="R",IF(BE45="meio1st",0,IF(BE45="fim1st",0,BB45) ),IF(AZ44="R",IF(BE45="meio1st",6,IF(BE45="fim1st",6,IF(BE45="meio2st",IF(BB44&gt;4,IF(BB44=6,7,BB44+2),6),BB45))),BB45))))</f>
        <v>6</v>
      </c>
      <c r="BI45" s="89" t="n">
        <f aca="false">IF(AZ45="W",0,IF(AZ45="O",0,IF(AZ45="R",IF(BE45="STB",BC45,0),IF(AZ44="R",IF(BE40="meio1st",0,IF(BG45&gt;BG44,IF(BH45&gt;BH44,0,10),IF(BH45&gt;BH44,10,BC45))),BC45))))</f>
        <v>0</v>
      </c>
      <c r="BK45" s="81"/>
      <c r="BL45" s="82" t="str">
        <f aca="false">D43</f>
        <v>RENATO OLIVEIRA</v>
      </c>
      <c r="BM45" s="83" t="n">
        <f aca="false">IF(BN45="W",1,IF(BN45="O",0,IF(BN45="R",0,IF(BN44="R",1,IF(BW45+BW44&gt;0,IF(BW45&gt;BW44,1,0),IF(BV45&gt;BV44,1,0))))))</f>
        <v>1</v>
      </c>
      <c r="BN45" s="110" t="s">
        <v>25</v>
      </c>
      <c r="BO45" s="85"/>
      <c r="BP45" s="85"/>
      <c r="BQ45" s="86"/>
      <c r="BS45" s="5" t="str">
        <f aca="false">IF(BQ45&lt;&gt;"","STB",IF(BQ44&lt;&gt;"","STB",IF(BP45&lt;&gt;"",IF(BP45&gt;5,IF(BP45&gt;BP44+1,"fim2st",IF(BP44&gt;BP45+1,"fim2st",IF(BP45=BP44,"meio2st",IF(BP45=6,IF(BP44=7,"fim2st","meio2st"),IF(BP45=7,IF(BP44=6,"fim2st","meio2st"),"meio2st"))))),IF(BP44&gt;5,IF(BP44&gt;BP45+1,"fim2st","meio2st"),"meio2st")),IF(BP44&lt;&gt;"",IF(BP45&gt;5,IF(BP45&gt;BP44+1,"fim2st",IF(BP44&gt;BP45+1,"fim2st",IF(BP45=BP44,"meio2st",IF(BP45=6,IF(BP44=7,"fim2st","meio2st"),IF(BP45=7,IF(BP44=6,"fim2st","meio2st"),"meio2st"))))),IF(BP44&gt;5,IF(BP44&gt;BP45+1,"fim2st","meio2st"),"meio2st")),IF(BO45&lt;&gt;"",IF(BO45&gt;5,IF(BO45&gt;BO44+1,"fim1st",IF(BO44&gt;BO45+1,"fim1st",IF(BO45=BO44,"meio1st",IF(BO45=6,IF(BO44=7,"fim1st","meio1st"),IF(BO45=7,IF(BO44=6,"fim1st","meio1st"),"meio1st"))))),IF(BO44&gt;5,IF(BO44&gt;BO45+1,"fim1st","meio1st"),"meio1st")),IF(BO44&lt;&gt;"",IF(BO45&gt;5,IF(BO45&gt;BO44+1,"fim1st",IF(BO44&gt;BO45+1,"fim1st",IF(BO45=BO44,"meio1st",IF(BO45=6,IF(BO44=7,"fim1st","meio1st"),IF(BO45=7,IF(BO44=6,"fim1st","meio1st"),"meio1st"))))),IF(BO44&gt;5,IF(BO44&gt;BO45+1,"fim1st","meio1st"),"meio1st")),"NJG"))))))</f>
        <v>NJG</v>
      </c>
      <c r="BU45" s="87" t="n">
        <f aca="false">IF(BN45="W",6,IF(BN45="O",0,  IF(BN44="R",IF(BS45="meio1st",IF(BO44&gt;4,IF(BO44=6,7,BO44+2),6),BO45),BO45)))</f>
        <v>6</v>
      </c>
      <c r="BV45" s="88" t="n">
        <f aca="false">IF(BN45="W",6,IF(BN45="O",0,IF(BN45="R",IF(BS45="meio1st",0,IF(BS45="fim1st",0,BP45) ),IF(BN44="R",IF(BS45="meio1st",6,IF(BS45="fim1st",6,IF(BS45="meio2st",IF(BP44&gt;4,IF(BP44=6,7,BP44+2),6),BP45))),BP45))))</f>
        <v>6</v>
      </c>
      <c r="BW45" s="89" t="n">
        <f aca="false">IF(BN45="W",0,IF(BN45="O",0,IF(BN45="R",IF(BS45="STB",BQ45,0),IF(BN44="R",IF(BS40="meio1st",0,IF(BU45&gt;BU44,IF(BV45&gt;BV44,0,10),IF(BV45&gt;BV44,10,BQ45))),BQ45))))</f>
        <v>0</v>
      </c>
      <c r="BY45" s="81"/>
      <c r="BZ45" s="82" t="str">
        <f aca="false">D45</f>
        <v>MARCELO MORAES</v>
      </c>
      <c r="CA45" s="83" t="n">
        <f aca="false">IF(CB45="W",1,IF(CB45="O",0,IF(CB45="R",0,IF(CB44="R",1,IF(CK45+CK44&gt;0,IF(CK45&gt;CK44,1,0),IF(CJ45&gt;CJ44,1,0))))))</f>
        <v>0</v>
      </c>
      <c r="CB45" s="110"/>
      <c r="CC45" s="85" t="n">
        <v>3</v>
      </c>
      <c r="CD45" s="85" t="n">
        <v>2</v>
      </c>
      <c r="CE45" s="86"/>
      <c r="CG45" s="5" t="str">
        <f aca="false">IF(CE45&lt;&gt;"","STB",IF(CE44&lt;&gt;"","STB",IF(CD45&lt;&gt;"",IF(CD45&gt;5,IF(CD45&gt;CD44+1,"fim2st",IF(CD44&gt;CD45+1,"fim2st",IF(CD45=CD44,"meio2st",IF(CD45=6,IF(CD44=7,"fim2st","meio2st"),IF(CD45=7,IF(CD44=6,"fim2st","meio2st"),"meio2st"))))),IF(CD44&gt;5,IF(CD44&gt;CD45+1,"fim2st","meio2st"),"meio2st")),IF(CD44&lt;&gt;"",IF(CD45&gt;5,IF(CD45&gt;CD44+1,"fim2st",IF(CD44&gt;CD45+1,"fim2st",IF(CD45=CD44,"meio2st",IF(CD45=6,IF(CD44=7,"fim2st","meio2st"),IF(CD45=7,IF(CD44=6,"fim2st","meio2st"),"meio2st"))))),IF(CD44&gt;5,IF(CD44&gt;CD45+1,"fim2st","meio2st"),"meio2st")),IF(CC45&lt;&gt;"",IF(CC45&gt;5,IF(CC45&gt;CC44+1,"fim1st",IF(CC44&gt;CC45+1,"fim1st",IF(CC45=CC44,"meio1st",IF(CC45=6,IF(CC44=7,"fim1st","meio1st"),IF(CC45=7,IF(CC44=6,"fim1st","meio1st"),"meio1st"))))),IF(CC44&gt;5,IF(CC44&gt;CC45+1,"fim1st","meio1st"),"meio1st")),IF(CC44&lt;&gt;"",IF(CC45&gt;5,IF(CC45&gt;CC44+1,"fim1st",IF(CC44&gt;CC45+1,"fim1st",IF(CC45=CC44,"meio1st",IF(CC45=6,IF(CC44=7,"fim1st","meio1st"),IF(CC45=7,IF(CC44=6,"fim1st","meio1st"),"meio1st"))))),IF(CC44&gt;5,IF(CC44&gt;CC45+1,"fim1st","meio1st"),"meio1st")),"NJG"))))))</f>
        <v>fim2st</v>
      </c>
      <c r="CI45" s="92" t="n">
        <f aca="false">IF(CB45="W",6,IF(CB45="O",0,  IF(CB44="R",IF(CG45="meio1st",IF(CC44&gt;4,IF(CC44=6,7,CC44+2),6),CC45),CC45)))</f>
        <v>3</v>
      </c>
      <c r="CJ45" s="93" t="n">
        <f aca="false">IF(CB45="W",6,IF(CB45="O",0,IF(CB45="R",IF(CG45="meio1st",0,IF(CG45="fim1st",0,CD45) ),IF(CB44="R",IF(CG45="meio1st",6,IF(CG45="fim1st",6,IF(CG45="meio2st",IF(CD44&gt;4,IF(CD44=6,7,CD44+2),6),CD45))),CD45))))</f>
        <v>2</v>
      </c>
      <c r="CK45" s="94" t="n">
        <f aca="false">IF(CB45="W",0,IF(CB45="O",0,IF(CB45="R",IF(CG45="STB",CE45,0),IF(CB44="R",IF(CG40="meio1st",0,IF(CI45&gt;CI44,IF(CJ45&gt;CJ44,0,10),IF(CJ45&gt;CJ44,10,CE45))),CE45))))</f>
        <v>0</v>
      </c>
      <c r="CM45" s="1" t="str">
        <f aca="false">D45</f>
        <v>MARCELO MORAES</v>
      </c>
      <c r="CN45" s="8" t="n">
        <f aca="false">IF(AE41&gt;AE40,1,0)</f>
        <v>0</v>
      </c>
      <c r="CO45" s="8" t="n">
        <f aca="false">IF(AF41&gt;AF40,1,0)</f>
        <v>0</v>
      </c>
      <c r="CP45" s="8" t="n">
        <f aca="false">IF(AG41&gt;AG40,1,0)</f>
        <v>0</v>
      </c>
      <c r="CQ45" s="8" t="n">
        <f aca="false">IF(AS45&gt;AS44,1,0)</f>
        <v>0</v>
      </c>
      <c r="CR45" s="8" t="n">
        <f aca="false">IF(AT45&gt;AT44,1,0)</f>
        <v>0</v>
      </c>
      <c r="CS45" s="8" t="n">
        <f aca="false">IF(AU45&gt;AU44,1,0)</f>
        <v>0</v>
      </c>
      <c r="CT45" s="8" t="n">
        <f aca="false">IF(BG45&gt;BG44,1,0)</f>
        <v>1</v>
      </c>
      <c r="CU45" s="8" t="n">
        <f aca="false">IF(BH45&gt;BH44,1,0)</f>
        <v>1</v>
      </c>
      <c r="CV45" s="8" t="n">
        <f aca="false">IF(BI45&gt;BI44,1,0)</f>
        <v>0</v>
      </c>
      <c r="CW45" s="8" t="n">
        <f aca="false">IF(BU43&gt;BU42,1,0)</f>
        <v>1</v>
      </c>
      <c r="CX45" s="8" t="n">
        <f aca="false">IF(BV43&gt;BV42,1,0)</f>
        <v>1</v>
      </c>
      <c r="CY45" s="8" t="n">
        <f aca="false">IF(BW43&gt;BW42,1,0)</f>
        <v>0</v>
      </c>
      <c r="CZ45" s="8" t="n">
        <f aca="false">IF(CI45&gt;CI44,1,0)</f>
        <v>0</v>
      </c>
      <c r="DA45" s="8" t="n">
        <f aca="false">IF(CJ45&gt;CJ44,1,0)</f>
        <v>0</v>
      </c>
      <c r="DB45" s="8" t="n">
        <f aca="false">IF(CK45&gt;CK44,1,0)</f>
        <v>0</v>
      </c>
      <c r="DC45" s="74"/>
      <c r="DD45" s="8" t="n">
        <f aca="false">IF(AE40&gt;AE41,1,0)</f>
        <v>1</v>
      </c>
      <c r="DE45" s="8" t="n">
        <f aca="false">IF(AF40&gt;AF41,1,0)</f>
        <v>1</v>
      </c>
      <c r="DF45" s="8" t="n">
        <f aca="false">IF(AG40&gt;AG41,1,0)</f>
        <v>0</v>
      </c>
      <c r="DG45" s="8" t="n">
        <f aca="false">IF(AS44&gt;AS45,1,0)</f>
        <v>1</v>
      </c>
      <c r="DH45" s="8" t="n">
        <f aca="false">IF(AT44&gt;AT45,1,0)</f>
        <v>1</v>
      </c>
      <c r="DI45" s="8" t="n">
        <f aca="false">IF(AU44&gt;AU45,1,0)</f>
        <v>0</v>
      </c>
      <c r="DJ45" s="8" t="n">
        <f aca="false">IF(BG44&gt;BG45,1,0)</f>
        <v>0</v>
      </c>
      <c r="DK45" s="8" t="n">
        <f aca="false">IF(BH44&gt;BH45,1,0)</f>
        <v>0</v>
      </c>
      <c r="DL45" s="8" t="n">
        <f aca="false">IF(BI44&gt;BI45,1,0)</f>
        <v>0</v>
      </c>
      <c r="DM45" s="8" t="n">
        <f aca="false">IF(BU42&gt;BU43,1,0)</f>
        <v>0</v>
      </c>
      <c r="DN45" s="8" t="n">
        <f aca="false">IF(BV42&gt;BV43,1,0)</f>
        <v>0</v>
      </c>
      <c r="DO45" s="8" t="n">
        <f aca="false">IF(BW42&gt;BW43,1,0)</f>
        <v>0</v>
      </c>
      <c r="DP45" s="8" t="n">
        <f aca="false">IF(CI44&gt;CI45,1,0)</f>
        <v>1</v>
      </c>
      <c r="DQ45" s="8" t="n">
        <f aca="false">IF(CJ44&gt;CJ45,1,0)</f>
        <v>1</v>
      </c>
      <c r="DR45" s="8" t="n">
        <f aca="false">IF(CK44&gt;CK45,1,0)</f>
        <v>0</v>
      </c>
      <c r="DS45" s="74"/>
      <c r="DT45" s="8" t="n">
        <f aca="false">AE41+AF41+AG41+AS45+AT45+AU45+BG45+BH45+BI45+BU43+BV43+BW43+CI45+CJ45+CK45</f>
        <v>37</v>
      </c>
      <c r="DU45" s="8" t="n">
        <f aca="false">AE40+AF40+AG40+AS44+AT44+AU44+BG44+BH44+BI44+BU42+BV42+BW42+CI44+CJ44+CK44</f>
        <v>42</v>
      </c>
      <c r="DV45" s="74"/>
      <c r="DW45" s="1" t="n">
        <f aca="false">IF(X41="O",1,0)</f>
        <v>0</v>
      </c>
      <c r="DX45" s="1" t="n">
        <f aca="false">IF(AL45="O",1,0)</f>
        <v>0</v>
      </c>
      <c r="DY45" s="1" t="n">
        <f aca="false">IF(AZ45="O",1,0)</f>
        <v>0</v>
      </c>
      <c r="DZ45" s="1" t="n">
        <f aca="false">IF(BN43="O",1,0)</f>
        <v>0</v>
      </c>
      <c r="EA45" s="1" t="n">
        <f aca="false">IF(CB45="O",1,0)</f>
        <v>0</v>
      </c>
      <c r="ED45" s="8" t="n">
        <f aca="false">IF(CN45+CO45+CP45+DD45+DE45+DF45&gt;0,1,0)</f>
        <v>1</v>
      </c>
      <c r="EE45" s="8" t="n">
        <f aca="false">IF(CQ45+CR45+CS45+DG45+DH45+DI45&gt;0,1,0)</f>
        <v>1</v>
      </c>
      <c r="EF45" s="8" t="n">
        <f aca="false">IF(CT45+CU45+CV45+DJ45+DK45+DL45&gt;0,1,0)</f>
        <v>1</v>
      </c>
      <c r="EG45" s="8" t="n">
        <f aca="false">IF(CW45+CX45+CY45+DM45+DN45+DO45&gt;0,1,0)</f>
        <v>1</v>
      </c>
      <c r="EH45" s="8" t="n">
        <f aca="false">IF(CZ45+DA45+DB45+DP45+DQ45+DR45&gt;0,1,0)</f>
        <v>1</v>
      </c>
      <c r="EI45" s="8" t="n">
        <v>6</v>
      </c>
      <c r="EJ45" s="48" t="n">
        <f aca="false">SUM(ED45:EH45)</f>
        <v>5</v>
      </c>
      <c r="EK45" s="48" t="n">
        <f aca="false">AY45+BM43+CA45+W41+AK45</f>
        <v>2</v>
      </c>
      <c r="EL45" s="48" t="n">
        <f aca="false">SUM(CN45:DB45)</f>
        <v>4</v>
      </c>
      <c r="EM45" s="48" t="n">
        <f aca="false">SUM(DD45:DR45)</f>
        <v>6</v>
      </c>
      <c r="EN45" s="48" t="n">
        <f aca="false">EL45-EM45</f>
        <v>-2</v>
      </c>
      <c r="EO45" s="48" t="n">
        <f aca="false">DT45</f>
        <v>37</v>
      </c>
      <c r="EP45" s="48" t="n">
        <f aca="false">DU45</f>
        <v>42</v>
      </c>
      <c r="EQ45" s="48" t="n">
        <f aca="false">EO45-EP45</f>
        <v>-5</v>
      </c>
      <c r="ER45" s="48" t="n">
        <f aca="false">SUM(DW45:EA45)</f>
        <v>0</v>
      </c>
      <c r="ES45" s="74"/>
      <c r="ET45" s="27" t="n">
        <f aca="false">IF(EK45+100&gt;99,EK45+100,concatdxnar("0",EK45+100))</f>
        <v>102</v>
      </c>
      <c r="EU45" s="27" t="str">
        <f aca="false">IF(EN45+100&gt;99,EN45+100,CONCATENATE("0",EN45+100))</f>
        <v>098</v>
      </c>
      <c r="EV45" s="27" t="str">
        <f aca="false">IF(EQ45+100&gt;99,EQ45+100,CONCATENATE("0",EQ45+100))</f>
        <v>095</v>
      </c>
      <c r="EW45" s="27" t="n">
        <f aca="false">9-ER45</f>
        <v>9</v>
      </c>
      <c r="EX45" s="8" t="str">
        <f aca="false">CONCATENATE(ET45,EU45,EV45,EW45,EI45)</f>
        <v>10209809596</v>
      </c>
      <c r="EY45" s="8" t="n">
        <f aca="false">VALUE(EX45)</f>
        <v>10209809596</v>
      </c>
      <c r="EZ45" s="8" t="n">
        <f aca="false">LARGE(EY40:EY45,EI45)</f>
        <v>10009004352</v>
      </c>
      <c r="FA45" s="8" t="str">
        <f aca="false">LEFT(EZ45,9)</f>
        <v>100090043</v>
      </c>
      <c r="FB45" s="8" t="str">
        <f aca="false">IF(FA45=FA44,"empate-c","ok")</f>
        <v>ok</v>
      </c>
      <c r="FC45" s="8" t="n">
        <f aca="false">VALUE(RIGHT(EZ45,1))</f>
        <v>2</v>
      </c>
      <c r="FD45" s="8" t="n">
        <f aca="false">IF(FB45="ok",9,IF(FB45="empate-c",CONCATENATE(FC45,FC44),IF(FB45="empate-b",CONCATENATE(FC45,FC46),1)))</f>
        <v>9</v>
      </c>
      <c r="FE45" s="8" t="str">
        <f aca="false">RIGHT(C38,1)</f>
        <v>E</v>
      </c>
      <c r="FF45" s="8" t="n">
        <f aca="false">IF(FD45=9,9,VLOOKUP(CONCATENATE(FE45,FD45),'Conf-Direto'!$A$12:$B$587,2,0))</f>
        <v>9</v>
      </c>
      <c r="FG45" s="8" t="n">
        <f aca="false">IF(FF45=9,9,IF(FF45=FC45,8,7))</f>
        <v>9</v>
      </c>
      <c r="FH45" s="1" t="str">
        <f aca="false">CONCATENATE(FA45,FG45,FC45)</f>
        <v>10009004392</v>
      </c>
      <c r="FI45" s="8" t="n">
        <v>6</v>
      </c>
      <c r="FJ45" s="25" t="n">
        <f aca="false">IF(W40=1,1,IF(W41=1,6,0))</f>
        <v>1</v>
      </c>
      <c r="FK45" s="25" t="n">
        <f aca="false">IF(BM42=1,2,IF(BM43=1,6,0))</f>
        <v>6</v>
      </c>
      <c r="FL45" s="25" t="n">
        <f aca="false">IF(AK44=1,3,IF(AK45=1,6,0))</f>
        <v>3</v>
      </c>
      <c r="FM45" s="25" t="n">
        <f aca="false">IF(CA44=1,4,IF(CA45=1,6,0))</f>
        <v>4</v>
      </c>
      <c r="FN45" s="25" t="n">
        <f aca="false">IF(AY44=1,5,IF(AY45=1,6,0))</f>
        <v>6</v>
      </c>
      <c r="FO45" s="25"/>
      <c r="FP45" s="1" t="n">
        <f aca="false">VALUE(FH45)</f>
        <v>10009004392</v>
      </c>
      <c r="FQ45" s="1" t="n">
        <f aca="false">LARGE(FP40:FP45,6)</f>
        <v>10009004392</v>
      </c>
      <c r="FR45" s="8" t="n">
        <f aca="false">IF(SUM(EJ40:EJ45)=0,B45,VALUE(RIGHT(FQ45,1)))</f>
        <v>2</v>
      </c>
      <c r="FS45" s="1" t="n">
        <f aca="false">FR45+24</f>
        <v>26</v>
      </c>
      <c r="FT45" s="1" t="str">
        <f aca="false">VLOOKUP(FR45,B40:D45,3,0)</f>
        <v>THIAGO MILHOMEM</v>
      </c>
      <c r="FU45" s="4" t="n">
        <f aca="false">F45</f>
        <v>30</v>
      </c>
      <c r="FV45" s="9" t="str">
        <f aca="false">IF(FS45&lt;10,CONCATENATE("0",FS45,IF(FU45&lt;10,CONCATENATE("0",FU45),FU45)),CONCATENATE(FS45,IF(FU45&lt;10,CONCATENATE("0",FU45),FU45)))</f>
        <v>2630</v>
      </c>
      <c r="FW45" s="4" t="n">
        <f aca="false">VALUE(FV45)</f>
        <v>2630</v>
      </c>
      <c r="FX45" s="4" t="n">
        <f aca="false">SMALL(FW40:FW45,FI45)</f>
        <v>3028</v>
      </c>
      <c r="FY45" s="4" t="n">
        <f aca="false">IF(LEN(FX45)=3,VALUE(LEFT(FX45,1)),VALUE(LEFT(FX45,2)))</f>
        <v>30</v>
      </c>
      <c r="FZ45" s="4" t="str">
        <f aca="false">RIGHT(FX45,2)</f>
        <v>28</v>
      </c>
    </row>
    <row r="46" customFormat="false" ht="15" hidden="false" customHeight="false" outlineLevel="0" collapsed="false">
      <c r="X46" s="110"/>
      <c r="Y46" s="85"/>
      <c r="Z46" s="85"/>
      <c r="AA46" s="86"/>
    </row>
    <row r="47" s="17" customFormat="true" ht="22.5" hidden="false" customHeight="true" outlineLevel="0" collapsed="false">
      <c r="A47" s="10"/>
      <c r="B47" s="10" t="s">
        <v>0</v>
      </c>
      <c r="C47" s="11" t="s">
        <v>83</v>
      </c>
      <c r="D47" s="11"/>
      <c r="E47" s="12"/>
      <c r="F47" s="11" t="str">
        <f aca="false">$C47</f>
        <v>GRUPO F</v>
      </c>
      <c r="G47" s="11" t="s">
        <v>80</v>
      </c>
      <c r="H47" s="13" t="s">
        <v>2</v>
      </c>
      <c r="I47" s="14" t="s">
        <v>3</v>
      </c>
      <c r="J47" s="15" t="s">
        <v>4</v>
      </c>
      <c r="K47" s="15"/>
      <c r="L47" s="15"/>
      <c r="M47" s="15" t="s">
        <v>6</v>
      </c>
      <c r="N47" s="15"/>
      <c r="O47" s="15"/>
      <c r="P47" s="11" t="s">
        <v>8</v>
      </c>
      <c r="Q47" s="11" t="s">
        <v>8</v>
      </c>
      <c r="R47" s="36"/>
      <c r="S47" s="36"/>
      <c r="U47" s="18" t="str">
        <f aca="false">U38</f>
        <v>3o TURNO - 1a RODADA</v>
      </c>
      <c r="V47" s="18"/>
      <c r="W47" s="19"/>
      <c r="X47" s="22" t="s">
        <v>10</v>
      </c>
      <c r="Y47" s="22"/>
      <c r="Z47" s="22"/>
      <c r="AA47" s="22"/>
      <c r="AC47" s="5" t="s">
        <v>11</v>
      </c>
      <c r="AD47" s="12"/>
      <c r="AE47" s="21" t="s">
        <v>12</v>
      </c>
      <c r="AF47" s="21"/>
      <c r="AG47" s="21"/>
      <c r="AI47" s="18" t="str">
        <f aca="false">AI38</f>
        <v>3o TURNO - 2a RODADA</v>
      </c>
      <c r="AJ47" s="18"/>
      <c r="AK47" s="19"/>
      <c r="AL47" s="22" t="s">
        <v>10</v>
      </c>
      <c r="AM47" s="22"/>
      <c r="AN47" s="22"/>
      <c r="AO47" s="22"/>
      <c r="AP47" s="12"/>
      <c r="AQ47" s="5" t="s">
        <v>11</v>
      </c>
      <c r="AR47" s="12"/>
      <c r="AS47" s="21" t="s">
        <v>12</v>
      </c>
      <c r="AT47" s="21"/>
      <c r="AU47" s="21"/>
      <c r="AW47" s="18" t="str">
        <f aca="false">AW38</f>
        <v>3o TURNO - 3a RODADA</v>
      </c>
      <c r="AX47" s="18"/>
      <c r="AY47" s="19"/>
      <c r="AZ47" s="22" t="s">
        <v>10</v>
      </c>
      <c r="BA47" s="22"/>
      <c r="BB47" s="22"/>
      <c r="BC47" s="22"/>
      <c r="BD47" s="12"/>
      <c r="BE47" s="5" t="s">
        <v>11</v>
      </c>
      <c r="BF47" s="12"/>
      <c r="BG47" s="21" t="s">
        <v>12</v>
      </c>
      <c r="BH47" s="21"/>
      <c r="BI47" s="21"/>
      <c r="BK47" s="18" t="str">
        <f aca="false">BK38</f>
        <v>3o TURNO - 4a RODADA</v>
      </c>
      <c r="BL47" s="18"/>
      <c r="BM47" s="19"/>
      <c r="BN47" s="22" t="s">
        <v>10</v>
      </c>
      <c r="BO47" s="22"/>
      <c r="BP47" s="22"/>
      <c r="BQ47" s="22"/>
      <c r="BR47" s="12"/>
      <c r="BS47" s="5" t="s">
        <v>11</v>
      </c>
      <c r="BT47" s="12"/>
      <c r="BU47" s="21" t="s">
        <v>12</v>
      </c>
      <c r="BV47" s="21"/>
      <c r="BW47" s="21"/>
      <c r="BY47" s="18" t="str">
        <f aca="false">BY38</f>
        <v>3o TURNO - 5a RODADA</v>
      </c>
      <c r="BZ47" s="18"/>
      <c r="CA47" s="19"/>
      <c r="CB47" s="23" t="s">
        <v>10</v>
      </c>
      <c r="CC47" s="23"/>
      <c r="CD47" s="23"/>
      <c r="CE47" s="23"/>
      <c r="CF47" s="12"/>
      <c r="CG47" s="5" t="s">
        <v>11</v>
      </c>
      <c r="CH47" s="12"/>
      <c r="CI47" s="21" t="s">
        <v>12</v>
      </c>
      <c r="CJ47" s="21"/>
      <c r="CK47" s="21"/>
      <c r="CL47" s="24"/>
      <c r="CM47" s="25" t="s">
        <v>13</v>
      </c>
      <c r="CN47" s="8" t="s">
        <v>14</v>
      </c>
      <c r="CO47" s="8"/>
      <c r="CP47" s="8"/>
      <c r="CQ47" s="8" t="s">
        <v>15</v>
      </c>
      <c r="CR47" s="8"/>
      <c r="CS47" s="8"/>
      <c r="CT47" s="8" t="s">
        <v>16</v>
      </c>
      <c r="CU47" s="8"/>
      <c r="CV47" s="8"/>
      <c r="CW47" s="8" t="s">
        <v>17</v>
      </c>
      <c r="CX47" s="8"/>
      <c r="CY47" s="8"/>
      <c r="CZ47" s="8" t="s">
        <v>18</v>
      </c>
      <c r="DA47" s="8"/>
      <c r="DB47" s="8"/>
      <c r="DC47" s="10"/>
      <c r="DD47" s="8" t="s">
        <v>19</v>
      </c>
      <c r="DE47" s="8"/>
      <c r="DF47" s="8"/>
      <c r="DG47" s="8" t="s">
        <v>20</v>
      </c>
      <c r="DH47" s="8"/>
      <c r="DI47" s="8"/>
      <c r="DJ47" s="8" t="s">
        <v>21</v>
      </c>
      <c r="DK47" s="8"/>
      <c r="DL47" s="8"/>
      <c r="DM47" s="8" t="s">
        <v>22</v>
      </c>
      <c r="DN47" s="8"/>
      <c r="DO47" s="8"/>
      <c r="DP47" s="8" t="s">
        <v>23</v>
      </c>
      <c r="DQ47" s="8"/>
      <c r="DR47" s="8"/>
      <c r="DS47" s="10"/>
      <c r="DT47" s="8" t="s">
        <v>6</v>
      </c>
      <c r="DU47" s="8"/>
      <c r="DV47" s="10"/>
      <c r="DW47" s="8" t="s">
        <v>24</v>
      </c>
      <c r="DX47" s="8"/>
      <c r="DY47" s="8"/>
      <c r="DZ47" s="8"/>
      <c r="EA47" s="8"/>
      <c r="EB47" s="8" t="s">
        <v>25</v>
      </c>
      <c r="EC47" s="8"/>
      <c r="ED47" s="8" t="s">
        <v>26</v>
      </c>
      <c r="EE47" s="8"/>
      <c r="EF47" s="8"/>
      <c r="EG47" s="8"/>
      <c r="EH47" s="8"/>
      <c r="EI47" s="26" t="s">
        <v>0</v>
      </c>
      <c r="EJ47" s="26" t="s">
        <v>2</v>
      </c>
      <c r="EK47" s="26" t="s">
        <v>3</v>
      </c>
      <c r="EL47" s="8" t="s">
        <v>4</v>
      </c>
      <c r="EM47" s="8"/>
      <c r="EN47" s="8"/>
      <c r="EO47" s="8" t="s">
        <v>6</v>
      </c>
      <c r="EP47" s="8"/>
      <c r="EQ47" s="8"/>
      <c r="ER47" s="8" t="s">
        <v>27</v>
      </c>
      <c r="ES47" s="10"/>
      <c r="ET47" s="27" t="s">
        <v>28</v>
      </c>
      <c r="EU47" s="27"/>
      <c r="EV47" s="27"/>
      <c r="EW47" s="27"/>
      <c r="EX47" s="27"/>
      <c r="EY47" s="27"/>
      <c r="EZ47" s="27"/>
      <c r="FA47" s="27"/>
      <c r="FB47" s="27"/>
      <c r="FC47" s="27"/>
      <c r="FD47" s="8" t="s">
        <v>29</v>
      </c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10"/>
      <c r="FT47" s="10"/>
      <c r="FU47" s="12"/>
      <c r="FV47" s="28"/>
      <c r="FW47" s="12"/>
      <c r="FX47" s="12"/>
      <c r="FY47" s="12"/>
      <c r="FZ47" s="12"/>
      <c r="GA47" s="12"/>
      <c r="GB47" s="12"/>
      <c r="GC47" s="12"/>
      <c r="GD47" s="24"/>
      <c r="GE47" s="24"/>
    </row>
    <row r="48" s="17" customFormat="true" ht="24.75" hidden="false" customHeight="true" outlineLevel="0" collapsed="false">
      <c r="A48" s="10"/>
      <c r="B48" s="10"/>
      <c r="C48" s="29" t="str">
        <f aca="false">C39</f>
        <v>TENISTAS</v>
      </c>
      <c r="D48" s="29" t="str">
        <f aca="false">C3</f>
        <v>TENISTAS</v>
      </c>
      <c r="E48" s="12"/>
      <c r="F48" s="30"/>
      <c r="G48" s="31" t="s">
        <v>31</v>
      </c>
      <c r="H48" s="13"/>
      <c r="I48" s="14"/>
      <c r="J48" s="32" t="s">
        <v>32</v>
      </c>
      <c r="K48" s="32" t="s">
        <v>33</v>
      </c>
      <c r="L48" s="33" t="s">
        <v>34</v>
      </c>
      <c r="M48" s="34" t="s">
        <v>32</v>
      </c>
      <c r="N48" s="34" t="s">
        <v>33</v>
      </c>
      <c r="O48" s="35" t="s">
        <v>34</v>
      </c>
      <c r="P48" s="11"/>
      <c r="Q48" s="11"/>
      <c r="R48" s="36"/>
      <c r="S48" s="36"/>
      <c r="U48" s="41"/>
      <c r="V48" s="42" t="str">
        <f aca="false">U3</f>
        <v>23 a 29 Mai</v>
      </c>
      <c r="W48" s="38"/>
      <c r="X48" s="39" t="s">
        <v>35</v>
      </c>
      <c r="Y48" s="40" t="s">
        <v>36</v>
      </c>
      <c r="Z48" s="40" t="s">
        <v>37</v>
      </c>
      <c r="AA48" s="34" t="s">
        <v>38</v>
      </c>
      <c r="AC48" s="5" t="s">
        <v>39</v>
      </c>
      <c r="AD48" s="12"/>
      <c r="AE48" s="40" t="s">
        <v>36</v>
      </c>
      <c r="AF48" s="40" t="s">
        <v>37</v>
      </c>
      <c r="AG48" s="34" t="s">
        <v>38</v>
      </c>
      <c r="AI48" s="41"/>
      <c r="AJ48" s="42" t="str">
        <f aca="false">AJ39</f>
        <v>30 a 05 Jun</v>
      </c>
      <c r="AK48" s="38"/>
      <c r="AL48" s="39" t="s">
        <v>35</v>
      </c>
      <c r="AM48" s="40" t="s">
        <v>36</v>
      </c>
      <c r="AN48" s="40" t="s">
        <v>37</v>
      </c>
      <c r="AO48" s="34" t="s">
        <v>38</v>
      </c>
      <c r="AP48" s="12"/>
      <c r="AQ48" s="5" t="s">
        <v>39</v>
      </c>
      <c r="AR48" s="12"/>
      <c r="AS48" s="40" t="s">
        <v>36</v>
      </c>
      <c r="AT48" s="40" t="s">
        <v>37</v>
      </c>
      <c r="AU48" s="34" t="s">
        <v>38</v>
      </c>
      <c r="AW48" s="41"/>
      <c r="AX48" s="42" t="str">
        <f aca="false">AX39</f>
        <v>06 a 12 Jun</v>
      </c>
      <c r="AY48" s="38"/>
      <c r="AZ48" s="39" t="s">
        <v>35</v>
      </c>
      <c r="BA48" s="40" t="s">
        <v>36</v>
      </c>
      <c r="BB48" s="40" t="s">
        <v>37</v>
      </c>
      <c r="BC48" s="34" t="s">
        <v>38</v>
      </c>
      <c r="BD48" s="12"/>
      <c r="BE48" s="5" t="s">
        <v>39</v>
      </c>
      <c r="BF48" s="12"/>
      <c r="BG48" s="40" t="s">
        <v>36</v>
      </c>
      <c r="BH48" s="40" t="s">
        <v>37</v>
      </c>
      <c r="BI48" s="34" t="s">
        <v>38</v>
      </c>
      <c r="BK48" s="41"/>
      <c r="BL48" s="42" t="str">
        <f aca="false">BL39</f>
        <v>13 a 19 Jun</v>
      </c>
      <c r="BM48" s="38"/>
      <c r="BN48" s="39" t="s">
        <v>35</v>
      </c>
      <c r="BO48" s="40" t="s">
        <v>36</v>
      </c>
      <c r="BP48" s="40" t="s">
        <v>37</v>
      </c>
      <c r="BQ48" s="34" t="s">
        <v>38</v>
      </c>
      <c r="BR48" s="12"/>
      <c r="BS48" s="5" t="s">
        <v>39</v>
      </c>
      <c r="BT48" s="12"/>
      <c r="BU48" s="40" t="s">
        <v>36</v>
      </c>
      <c r="BV48" s="40" t="s">
        <v>37</v>
      </c>
      <c r="BW48" s="34" t="s">
        <v>38</v>
      </c>
      <c r="BY48" s="41"/>
      <c r="BZ48" s="42" t="str">
        <f aca="false">BZ39</f>
        <v>20 a 26 Jun</v>
      </c>
      <c r="CA48" s="38"/>
      <c r="CB48" s="116" t="s">
        <v>35</v>
      </c>
      <c r="CC48" s="45" t="s">
        <v>40</v>
      </c>
      <c r="CD48" s="45" t="s">
        <v>41</v>
      </c>
      <c r="CE48" s="46" t="s">
        <v>38</v>
      </c>
      <c r="CF48" s="12"/>
      <c r="CG48" s="5" t="s">
        <v>39</v>
      </c>
      <c r="CH48" s="12"/>
      <c r="CI48" s="40" t="s">
        <v>36</v>
      </c>
      <c r="CJ48" s="40" t="s">
        <v>37</v>
      </c>
      <c r="CK48" s="34" t="s">
        <v>38</v>
      </c>
      <c r="CL48" s="24"/>
      <c r="CM48" s="25"/>
      <c r="CN48" s="10" t="s">
        <v>42</v>
      </c>
      <c r="CO48" s="10" t="s">
        <v>43</v>
      </c>
      <c r="CP48" s="10" t="s">
        <v>44</v>
      </c>
      <c r="CQ48" s="10" t="s">
        <v>42</v>
      </c>
      <c r="CR48" s="10" t="s">
        <v>43</v>
      </c>
      <c r="CS48" s="10" t="s">
        <v>44</v>
      </c>
      <c r="CT48" s="10" t="s">
        <v>42</v>
      </c>
      <c r="CU48" s="10" t="s">
        <v>43</v>
      </c>
      <c r="CV48" s="10" t="s">
        <v>44</v>
      </c>
      <c r="CW48" s="10" t="s">
        <v>42</v>
      </c>
      <c r="CX48" s="10" t="s">
        <v>43</v>
      </c>
      <c r="CY48" s="10" t="s">
        <v>44</v>
      </c>
      <c r="CZ48" s="10" t="s">
        <v>42</v>
      </c>
      <c r="DA48" s="10" t="s">
        <v>43</v>
      </c>
      <c r="DB48" s="10" t="s">
        <v>44</v>
      </c>
      <c r="DC48" s="10"/>
      <c r="DD48" s="10" t="s">
        <v>42</v>
      </c>
      <c r="DE48" s="10" t="s">
        <v>43</v>
      </c>
      <c r="DF48" s="10" t="s">
        <v>44</v>
      </c>
      <c r="DG48" s="10" t="s">
        <v>42</v>
      </c>
      <c r="DH48" s="10" t="s">
        <v>43</v>
      </c>
      <c r="DI48" s="10" t="s">
        <v>44</v>
      </c>
      <c r="DJ48" s="10" t="s">
        <v>42</v>
      </c>
      <c r="DK48" s="10" t="s">
        <v>43</v>
      </c>
      <c r="DL48" s="10" t="s">
        <v>44</v>
      </c>
      <c r="DM48" s="10" t="s">
        <v>42</v>
      </c>
      <c r="DN48" s="10" t="s">
        <v>43</v>
      </c>
      <c r="DO48" s="10" t="s">
        <v>44</v>
      </c>
      <c r="DP48" s="10" t="s">
        <v>42</v>
      </c>
      <c r="DQ48" s="10" t="s">
        <v>43</v>
      </c>
      <c r="DR48" s="10" t="s">
        <v>44</v>
      </c>
      <c r="DS48" s="10"/>
      <c r="DT48" s="8" t="s">
        <v>32</v>
      </c>
      <c r="DU48" s="8" t="s">
        <v>33</v>
      </c>
      <c r="DV48" s="10"/>
      <c r="DW48" s="12" t="s">
        <v>45</v>
      </c>
      <c r="DX48" s="10" t="s">
        <v>46</v>
      </c>
      <c r="DY48" s="12" t="s">
        <v>45</v>
      </c>
      <c r="DZ48" s="10" t="s">
        <v>46</v>
      </c>
      <c r="EA48" s="12" t="s">
        <v>45</v>
      </c>
      <c r="EB48" s="8" t="s">
        <v>47</v>
      </c>
      <c r="EC48" s="8"/>
      <c r="ED48" s="8" t="s">
        <v>48</v>
      </c>
      <c r="EE48" s="8" t="s">
        <v>49</v>
      </c>
      <c r="EF48" s="8" t="s">
        <v>50</v>
      </c>
      <c r="EG48" s="8" t="s">
        <v>51</v>
      </c>
      <c r="EH48" s="8" t="s">
        <v>52</v>
      </c>
      <c r="EI48" s="26"/>
      <c r="EJ48" s="26"/>
      <c r="EK48" s="26"/>
      <c r="EL48" s="8" t="s">
        <v>32</v>
      </c>
      <c r="EM48" s="8" t="s">
        <v>33</v>
      </c>
      <c r="EN48" s="8" t="s">
        <v>34</v>
      </c>
      <c r="EO48" s="8" t="s">
        <v>32</v>
      </c>
      <c r="EP48" s="8" t="s">
        <v>33</v>
      </c>
      <c r="EQ48" s="8" t="s">
        <v>34</v>
      </c>
      <c r="ER48" s="8"/>
      <c r="ES48" s="10"/>
      <c r="ET48" s="10" t="str">
        <f aca="false">I47</f>
        <v>Vitorias</v>
      </c>
      <c r="EU48" s="10" t="s">
        <v>53</v>
      </c>
      <c r="EV48" s="10" t="s">
        <v>54</v>
      </c>
      <c r="EW48" s="10" t="s">
        <v>24</v>
      </c>
      <c r="EX48" s="10" t="s">
        <v>55</v>
      </c>
      <c r="EY48" s="10" t="s">
        <v>56</v>
      </c>
      <c r="EZ48" s="10" t="s">
        <v>57</v>
      </c>
      <c r="FA48" s="10" t="s">
        <v>58</v>
      </c>
      <c r="FB48" s="10" t="s">
        <v>59</v>
      </c>
      <c r="FC48" s="10" t="s">
        <v>60</v>
      </c>
      <c r="FD48" s="10" t="s">
        <v>61</v>
      </c>
      <c r="FE48" s="10" t="s">
        <v>62</v>
      </c>
      <c r="FF48" s="10" t="s">
        <v>32</v>
      </c>
      <c r="FG48" s="10" t="s">
        <v>63</v>
      </c>
      <c r="FH48" s="10" t="s">
        <v>64</v>
      </c>
      <c r="FI48" s="8" t="s">
        <v>0</v>
      </c>
      <c r="FJ48" s="8" t="n">
        <v>1</v>
      </c>
      <c r="FK48" s="8" t="n">
        <v>2</v>
      </c>
      <c r="FL48" s="8" t="n">
        <v>3</v>
      </c>
      <c r="FM48" s="8" t="n">
        <v>4</v>
      </c>
      <c r="FN48" s="8" t="n">
        <v>5</v>
      </c>
      <c r="FO48" s="8" t="n">
        <v>6</v>
      </c>
      <c r="FP48" s="10" t="s">
        <v>65</v>
      </c>
      <c r="FQ48" s="10" t="s">
        <v>66</v>
      </c>
      <c r="FR48" s="10" t="s">
        <v>67</v>
      </c>
      <c r="FS48" s="47" t="s">
        <v>68</v>
      </c>
      <c r="FT48" s="10" t="s">
        <v>69</v>
      </c>
      <c r="FU48" s="12" t="s">
        <v>70</v>
      </c>
      <c r="FV48" s="28" t="s">
        <v>71</v>
      </c>
      <c r="FW48" s="12"/>
      <c r="FX48" s="12" t="s">
        <v>73</v>
      </c>
      <c r="FY48" s="12"/>
      <c r="FZ48" s="12"/>
      <c r="GA48" s="12"/>
      <c r="GB48" s="12"/>
      <c r="GC48" s="12"/>
      <c r="GD48" s="24"/>
      <c r="GE48" s="24"/>
    </row>
    <row r="49" customFormat="false" ht="13.8" hidden="false" customHeight="false" outlineLevel="0" collapsed="false">
      <c r="B49" s="48" t="n">
        <v>1</v>
      </c>
      <c r="C49" s="49" t="n">
        <v>31</v>
      </c>
      <c r="D49" s="50" t="str">
        <f aca="false">Classificação!D35</f>
        <v>CARLOS MAMEDE</v>
      </c>
      <c r="F49" s="49" t="n">
        <f aca="false">F45+1</f>
        <v>31</v>
      </c>
      <c r="G49" s="51" t="str">
        <f aca="false">VLOOKUP(FR49,$B$49:$D$54,3,0)</f>
        <v>MARCO MACIEL</v>
      </c>
      <c r="H49" s="111" t="n">
        <f aca="false">VLOOKUP(FR49,EI49:EJ54,2,0)</f>
        <v>5</v>
      </c>
      <c r="I49" s="53" t="n">
        <f aca="false">VLOOKUP(FR49,EI49:EK54,3,0)</f>
        <v>4</v>
      </c>
      <c r="J49" s="57" t="n">
        <f aca="false">VLOOKUP(FR49,EI49:EQ54,4,0)</f>
        <v>9</v>
      </c>
      <c r="K49" s="55" t="n">
        <f aca="false">VLOOKUP(FR49,EI49:EQ54,5,0)</f>
        <v>3</v>
      </c>
      <c r="L49" s="56" t="n">
        <f aca="false">VLOOKUP(FR49,EI49:EQ54,6,0)</f>
        <v>6</v>
      </c>
      <c r="M49" s="57" t="n">
        <f aca="false">VLOOKUP(FR49,EI49:EQ54,7,0)</f>
        <v>71</v>
      </c>
      <c r="N49" s="55" t="n">
        <f aca="false">VLOOKUP(FR49,EI49:EQ54,8,0)</f>
        <v>46</v>
      </c>
      <c r="O49" s="112" t="n">
        <f aca="false">VLOOKUP(FR49,EI49:EQ54,9,0)</f>
        <v>25</v>
      </c>
      <c r="P49" s="58" t="n">
        <f aca="false">VLOOKUP(FR49,EI49:ER54,10,0)</f>
        <v>0</v>
      </c>
      <c r="Q49" s="58" t="e">
        <f aca="false">VLOOKUP(FS49,EJ49:ES54,10,0)</f>
        <v>#N/A</v>
      </c>
      <c r="R49" s="59"/>
      <c r="S49" s="59"/>
      <c r="U49" s="60"/>
      <c r="V49" s="61" t="str">
        <f aca="false">D49</f>
        <v>CARLOS MAMEDE</v>
      </c>
      <c r="W49" s="62" t="n">
        <f aca="false">IF(X49="W",1,IF(X49="O",0,IF(X49="R",0,IF(X50="R",1,IF(AG49+AG50&gt;0,IF(AG49&gt;AG50,1,0),IF(AF49&gt;AF50,1,0))))))</f>
        <v>0</v>
      </c>
      <c r="X49" s="63"/>
      <c r="Y49" s="64" t="n">
        <v>6</v>
      </c>
      <c r="Z49" s="64" t="n">
        <v>4</v>
      </c>
      <c r="AA49" s="65" t="n">
        <v>4</v>
      </c>
      <c r="AC49" s="5" t="str">
        <f aca="false">IF(AA49&lt;&gt;"","STB",IF(AA50&lt;&gt;"","STB",IF(Z49&lt;&gt;"",IF(Z49&gt;5,IF(Z49&gt;Z50+1,"fim2st",IF(Z50&gt;Z49+1,"fim2st",IF(Z49=Z50,"meio2st",IF(Z49=6,IF(Z50=7,"fim2st","meio2st"),IF(Z49=7,IF(Z50=6,"fim2st","meio2st"),"meio2st"))))),IF(Z50&gt;5,IF(Z50&gt;Z49+1,"fim2st","meio2st"),"meio2st")),IF(Z50&lt;&gt;"",IF(Z49&gt;5,IF(Z49&gt;Z50+1,"fim2st",IF(Z50&gt;Z49+1,"fim2st",IF(Z49=Z50,"meio2st",IF(Z49=6,IF(Z50=7,"fim2st","meio2st"),IF(Z49=7,IF(Z50=6,"fim2st","meio2st"),"meio2st"))))),IF(Z50&gt;5,IF(Z50&gt;Z49+1,"fim2st","meio2st"),"meio2st")),IF(Y49&lt;&gt;"",IF(Y49&gt;5,IF(Y49&gt;Y50+1,"fim1st",IF(Y50&gt;Y49+1,"fim1st",IF(Y49=Y50,"meio1st",IF(Y49=6,IF(Y50=7,"fim1st","meio1st"),IF(Y49=7,IF(Y50=6,"fim1st","meio1st"),"meio1st"))))),IF(Y50&gt;5,IF(Y50&gt;Y49+1,"fim1st","meio1st"),"meio1st")),IF(Y50&lt;&gt;"",IF(Y49&gt;5,IF(Y49&gt;Y50+1,"fim1st",IF(Y50&gt;Y49+1,"fim1st",IF(Y49=Y50,"meio1st",IF(Y49=6,IF(Y50=7,"fim1st","meio1st"),IF(Y49=7,IF(Y50=6,"fim1st","meio1st"),"meio1st"))))),IF(Y50&gt;5,IF(Y50&gt;Y49+1,"fim1st","meio1st"),"meio1st")),"NJG"))))))</f>
        <v>STB</v>
      </c>
      <c r="AE49" s="66" t="n">
        <f aca="false">IF(X49="W",6,IF(X49="O",0,  IF(X50="R",IF(AC49="meio1st",IF(Y50&gt;4,IF(Y50=6,7,Y50+2),6),Y49),Y49)))</f>
        <v>6</v>
      </c>
      <c r="AF49" s="67" t="n">
        <f aca="false">IF(X49="W",6,IF(X49="O",0,IF(X49="R",IF(AC49="meio1st",0,IF(AC49="fim1st",0,Z49) ),IF(X50="R",IF(AC49="meio1st",6,IF(AC49="fim1st",6,IF(AC49="meio2st",IF(Z50&gt;4,IF(Z50=6,7,Z50+2),6),Z49))),Z49))))</f>
        <v>4</v>
      </c>
      <c r="AG49" s="68" t="n">
        <f aca="false">IF(X49="W",0,IF(X49="O",0,IF(X49="R",IF(AC49="STB",AA49,0),IF(X50="R",IF(AC49="meio1st",0,IF(AE49&gt;AE50,IF(AF49&gt;AF50,0,10),IF(AF49&gt;AF50,10,AA49))),AA49))))</f>
        <v>4</v>
      </c>
      <c r="AH49" s="69"/>
      <c r="AI49" s="60" t="s">
        <v>75</v>
      </c>
      <c r="AJ49" s="61" t="str">
        <f aca="false">D49</f>
        <v>CARLOS MAMEDE</v>
      </c>
      <c r="AK49" s="62" t="n">
        <f aca="false">IF(AL49="W",1,IF(AL49="O",0,IF(AL49="R",0,IF(AL50="R",1,IF(AU49+AU50&gt;0,IF(AU49&gt;AU50,1,0),IF(AT49&gt;AT50,1,0))))))</f>
        <v>1</v>
      </c>
      <c r="AL49" s="63"/>
      <c r="AM49" s="64" t="n">
        <v>7</v>
      </c>
      <c r="AN49" s="64" t="n">
        <v>6</v>
      </c>
      <c r="AO49" s="65"/>
      <c r="AQ49" s="5" t="str">
        <f aca="false">IF(AO49&lt;&gt;"","STB",IF(AO50&lt;&gt;"","STB",IF(AN49&lt;&gt;"",IF(AN49&gt;5,IF(AN49&gt;AN50+1,"fim2st",IF(AN50&gt;AN49+1,"fim2st",IF(AN49=AN50,"meio2st",IF(AN49=6,IF(AN50=7,"fim2st","meio2st"),IF(AN49=7,IF(AN50=6,"fim2st","meio2st"),"meio2st"))))),IF(AN50&gt;5,IF(AN50&gt;AN49+1,"fim2st","meio2st"),"meio2st")),IF(AN50&lt;&gt;"",IF(AN49&gt;5,IF(AN49&gt;AN50+1,"fim2st",IF(AN50&gt;AN49+1,"fim2st",IF(AN49=AN50,"meio2st",IF(AN49=6,IF(AN50=7,"fim2st","meio2st"),IF(AN49=7,IF(AN50=6,"fim2st","meio2st"),"meio2st"))))),IF(AN50&gt;5,IF(AN50&gt;AN49+1,"fim2st","meio2st"),"meio2st")),IF(AM49&lt;&gt;"",IF(AM49&gt;5,IF(AM49&gt;AM50+1,"fim1st",IF(AM50&gt;AM49+1,"fim1st",IF(AM49=AM50,"meio1st",IF(AM49=6,IF(AM50=7,"fim1st","meio1st"),IF(AM49=7,IF(AM50=6,"fim1st","meio1st"),"meio1st"))))),IF(AM50&gt;5,IF(AM50&gt;AM49+1,"fim1st","meio1st"),"meio1st")),IF(AM50&lt;&gt;"",IF(AM49&gt;5,IF(AM49&gt;AM50+1,"fim1st",IF(AM50&gt;AM49+1,"fim1st",IF(AM49=AM50,"meio1st",IF(AM49=6,IF(AM50=7,"fim1st","meio1st"),IF(AM49=7,IF(AM50=6,"fim1st","meio1st"),"meio1st"))))),IF(AM50&gt;5,IF(AM50&gt;AM49+1,"fim1st","meio1st"),"meio1st")),"NJG"))))))</f>
        <v>fim2st</v>
      </c>
      <c r="AS49" s="66" t="n">
        <f aca="false">IF(AL49="W",6,IF(AL49="O",0,  IF(AL50="R",IF(AQ49="meio1st",IF(AM50&gt;4,IF(AM50=6,7,AM50+2),6),AM49),AM49)))</f>
        <v>7</v>
      </c>
      <c r="AT49" s="67" t="n">
        <f aca="false">IF(AL49="W",6,IF(AL49="O",0,IF(AL49="R",IF(AQ49="meio1st",0,IF(AQ49="fim1st",0,AN49) ),IF(AL50="R",IF(AQ49="meio1st",6,IF(AQ49="fim1st",6,IF(AQ49="meio2st",IF(AN50&gt;4,IF(AN50=6,7,AN50+2),6),AN49))),AN49))))</f>
        <v>6</v>
      </c>
      <c r="AU49" s="68" t="n">
        <f aca="false">IF(AL49="W",0,IF(AL49="O",0,IF(AL49="R",IF(AQ49="STB",AO49,0),IF(AL50="R",IF(AQ49="meio1st",0,IF(AS49&gt;AS50,IF(AT49&gt;AT50,0,10),IF(AT49&gt;AT50,10,AO49))),AO49))))</f>
        <v>0</v>
      </c>
      <c r="AW49" s="60"/>
      <c r="AX49" s="61" t="str">
        <f aca="false">D49</f>
        <v>CARLOS MAMEDE</v>
      </c>
      <c r="AY49" s="62" t="n">
        <f aca="false">IF(AZ49="W",1,IF(AZ49="O",0,IF(AZ49="R",0,IF(AZ50="R",1,IF(BI49+BI50&gt;0,IF(BI49&gt;BI50,1,0),IF(BH49&gt;BH50,1,0))))))</f>
        <v>0</v>
      </c>
      <c r="AZ49" s="63" t="s">
        <v>47</v>
      </c>
      <c r="BA49" s="64"/>
      <c r="BB49" s="64"/>
      <c r="BC49" s="65"/>
      <c r="BE49" s="5" t="str">
        <f aca="false">IF(BC49&lt;&gt;"","STB",IF(BC50&lt;&gt;"","STB",IF(BB49&lt;&gt;"",IF(BB49&gt;5,IF(BB49&gt;BB50+1,"fim2st",IF(BB50&gt;BB49+1,"fim2st",IF(BB49=BB50,"meio2st",IF(BB49=6,IF(BB50=7,"fim2st","meio2st"),IF(BB49=7,IF(BB50=6,"fim2st","meio2st"),"meio2st"))))),IF(BB50&gt;5,IF(BB50&gt;BB49+1,"fim2st","meio2st"),"meio2st")),IF(BB50&lt;&gt;"",IF(BB49&gt;5,IF(BB49&gt;BB50+1,"fim2st",IF(BB50&gt;BB49+1,"fim2st",IF(BB49=BB50,"meio2st",IF(BB49=6,IF(BB50=7,"fim2st","meio2st"),IF(BB49=7,IF(BB50=6,"fim2st","meio2st"),"meio2st"))))),IF(BB50&gt;5,IF(BB50&gt;BB49+1,"fim2st","meio2st"),"meio2st")),IF(BA49&lt;&gt;"",IF(BA49&gt;5,IF(BA49&gt;BA50+1,"fim1st",IF(BA50&gt;BA49+1,"fim1st",IF(BA49=BA50,"meio1st",IF(BA49=6,IF(BA50=7,"fim1st","meio1st"),IF(BA49=7,IF(BA50=6,"fim1st","meio1st"),"meio1st"))))),IF(BA50&gt;5,IF(BA50&gt;BA49+1,"fim1st","meio1st"),"meio1st")),IF(BA50&lt;&gt;"",IF(BA49&gt;5,IF(BA49&gt;BA50+1,"fim1st",IF(BA50&gt;BA49+1,"fim1st",IF(BA49=BA50,"meio1st",IF(BA49=6,IF(BA50=7,"fim1st","meio1st"),IF(BA49=7,IF(BA50=6,"fim1st","meio1st"),"meio1st"))))),IF(BA50&gt;5,IF(BA50&gt;BA49+1,"fim1st","meio1st"),"meio1st")),"NJG"))))))</f>
        <v>NJG</v>
      </c>
      <c r="BG49" s="66" t="n">
        <f aca="false">IF(AZ49="W",6,IF(AZ49="O",0,  IF(AZ50="R",IF(BE49="meio1st",IF(BA50&gt;4,IF(BA50=6,7,BA50+2),6),BA49),BA49)))</f>
        <v>0</v>
      </c>
      <c r="BH49" s="67" t="n">
        <f aca="false">IF(AZ49="W",6,IF(AZ49="O",0,IF(AZ49="R",IF(BE49="meio1st",0,IF(BE49="fim1st",0,BB49) ),IF(AZ50="R",IF(BE49="meio1st",6,IF(BE49="fim1st",6,IF(BE49="meio2st",IF(BB50&gt;4,IF(BB50=6,7,BB50+2),6),BB49))),BB49))))</f>
        <v>0</v>
      </c>
      <c r="BI49" s="68" t="n">
        <f aca="false">IF(AZ49="W",0,IF(AZ49="O",0,IF(AZ49="R",IF(BE49="STB",BC49,0),IF(AZ50="R",IF(BE49="meio1st",0,IF(BG49&gt;BG50,IF(BH49&gt;BH50,0,10),IF(BH49&gt;BH50,10,BC49))),BC49))))</f>
        <v>0</v>
      </c>
      <c r="BK49" s="60" t="s">
        <v>75</v>
      </c>
      <c r="BL49" s="61" t="str">
        <f aca="false">D49</f>
        <v>CARLOS MAMEDE</v>
      </c>
      <c r="BM49" s="62" t="n">
        <f aca="false">IF(BN49="W",1,IF(BN49="O",0,IF(BN49="R",0,IF(BN50="R",1,IF(BW49+BW50&gt;0,IF(BW49&gt;BW50,1,0),IF(BV49&gt;BV50,1,0))))))</f>
        <v>0</v>
      </c>
      <c r="BN49" s="63" t="s">
        <v>47</v>
      </c>
      <c r="BO49" s="64"/>
      <c r="BP49" s="64"/>
      <c r="BQ49" s="65"/>
      <c r="BS49" s="5" t="str">
        <f aca="false">IF(BQ49&lt;&gt;"","STB",IF(BQ50&lt;&gt;"","STB",IF(BP49&lt;&gt;"",IF(BP49&gt;5,IF(BP49&gt;BP50+1,"fim2st",IF(BP50&gt;BP49+1,"fim2st",IF(BP49=BP50,"meio2st",IF(BP49=6,IF(BP50=7,"fim2st","meio2st"),IF(BP49=7,IF(BP50=6,"fim2st","meio2st"),"meio2st"))))),IF(BP50&gt;5,IF(BP50&gt;BP49+1,"fim2st","meio2st"),"meio2st")),IF(BP50&lt;&gt;"",IF(BP49&gt;5,IF(BP49&gt;BP50+1,"fim2st",IF(BP50&gt;BP49+1,"fim2st",IF(BP49=BP50,"meio2st",IF(BP49=6,IF(BP50=7,"fim2st","meio2st"),IF(BP49=7,IF(BP50=6,"fim2st","meio2st"),"meio2st"))))),IF(BP50&gt;5,IF(BP50&gt;BP49+1,"fim2st","meio2st"),"meio2st")),IF(BO49&lt;&gt;"",IF(BO49&gt;5,IF(BO49&gt;BO50+1,"fim1st",IF(BO50&gt;BO49+1,"fim1st",IF(BO49=BO50,"meio1st",IF(BO49=6,IF(BO50=7,"fim1st","meio1st"),IF(BO49=7,IF(BO50=6,"fim1st","meio1st"),"meio1st"))))),IF(BO50&gt;5,IF(BO50&gt;BO49+1,"fim1st","meio1st"),"meio1st")),IF(BO50&lt;&gt;"",IF(BO49&gt;5,IF(BO49&gt;BO50+1,"fim1st",IF(BO50&gt;BO49+1,"fim1st",IF(BO49=BO50,"meio1st",IF(BO49=6,IF(BO50=7,"fim1st","meio1st"),IF(BO49=7,IF(BO50=6,"fim1st","meio1st"),"meio1st"))))),IF(BO50&gt;5,IF(BO50&gt;BO49+1,"fim1st","meio1st"),"meio1st")),"NJG"))))))</f>
        <v>NJG</v>
      </c>
      <c r="BU49" s="66" t="n">
        <f aca="false">IF(BN49="W",6,IF(BN49="O",0,  IF(BN50="R",IF(BS49="meio1st",IF(BO50&gt;4,IF(BO50=6,7,BO50+2),6),BO49),BO49)))</f>
        <v>0</v>
      </c>
      <c r="BV49" s="67" t="n">
        <f aca="false">IF(BN49="W",6,IF(BN49="O",0,IF(BN49="R",IF(BS49="meio1st",0,IF(BS49="fim1st",0,BP49) ),IF(BN50="R",IF(BS49="meio1st",6,IF(BS49="fim1st",6,IF(BS49="meio2st",IF(BP50&gt;4,IF(BP50=6,7,BP50+2),6),BP49))),BP49))))</f>
        <v>0</v>
      </c>
      <c r="BW49" s="68" t="n">
        <f aca="false">IF(BN49="W",0,IF(BN49="O",0,IF(BN49="R",IF(BS49="STB",BQ49,0),IF(BN50="R",IF(BS49="meio1st",0,IF(BU49&gt;BU50,IF(BV49&gt;BV50,0,10),IF(BV49&gt;BV50,10,BQ49))),BQ49))))</f>
        <v>0</v>
      </c>
      <c r="BY49" s="60"/>
      <c r="BZ49" s="61" t="str">
        <f aca="false">D49</f>
        <v>CARLOS MAMEDE</v>
      </c>
      <c r="CA49" s="62" t="n">
        <f aca="false">IF(CB49="W",1,IF(CB49="O",0,IF(CB49="R",0,IF(CB50="R",1,IF(CK49+CK50&gt;0,IF(CK49&gt;CK50,1,0),IF(CJ49&gt;CJ50,1,0))))))</f>
        <v>0</v>
      </c>
      <c r="CB49" s="63" t="s">
        <v>47</v>
      </c>
      <c r="CC49" s="64"/>
      <c r="CD49" s="64"/>
      <c r="CE49" s="65"/>
      <c r="CG49" s="5" t="str">
        <f aca="false">IF(CE49&lt;&gt;"","STB",IF(CE50&lt;&gt;"","STB",IF(CD49&lt;&gt;"",IF(CD49&gt;5,IF(CD49&gt;CD50+1,"fim2st",IF(CD50&gt;CD49+1,"fim2st",IF(CD49=CD50,"meio2st",IF(CD49=6,IF(CD50=7,"fim2st","meio2st"),IF(CD49=7,IF(CD50=6,"fim2st","meio2st"),"meio2st"))))),IF(CD50&gt;5,IF(CD50&gt;CD49+1,"fim2st","meio2st"),"meio2st")),IF(CD50&lt;&gt;"",IF(CD49&gt;5,IF(CD49&gt;CD50+1,"fim2st",IF(CD50&gt;CD49+1,"fim2st",IF(CD49=CD50,"meio2st",IF(CD49=6,IF(CD50=7,"fim2st","meio2st"),IF(CD49=7,IF(CD50=6,"fim2st","meio2st"),"meio2st"))))),IF(CD50&gt;5,IF(CD50&gt;CD49+1,"fim2st","meio2st"),"meio2st")),IF(CC49&lt;&gt;"",IF(CC49&gt;5,IF(CC49&gt;CC50+1,"fim1st",IF(CC50&gt;CC49+1,"fim1st",IF(CC49=CC50,"meio1st",IF(CC49=6,IF(CC50=7,"fim1st","meio1st"),IF(CC49=7,IF(CC50=6,"fim1st","meio1st"),"meio1st"))))),IF(CC50&gt;5,IF(CC50&gt;CC49+1,"fim1st","meio1st"),"meio1st")),IF(CC50&lt;&gt;"",IF(CC49&gt;5,IF(CC49&gt;CC50+1,"fim1st",IF(CC50&gt;CC49+1,"fim1st",IF(CC49=CC50,"meio1st",IF(CC49=6,IF(CC50=7,"fim1st","meio1st"),IF(CC49=7,IF(CC50=6,"fim1st","meio1st"),"meio1st"))))),IF(CC50&gt;5,IF(CC50&gt;CC49+1,"fim1st","meio1st"),"meio1st")),"NJG"))))))</f>
        <v>NJG</v>
      </c>
      <c r="CI49" s="71" t="n">
        <f aca="false">IF(CB49="W",6,IF(CB49="O",0,  IF(CB50="R",IF(CG49="meio1st",IF(CC50&gt;4,IF(CC50=6,7,CC50+2),6),CC49),CC49)))</f>
        <v>0</v>
      </c>
      <c r="CJ49" s="72" t="n">
        <f aca="false">IF(CB49="W",6,IF(CB49="O",0,IF(CB49="R",IF(CG49="meio1st",0,IF(CG49="fim1st",0,CD49) ),IF(CB50="R",IF(CG49="meio1st",6,IF(CG49="fim1st",6,IF(CG49="meio2st",IF(CD50&gt;4,IF(CD50=6,7,CD50+2),6),CD49))),CD49))))</f>
        <v>0</v>
      </c>
      <c r="CK49" s="73" t="n">
        <f aca="false">IF(CB49="W",0,IF(CB49="O",0,IF(CB49="R",IF(CG49="STB",CE49,0),IF(CB50="R",IF(CG49="meio1st",0,IF(CI49&gt;CI50,IF(CJ49&gt;CJ50,0,10),IF(CJ49&gt;CJ50,10,CE49))),CE49))))</f>
        <v>0</v>
      </c>
      <c r="CM49" s="1" t="str">
        <f aca="false">D49</f>
        <v>CARLOS MAMEDE</v>
      </c>
      <c r="CN49" s="8" t="n">
        <f aca="false">IF(AE49&gt;AE50,1,0)</f>
        <v>1</v>
      </c>
      <c r="CO49" s="8" t="n">
        <f aca="false">IF(AF49&gt;AF50,1,0)</f>
        <v>0</v>
      </c>
      <c r="CP49" s="8" t="n">
        <f aca="false">IF(AG49&gt;AG50,1,0)</f>
        <v>0</v>
      </c>
      <c r="CQ49" s="8" t="n">
        <f aca="false">IF(AS49&gt;AS50,1,0)</f>
        <v>1</v>
      </c>
      <c r="CR49" s="8" t="n">
        <f aca="false">IF(AT49&gt;AT50,1,0)</f>
        <v>1</v>
      </c>
      <c r="CS49" s="8" t="n">
        <f aca="false">IF(AU49&gt;AU50,1,0)</f>
        <v>0</v>
      </c>
      <c r="CT49" s="8" t="n">
        <f aca="false">IF(BG49&gt;BG50,1,0)</f>
        <v>0</v>
      </c>
      <c r="CU49" s="8" t="n">
        <f aca="false">IF(BH49&gt;BH50,1,0)</f>
        <v>0</v>
      </c>
      <c r="CV49" s="8" t="n">
        <f aca="false">IF(BI49&gt;BI50,1,0)</f>
        <v>0</v>
      </c>
      <c r="CW49" s="8" t="n">
        <f aca="false">IF(BU49&gt;BU50,1,0)</f>
        <v>0</v>
      </c>
      <c r="CX49" s="8" t="n">
        <f aca="false">IF(BV49&gt;BV50,1,0)</f>
        <v>0</v>
      </c>
      <c r="CY49" s="8" t="n">
        <f aca="false">IF(BW49&gt;BW50,1,0)</f>
        <v>0</v>
      </c>
      <c r="CZ49" s="8" t="n">
        <f aca="false">IF(CI49&gt;CI50,1,0)</f>
        <v>0</v>
      </c>
      <c r="DA49" s="8" t="n">
        <f aca="false">IF(CJ49&gt;CJ50,1,0)</f>
        <v>0</v>
      </c>
      <c r="DB49" s="8" t="n">
        <f aca="false">IF(CK49&gt;CK50,1,0)</f>
        <v>0</v>
      </c>
      <c r="DC49" s="74"/>
      <c r="DD49" s="8" t="n">
        <f aca="false">IF(AE50&gt;AE49,1,0)</f>
        <v>0</v>
      </c>
      <c r="DE49" s="8" t="n">
        <f aca="false">IF(AF50&gt;AF49,1,0)</f>
        <v>1</v>
      </c>
      <c r="DF49" s="8" t="n">
        <f aca="false">IF(AG50&gt;AG49,1,0)</f>
        <v>1</v>
      </c>
      <c r="DG49" s="8" t="n">
        <f aca="false">IF(AS50&gt;AS49,1,0)</f>
        <v>0</v>
      </c>
      <c r="DH49" s="8" t="n">
        <f aca="false">IF(AT50&gt;AT49,1,0)</f>
        <v>0</v>
      </c>
      <c r="DI49" s="8" t="n">
        <f aca="false">IF(AU50&gt;AU49,1,0)</f>
        <v>0</v>
      </c>
      <c r="DJ49" s="8" t="n">
        <f aca="false">IF(BG50&gt;BG49,1,0)</f>
        <v>1</v>
      </c>
      <c r="DK49" s="8" t="n">
        <f aca="false">IF(BH50&gt;BH49,1,0)</f>
        <v>1</v>
      </c>
      <c r="DL49" s="8" t="n">
        <f aca="false">IF(BI50&gt;BI49,1,0)</f>
        <v>0</v>
      </c>
      <c r="DM49" s="8" t="n">
        <f aca="false">IF(BU50&gt;BU49,1,0)</f>
        <v>1</v>
      </c>
      <c r="DN49" s="8" t="n">
        <f aca="false">IF(BV50&gt;BV49,1,0)</f>
        <v>1</v>
      </c>
      <c r="DO49" s="8" t="n">
        <f aca="false">IF(BW50&gt;BW49,1,0)</f>
        <v>0</v>
      </c>
      <c r="DP49" s="8" t="n">
        <f aca="false">IF(CI50&gt;CI49,1,0)</f>
        <v>1</v>
      </c>
      <c r="DQ49" s="8" t="n">
        <f aca="false">IF(CJ50&gt;CJ49,1,0)</f>
        <v>1</v>
      </c>
      <c r="DR49" s="8" t="n">
        <f aca="false">IF(CK50&gt;CK49,1,0)</f>
        <v>0</v>
      </c>
      <c r="DS49" s="74"/>
      <c r="DT49" s="8" t="n">
        <f aca="false">AE49+AF49+AG49+AS49+AT49+AU49+BG49+BH49+BI49+BU49+BV49+BW49+CI49+CJ49+CK49</f>
        <v>27</v>
      </c>
      <c r="DU49" s="8" t="n">
        <f aca="false">AE50+AF50+AG50+AS50+AT50+AU50+BG50+BH50+BI50+BU50+BV50+BW50+CI50+CJ50+CK50</f>
        <v>62</v>
      </c>
      <c r="DV49" s="74"/>
      <c r="DW49" s="1" t="n">
        <f aca="false">IF(X49="O",1,0)</f>
        <v>0</v>
      </c>
      <c r="DX49" s="1" t="n">
        <f aca="false">IF(AL49="O",1,0)</f>
        <v>0</v>
      </c>
      <c r="DY49" s="1" t="n">
        <f aca="false">IF(AZ49="O",1,0)</f>
        <v>1</v>
      </c>
      <c r="DZ49" s="1" t="n">
        <f aca="false">IF(BN49="O",1,0)</f>
        <v>1</v>
      </c>
      <c r="EA49" s="1" t="n">
        <f aca="false">IF(CB49="O",1,0)</f>
        <v>1</v>
      </c>
      <c r="EB49" s="8" t="s">
        <v>76</v>
      </c>
      <c r="ED49" s="8" t="n">
        <f aca="false">IF(CN49+CO49+CP49+DD49+DE49+DF49&gt;0,1,0)</f>
        <v>1</v>
      </c>
      <c r="EE49" s="8" t="n">
        <f aca="false">IF(CQ49+CR49+CS49+DG49+DH49+DI49&gt;0,1,0)</f>
        <v>1</v>
      </c>
      <c r="EF49" s="8" t="n">
        <f aca="false">IF(CT49+CU49+CV49+DJ49+DK49+DL49&gt;0,1,0)</f>
        <v>1</v>
      </c>
      <c r="EG49" s="8" t="n">
        <f aca="false">IF(CW49+CX49+CY49+DM49+DN49+DO49&gt;0,1,0)</f>
        <v>1</v>
      </c>
      <c r="EH49" s="8" t="n">
        <f aca="false">IF(CZ49+DA49+DB49+DP49+DQ49+DR49&gt;0,1,0)</f>
        <v>1</v>
      </c>
      <c r="EI49" s="8" t="n">
        <v>1</v>
      </c>
      <c r="EJ49" s="48" t="n">
        <f aca="false">SUM(ED49:EH49)</f>
        <v>5</v>
      </c>
      <c r="EK49" s="48" t="n">
        <f aca="false">AY49+BM49+CA49+W49+AK49</f>
        <v>1</v>
      </c>
      <c r="EL49" s="48" t="n">
        <f aca="false">SUM(CN49:DB49)</f>
        <v>3</v>
      </c>
      <c r="EM49" s="48" t="n">
        <f aca="false">SUM(DD49:DR49)</f>
        <v>8</v>
      </c>
      <c r="EN49" s="48" t="n">
        <f aca="false">EL49-EM49</f>
        <v>-5</v>
      </c>
      <c r="EO49" s="48" t="n">
        <f aca="false">DT49</f>
        <v>27</v>
      </c>
      <c r="EP49" s="48" t="n">
        <f aca="false">DU49</f>
        <v>62</v>
      </c>
      <c r="EQ49" s="48" t="n">
        <f aca="false">EO49-EP49</f>
        <v>-35</v>
      </c>
      <c r="ER49" s="48" t="n">
        <f aca="false">SUM(DW49:EA49)</f>
        <v>3</v>
      </c>
      <c r="ES49" s="74"/>
      <c r="ET49" s="27" t="n">
        <f aca="false">IF(EK49+100&gt;99,EK49+100,concatdxnar("0",EK49+100))</f>
        <v>101</v>
      </c>
      <c r="EU49" s="27" t="str">
        <f aca="false">IF(EN49+100&gt;99,EN49+100,CONCATENATE("0",EN49+100))</f>
        <v>095</v>
      </c>
      <c r="EV49" s="27" t="str">
        <f aca="false">IF(EQ49+100&gt;99,EQ49+100,CONCATENATE("0",EQ49+100))</f>
        <v>065</v>
      </c>
      <c r="EW49" s="27" t="n">
        <f aca="false">9-ER49</f>
        <v>6</v>
      </c>
      <c r="EX49" s="8" t="str">
        <f aca="false">CONCATENATE(ET49,EU49,EV49,EW49,EI49)</f>
        <v>10109506561</v>
      </c>
      <c r="EY49" s="8" t="n">
        <f aca="false">VALUE(EX49)</f>
        <v>10109506561</v>
      </c>
      <c r="EZ49" s="8" t="n">
        <f aca="false">LARGE(EY49:EY54,EI49)</f>
        <v>10410612596</v>
      </c>
      <c r="FA49" s="8" t="str">
        <f aca="false">LEFT(EZ49,9)</f>
        <v>104106125</v>
      </c>
      <c r="FB49" s="8" t="str">
        <f aca="false">IF(FA49=FA50,"empate-b","ok")</f>
        <v>ok</v>
      </c>
      <c r="FC49" s="8" t="n">
        <f aca="false">VALUE(RIGHT(EZ49,1))</f>
        <v>6</v>
      </c>
      <c r="FD49" s="8" t="n">
        <f aca="false">IF(FB49="ok",9,IF(FB49="empate-c",CONCATENATE(FC49,FC48),IF(FB49="empate-b",CONCATENATE(FC49,FC50),1)))</f>
        <v>9</v>
      </c>
      <c r="FE49" s="8" t="str">
        <f aca="false">RIGHT(C47,1)</f>
        <v>F</v>
      </c>
      <c r="FF49" s="8" t="n">
        <f aca="false">IF(FD49=9,9,VLOOKUP(CONCATENATE(FE49,FD49),'Conf-Direto'!$A$12:$B$587,2,0))</f>
        <v>9</v>
      </c>
      <c r="FG49" s="8" t="n">
        <f aca="false">IF(FF49=9,9,IF(FF49=FC49,8,7))</f>
        <v>9</v>
      </c>
      <c r="FH49" s="1" t="str">
        <f aca="false">CONCATENATE(FA49,FG49,FC49)</f>
        <v>10410612596</v>
      </c>
      <c r="FI49" s="8" t="n">
        <v>1</v>
      </c>
      <c r="FJ49" s="25"/>
      <c r="FK49" s="25" t="n">
        <f aca="false">FJ50</f>
        <v>2</v>
      </c>
      <c r="FL49" s="25" t="n">
        <f aca="false">FJ51</f>
        <v>3</v>
      </c>
      <c r="FM49" s="25" t="n">
        <f aca="false">FJ52</f>
        <v>4</v>
      </c>
      <c r="FN49" s="25" t="n">
        <f aca="false">FJ53</f>
        <v>1</v>
      </c>
      <c r="FO49" s="25" t="n">
        <f aca="false">FJ54</f>
        <v>6</v>
      </c>
      <c r="FP49" s="1" t="n">
        <f aca="false">VALUE(FH49)</f>
        <v>10410612596</v>
      </c>
      <c r="FQ49" s="1" t="n">
        <f aca="false">LARGE(FP49:FP54,1)</f>
        <v>10410612596</v>
      </c>
      <c r="FR49" s="8" t="n">
        <f aca="false">IF(SUM(EJ49:EJ54)=0,B49,VALUE(RIGHT(FQ49,1)))</f>
        <v>6</v>
      </c>
      <c r="FS49" s="1" t="n">
        <f aca="false">FR49+30</f>
        <v>36</v>
      </c>
      <c r="FT49" s="1" t="str">
        <f aca="false">VLOOKUP(FR49,B49:D54,3,0)</f>
        <v>MARCO MACIEL</v>
      </c>
      <c r="FU49" s="4" t="n">
        <f aca="false">F49</f>
        <v>31</v>
      </c>
      <c r="FV49" s="9" t="str">
        <f aca="false">IF(FS49&lt;10,CONCATENATE("0",FS49,IF(FU49&lt;10,CONCATENATE("0",FU49),FU49)),CONCATENATE(FS49,IF(FU49&lt;10,CONCATENATE("0",FU49),FU49)))</f>
        <v>3631</v>
      </c>
      <c r="FW49" s="4" t="n">
        <f aca="false">VALUE(FV49)</f>
        <v>3631</v>
      </c>
      <c r="FX49" s="4" t="n">
        <f aca="false">SMALL(FW49:FW54,FI49)</f>
        <v>3135</v>
      </c>
      <c r="FY49" s="4" t="n">
        <f aca="false">IF(LEN(FX49)=3,VALUE(LEFT(FX49,1)),VALUE(LEFT(FX49,2)))</f>
        <v>31</v>
      </c>
      <c r="FZ49" s="4" t="str">
        <f aca="false">RIGHT(FX49,2)</f>
        <v>35</v>
      </c>
    </row>
    <row r="50" customFormat="false" ht="13.8" hidden="false" customHeight="false" outlineLevel="0" collapsed="false">
      <c r="B50" s="48" t="n">
        <v>2</v>
      </c>
      <c r="C50" s="49" t="n">
        <v>32</v>
      </c>
      <c r="D50" s="50" t="str">
        <f aca="false">Classificação!D36</f>
        <v>RENATO SOUZA</v>
      </c>
      <c r="F50" s="49" t="n">
        <f aca="false">F49+1</f>
        <v>32</v>
      </c>
      <c r="G50" s="51" t="str">
        <f aca="false">VLOOKUP(FR50,$B$49:$D$54,3,0)</f>
        <v>ALÉCIO SILVA</v>
      </c>
      <c r="H50" s="95" t="n">
        <f aca="false">VLOOKUP(FR50,EI49:EJ54,2,0)</f>
        <v>5</v>
      </c>
      <c r="I50" s="75" t="n">
        <f aca="false">VLOOKUP(FR50,EI49:EK54,3,0)</f>
        <v>4</v>
      </c>
      <c r="J50" s="79" t="n">
        <f aca="false">VLOOKUP(FR50,EI49:EQ54,4,0)</f>
        <v>8</v>
      </c>
      <c r="K50" s="77" t="n">
        <f aca="false">VLOOKUP(FR50,EI49:EQ54,5,0)</f>
        <v>4</v>
      </c>
      <c r="L50" s="78" t="n">
        <f aca="false">VLOOKUP(FR50,EI49:EQ54,6,0)</f>
        <v>4</v>
      </c>
      <c r="M50" s="79" t="n">
        <f aca="false">VLOOKUP(FR50,EI49:EQ54,7,0)</f>
        <v>62</v>
      </c>
      <c r="N50" s="77" t="n">
        <f aca="false">VLOOKUP(FR50,EI49:EQ54,8,0)</f>
        <v>42</v>
      </c>
      <c r="O50" s="113" t="n">
        <f aca="false">VLOOKUP(FR50,EI49:EQ54,9,0)</f>
        <v>20</v>
      </c>
      <c r="P50" s="80" t="n">
        <f aca="false">VLOOKUP(FR50,EI49:ER54,10,0)</f>
        <v>1</v>
      </c>
      <c r="Q50" s="80" t="e">
        <f aca="false">VLOOKUP(FS50,EJ49:ES54,10,0)</f>
        <v>#N/A</v>
      </c>
      <c r="R50" s="59"/>
      <c r="S50" s="59"/>
      <c r="U50" s="81" t="s">
        <v>75</v>
      </c>
      <c r="V50" s="82" t="str">
        <f aca="false">D54</f>
        <v>MARCO MACIEL</v>
      </c>
      <c r="W50" s="83" t="n">
        <f aca="false">IF(X50="W",1,IF(X50="O",0,IF(X50="R",0,IF(X49="R",1,IF(AG50+AG49&gt;0,IF(AG50&gt;AG49,1,0),IF(AF50&gt;AF49,1,0))))))</f>
        <v>1</v>
      </c>
      <c r="X50" s="84"/>
      <c r="Y50" s="85" t="n">
        <v>2</v>
      </c>
      <c r="Z50" s="85" t="n">
        <v>6</v>
      </c>
      <c r="AA50" s="86" t="n">
        <v>10</v>
      </c>
      <c r="AC50" s="5" t="str">
        <f aca="false">IF(AA50&lt;&gt;"","STB",IF(AA49&lt;&gt;"","STB",IF(Z50&lt;&gt;"",IF(Z50&gt;5,IF(Z50&gt;Z49+1,"fim2st",IF(Z49&gt;Z50+1,"fim2st",IF(Z50=Z49,"meio2st",IF(Z50=6,IF(Z49=7,"fim2st","meio2st"),IF(Z50=7,IF(Z49=6,"fim2st","meio2st"),"meio2st"))))),IF(Z49&gt;5,IF(Z49&gt;Z50+1,"fim2st","meio2st"),"meio2st")),IF(Z49&lt;&gt;"",IF(Z50&gt;5,IF(Z50&gt;Z49+1,"fim2st",IF(Z49&gt;Z50+1,"fim2st",IF(Z50=Z49,"meio2st",IF(Z50=6,IF(Z49=7,"fim2st","meio2st"),IF(Z50=7,IF(Z49=6,"fim2st","meio2st"),"meio2st"))))),IF(Z49&gt;5,IF(Z49&gt;Z50+1,"fim2st","meio2st"),"meio2st")),IF(Y50&lt;&gt;"",IF(Y50&gt;5,IF(Y50&gt;Y49+1,"fim1st",IF(Y49&gt;Y50+1,"fim1st",IF(Y50=Y49,"meio1st",IF(Y50=6,IF(Y49=7,"fim1st","meio1st"),IF(Y50=7,IF(Y49=6,"fim1st","meio1st"),"meio1st"))))),IF(Y49&gt;5,IF(Y49&gt;Y50+1,"fim1st","meio1st"),"meio1st")),IF(Y49&lt;&gt;"",IF(Y50&gt;5,IF(Y50&gt;Y49+1,"fim1st",IF(Y49&gt;Y50+1,"fim1st",IF(Y50=Y49,"meio1st",IF(Y50=6,IF(Y49=7,"fim1st","meio1st"),IF(Y50=7,IF(Y49=6,"fim1st","meio1st"),"meio1st"))))),IF(Y49&gt;5,IF(Y49&gt;Y50+1,"fim1st","meio1st"),"meio1st")),"NJG"))))))</f>
        <v>STB</v>
      </c>
      <c r="AE50" s="87" t="n">
        <f aca="false">IF(X50="W",6,IF(X50="O",0,  IF(X49="R",IF(AC50="meio1st",IF(Y49&gt;4,IF(Y49=6,7,Y49+2),6),Y50),Y50)))</f>
        <v>2</v>
      </c>
      <c r="AF50" s="88" t="n">
        <f aca="false">IF(X50="W",6,IF(X50="O",0,IF(X50="R",IF(AC50="meio1st",0,IF(AC50="fim1st",0,Z50) ),IF(X49="R",IF(AC50="meio1st",6,IF(AC50="fim1st",6,IF(AC50="meio2st",IF(Z49&gt;4,IF(Z49=6,7,Z49+2),6),Z50))),Z50))))</f>
        <v>6</v>
      </c>
      <c r="AG50" s="89" t="n">
        <f aca="false">IF(X50="W",0,IF(X50="O",0,IF(X50="R",IF(AC50="STB",AA50,0),IF(X49="R",IF(AC49="meio1st",0,IF(AE50&gt;AE49,IF(AF50&gt;AF49,0,10),IF(AF50&gt;AF49,10,AA50))),AA50))))</f>
        <v>10</v>
      </c>
      <c r="AH50" s="69"/>
      <c r="AI50" s="81"/>
      <c r="AJ50" s="82" t="str">
        <f aca="false">D53</f>
        <v>LEONARDO SARAIVA</v>
      </c>
      <c r="AK50" s="83" t="n">
        <f aca="false">IF(AL50="W",1,IF(AL50="O",0,IF(AL50="R",0,IF(AL49="R",1,IF(AU50+AU49&gt;0,IF(AU50&gt;AU49,1,0),IF(AT50&gt;AT49,1,0))))))</f>
        <v>0</v>
      </c>
      <c r="AL50" s="84"/>
      <c r="AM50" s="85" t="n">
        <v>5</v>
      </c>
      <c r="AN50" s="85" t="n">
        <v>3</v>
      </c>
      <c r="AO50" s="86"/>
      <c r="AQ50" s="5" t="str">
        <f aca="false">IF(AO50&lt;&gt;"","STB",IF(AO49&lt;&gt;"","STB",IF(AN50&lt;&gt;"",IF(AN50&gt;5,IF(AN50&gt;AN49+1,"fim2st",IF(AN49&gt;AN50+1,"fim2st",IF(AN50=AN49,"meio2st",IF(AN50=6,IF(AN49=7,"fim2st","meio2st"),IF(AN50=7,IF(AN49=6,"fim2st","meio2st"),"meio2st"))))),IF(AN49&gt;5,IF(AN49&gt;AN50+1,"fim2st","meio2st"),"meio2st")),IF(AN49&lt;&gt;"",IF(AN50&gt;5,IF(AN50&gt;AN49+1,"fim2st",IF(AN49&gt;AN50+1,"fim2st",IF(AN50=AN49,"meio2st",IF(AN50=6,IF(AN49=7,"fim2st","meio2st"),IF(AN50=7,IF(AN49=6,"fim2st","meio2st"),"meio2st"))))),IF(AN49&gt;5,IF(AN49&gt;AN50+1,"fim2st","meio2st"),"meio2st")),IF(AM50&lt;&gt;"",IF(AM50&gt;5,IF(AM50&gt;AM49+1,"fim1st",IF(AM49&gt;AM50+1,"fim1st",IF(AM50=AM49,"meio1st",IF(AM50=6,IF(AM49=7,"fim1st","meio1st"),IF(AM50=7,IF(AM49=6,"fim1st","meio1st"),"meio1st"))))),IF(AM49&gt;5,IF(AM49&gt;AM50+1,"fim1st","meio1st"),"meio1st")),IF(AM49&lt;&gt;"",IF(AM50&gt;5,IF(AM50&gt;AM49+1,"fim1st",IF(AM49&gt;AM50+1,"fim1st",IF(AM50=AM49,"meio1st",IF(AM50=6,IF(AM49=7,"fim1st","meio1st"),IF(AM50=7,IF(AM49=6,"fim1st","meio1st"),"meio1st"))))),IF(AM49&gt;5,IF(AM49&gt;AM50+1,"fim1st","meio1st"),"meio1st")),"NJG"))))))</f>
        <v>fim2st</v>
      </c>
      <c r="AS50" s="87" t="n">
        <f aca="false">IF(AL50="W",6,IF(AL50="O",0,  IF(AL49="R",IF(AQ50="meio1st",IF(AM49&gt;4,IF(AM49=6,7,AM49+2),6),AM50),AM50)))</f>
        <v>5</v>
      </c>
      <c r="AT50" s="88" t="n">
        <f aca="false">IF(AL50="W",6,IF(AL50="O",0,IF(AL50="R",IF(AQ50="meio1st",0,IF(AQ50="fim1st",0,AN50) ),IF(AL49="R",IF(AQ50="meio1st",6,IF(AQ50="fim1st",6,IF(AQ50="meio2st",IF(AN49&gt;4,IF(AN49=6,7,AN49+2),6),AN50))),AN50))))</f>
        <v>3</v>
      </c>
      <c r="AU50" s="89" t="n">
        <f aca="false">IF(AL50="W",0,IF(AL50="O",0,IF(AL50="R",IF(AQ50="STB",AO50,0),IF(AL49="R",IF(AQ49="meio1st",0,IF(AS50&gt;AS49,IF(AT50&gt;AT49,0,10),IF(AT50&gt;AT49,10,AO50))),AO50))))</f>
        <v>0</v>
      </c>
      <c r="AW50" s="81" t="s">
        <v>75</v>
      </c>
      <c r="AX50" s="82" t="str">
        <f aca="false">D52</f>
        <v>EDSON BELLO</v>
      </c>
      <c r="AY50" s="83" t="n">
        <f aca="false">IF(AZ50="W",1,IF(AZ50="O",0,IF(AZ50="R",0,IF(AZ49="R",1,IF(BI50+BI49&gt;0,IF(BI50&gt;BI49,1,0),IF(BH50&gt;BH49,1,0))))))</f>
        <v>1</v>
      </c>
      <c r="AZ50" s="84" t="s">
        <v>25</v>
      </c>
      <c r="BA50" s="85"/>
      <c r="BB50" s="85"/>
      <c r="BC50" s="86"/>
      <c r="BE50" s="5" t="str">
        <f aca="false">IF(BC50&lt;&gt;"","STB",IF(BC49&lt;&gt;"","STB",IF(BB50&lt;&gt;"",IF(BB50&gt;5,IF(BB50&gt;BB49+1,"fim2st",IF(BB49&gt;BB50+1,"fim2st",IF(BB50=BB49,"meio2st",IF(BB50=6,IF(BB49=7,"fim2st","meio2st"),IF(BB50=7,IF(BB49=6,"fim2st","meio2st"),"meio2st"))))),IF(BB49&gt;5,IF(BB49&gt;BB50+1,"fim2st","meio2st"),"meio2st")),IF(BB49&lt;&gt;"",IF(BB50&gt;5,IF(BB50&gt;BB49+1,"fim2st",IF(BB49&gt;BB50+1,"fim2st",IF(BB50=BB49,"meio2st",IF(BB50=6,IF(BB49=7,"fim2st","meio2st"),IF(BB50=7,IF(BB49=6,"fim2st","meio2st"),"meio2st"))))),IF(BB49&gt;5,IF(BB49&gt;BB50+1,"fim2st","meio2st"),"meio2st")),IF(BA50&lt;&gt;"",IF(BA50&gt;5,IF(BA50&gt;BA49+1,"fim1st",IF(BA49&gt;BA50+1,"fim1st",IF(BA50=BA49,"meio1st",IF(BA50=6,IF(BA49=7,"fim1st","meio1st"),IF(BA50=7,IF(BA49=6,"fim1st","meio1st"),"meio1st"))))),IF(BA49&gt;5,IF(BA49&gt;BA50+1,"fim1st","meio1st"),"meio1st")),IF(BA49&lt;&gt;"",IF(BA50&gt;5,IF(BA50&gt;BA49+1,"fim1st",IF(BA49&gt;BA50+1,"fim1st",IF(BA50=BA49,"meio1st",IF(BA50=6,IF(BA49=7,"fim1st","meio1st"),IF(BA50=7,IF(BA49=6,"fim1st","meio1st"),"meio1st"))))),IF(BA49&gt;5,IF(BA49&gt;BA50+1,"fim1st","meio1st"),"meio1st")),"NJG"))))))</f>
        <v>NJG</v>
      </c>
      <c r="BG50" s="87" t="n">
        <f aca="false">IF(AZ50="W",6,IF(AZ50="O",0,  IF(AZ49="R",IF(BE50="meio1st",IF(BA49&gt;4,IF(BA49=6,7,BA49+2),6),BA50),BA50)))</f>
        <v>6</v>
      </c>
      <c r="BH50" s="88" t="n">
        <f aca="false">IF(AZ50="W",6,IF(AZ50="O",0,IF(AZ50="R",IF(BE50="meio1st",0,IF(BE50="fim1st",0,BB50) ),IF(AZ49="R",IF(BE50="meio1st",6,IF(BE50="fim1st",6,IF(BE50="meio2st",IF(BB49&gt;4,IF(BB49=6,7,BB49+2),6),BB50))),BB50))))</f>
        <v>6</v>
      </c>
      <c r="BI50" s="89" t="n">
        <f aca="false">IF(AZ50="W",0,IF(AZ50="O",0,IF(AZ50="R",IF(BE50="STB",BC50,0),IF(AZ49="R",IF(BE49="meio1st",0,IF(BG50&gt;BG49,IF(BH50&gt;BH49,0,10),IF(BH50&gt;BH49,10,BC50))),BC50))))</f>
        <v>0</v>
      </c>
      <c r="BK50" s="81"/>
      <c r="BL50" s="82" t="str">
        <f aca="false">D51</f>
        <v>ALÉCIO SILVA</v>
      </c>
      <c r="BM50" s="83" t="n">
        <f aca="false">IF(BN50="W",1,IF(BN50="O",0,IF(BN50="R",0,IF(BN49="R",1,IF(BW50+BW49&gt;0,IF(BW50&gt;BW49,1,0),IF(BV50&gt;BV49,1,0))))))</f>
        <v>1</v>
      </c>
      <c r="BN50" s="84" t="s">
        <v>25</v>
      </c>
      <c r="BO50" s="85"/>
      <c r="BP50" s="85"/>
      <c r="BQ50" s="86"/>
      <c r="BS50" s="5" t="str">
        <f aca="false">IF(BQ50&lt;&gt;"","STB",IF(BQ49&lt;&gt;"","STB",IF(BP50&lt;&gt;"",IF(BP50&gt;5,IF(BP50&gt;BP49+1,"fim2st",IF(BP49&gt;BP50+1,"fim2st",IF(BP50=BP49,"meio2st",IF(BP50=6,IF(BP49=7,"fim2st","meio2st"),IF(BP50=7,IF(BP49=6,"fim2st","meio2st"),"meio2st"))))),IF(BP49&gt;5,IF(BP49&gt;BP50+1,"fim2st","meio2st"),"meio2st")),IF(BP49&lt;&gt;"",IF(BP50&gt;5,IF(BP50&gt;BP49+1,"fim2st",IF(BP49&gt;BP50+1,"fim2st",IF(BP50=BP49,"meio2st",IF(BP50=6,IF(BP49=7,"fim2st","meio2st"),IF(BP50=7,IF(BP49=6,"fim2st","meio2st"),"meio2st"))))),IF(BP49&gt;5,IF(BP49&gt;BP50+1,"fim2st","meio2st"),"meio2st")),IF(BO50&lt;&gt;"",IF(BO50&gt;5,IF(BO50&gt;BO49+1,"fim1st",IF(BO49&gt;BO50+1,"fim1st",IF(BO50=BO49,"meio1st",IF(BO50=6,IF(BO49=7,"fim1st","meio1st"),IF(BO50=7,IF(BO49=6,"fim1st","meio1st"),"meio1st"))))),IF(BO49&gt;5,IF(BO49&gt;BO50+1,"fim1st","meio1st"),"meio1st")),IF(BO49&lt;&gt;"",IF(BO50&gt;5,IF(BO50&gt;BO49+1,"fim1st",IF(BO49&gt;BO50+1,"fim1st",IF(BO50=BO49,"meio1st",IF(BO50=6,IF(BO49=7,"fim1st","meio1st"),IF(BO50=7,IF(BO49=6,"fim1st","meio1st"),"meio1st"))))),IF(BO49&gt;5,IF(BO49&gt;BO50+1,"fim1st","meio1st"),"meio1st")),"NJG"))))))</f>
        <v>NJG</v>
      </c>
      <c r="BU50" s="87" t="n">
        <f aca="false">IF(BN50="W",6,IF(BN50="O",0,  IF(BN49="R",IF(BS50="meio1st",IF(BO49&gt;4,IF(BO49=6,7,BO49+2),6),BO50),BO50)))</f>
        <v>6</v>
      </c>
      <c r="BV50" s="88" t="n">
        <f aca="false">IF(BN50="W",6,IF(BN50="O",0,IF(BN50="R",IF(BS50="meio1st",0,IF(BS50="fim1st",0,BP50) ),IF(BN49="R",IF(BS50="meio1st",6,IF(BS50="fim1st",6,IF(BS50="meio2st",IF(BP49&gt;4,IF(BP49=6,7,BP49+2),6),BP50))),BP50))))</f>
        <v>6</v>
      </c>
      <c r="BW50" s="89" t="n">
        <f aca="false">IF(BN50="W",0,IF(BN50="O",0,IF(BN50="R",IF(BS50="STB",BQ50,0),IF(BN49="R",IF(BS49="meio1st",0,IF(BU50&gt;BU49,IF(BV50&gt;BV49,0,10),IF(BV50&gt;BV49,10,BQ50))),BQ50))))</f>
        <v>0</v>
      </c>
      <c r="BY50" s="81" t="s">
        <v>75</v>
      </c>
      <c r="BZ50" s="82" t="str">
        <f aca="false">D50</f>
        <v>RENATO SOUZA</v>
      </c>
      <c r="CA50" s="83" t="n">
        <f aca="false">IF(CB50="W",1,IF(CB50="O",0,IF(CB50="R",0,IF(CB49="R",1,IF(CK50+CK49&gt;0,IF(CK50&gt;CK49,1,0),IF(CJ50&gt;CJ49,1,0))))))</f>
        <v>1</v>
      </c>
      <c r="CB50" s="84" t="s">
        <v>25</v>
      </c>
      <c r="CC50" s="85"/>
      <c r="CD50" s="85"/>
      <c r="CE50" s="86"/>
      <c r="CG50" s="5" t="str">
        <f aca="false">IF(CE50&lt;&gt;"","STB",IF(CE49&lt;&gt;"","STB",IF(CD50&lt;&gt;"",IF(CD50&gt;5,IF(CD50&gt;CD49+1,"fim2st",IF(CD49&gt;CD50+1,"fim2st",IF(CD50=CD49,"meio2st",IF(CD50=6,IF(CD49=7,"fim2st","meio2st"),IF(CD50=7,IF(CD49=6,"fim2st","meio2st"),"meio2st"))))),IF(CD49&gt;5,IF(CD49&gt;CD50+1,"fim2st","meio2st"),"meio2st")),IF(CD49&lt;&gt;"",IF(CD50&gt;5,IF(CD50&gt;CD49+1,"fim2st",IF(CD49&gt;CD50+1,"fim2st",IF(CD50=CD49,"meio2st",IF(CD50=6,IF(CD49=7,"fim2st","meio2st"),IF(CD50=7,IF(CD49=6,"fim2st","meio2st"),"meio2st"))))),IF(CD49&gt;5,IF(CD49&gt;CD50+1,"fim2st","meio2st"),"meio2st")),IF(CC50&lt;&gt;"",IF(CC50&gt;5,IF(CC50&gt;CC49+1,"fim1st",IF(CC49&gt;CC50+1,"fim1st",IF(CC50=CC49,"meio1st",IF(CC50=6,IF(CC49=7,"fim1st","meio1st"),IF(CC50=7,IF(CC49=6,"fim1st","meio1st"),"meio1st"))))),IF(CC49&gt;5,IF(CC49&gt;CC50+1,"fim1st","meio1st"),"meio1st")),IF(CC49&lt;&gt;"",IF(CC50&gt;5,IF(CC50&gt;CC49+1,"fim1st",IF(CC49&gt;CC50+1,"fim1st",IF(CC50=CC49,"meio1st",IF(CC50=6,IF(CC49=7,"fim1st","meio1st"),IF(CC50=7,IF(CC49=6,"fim1st","meio1st"),"meio1st"))))),IF(CC49&gt;5,IF(CC49&gt;CC50+1,"fim1st","meio1st"),"meio1st")),"NJG"))))))</f>
        <v>NJG</v>
      </c>
      <c r="CI50" s="92" t="n">
        <f aca="false">IF(CB50="W",6,IF(CB50="O",0,  IF(CB49="R",IF(CG50="meio1st",IF(CC49&gt;4,IF(CC49=6,7,CC49+2),6),CC50),CC50)))</f>
        <v>6</v>
      </c>
      <c r="CJ50" s="93" t="n">
        <f aca="false">IF(CB50="W",6,IF(CB50="O",0,IF(CB50="R",IF(CG50="meio1st",0,IF(CG50="fim1st",0,CD50) ),IF(CB49="R",IF(CG50="meio1st",6,IF(CG50="fim1st",6,IF(CG50="meio2st",IF(CD49&gt;4,IF(CD49=6,7,CD49+2),6),CD50))),CD50))))</f>
        <v>6</v>
      </c>
      <c r="CK50" s="94" t="n">
        <f aca="false">IF(CB50="W",0,IF(CB50="O",0,IF(CB50="R",IF(CG50="STB",CE50,0),IF(CB49="R",IF(CG49="meio1st",0,IF(CI50&gt;CI49,IF(CJ50&gt;CJ49,0,10),IF(CJ50&gt;CJ49,10,CE50))),CE50))))</f>
        <v>0</v>
      </c>
      <c r="CM50" s="1" t="str">
        <f aca="false">D50</f>
        <v>RENATO SOUZA</v>
      </c>
      <c r="CN50" s="8" t="n">
        <f aca="false">IF(AE51&gt;AE52,1,0)</f>
        <v>0</v>
      </c>
      <c r="CO50" s="8" t="n">
        <f aca="false">IF(AF51&gt;AF52,1,0)</f>
        <v>0</v>
      </c>
      <c r="CP50" s="8" t="n">
        <f aca="false">IF(AG51&gt;AG52,1,0)</f>
        <v>0</v>
      </c>
      <c r="CQ50" s="8" t="n">
        <f aca="false">IF(AS51&gt;AS52,1,0)</f>
        <v>0</v>
      </c>
      <c r="CR50" s="8" t="n">
        <f aca="false">IF(AT51&gt;AT52,1,0)</f>
        <v>0</v>
      </c>
      <c r="CS50" s="8" t="n">
        <f aca="false">IF(AU51&gt;AU52,1,0)</f>
        <v>0</v>
      </c>
      <c r="CT50" s="8" t="n">
        <f aca="false">IF(BG51&gt;BG52,1,0)</f>
        <v>0</v>
      </c>
      <c r="CU50" s="8" t="n">
        <f aca="false">IF(BH51&gt;BH52,1,0)</f>
        <v>0</v>
      </c>
      <c r="CV50" s="8" t="n">
        <f aca="false">IF(BI51&gt;BI52,1,0)</f>
        <v>0</v>
      </c>
      <c r="CW50" s="8" t="n">
        <f aca="false">IF(BU51&gt;BU52,1,0)</f>
        <v>0</v>
      </c>
      <c r="CX50" s="8" t="n">
        <f aca="false">IF(BV51&gt;BV52,1,0)</f>
        <v>0</v>
      </c>
      <c r="CY50" s="8" t="n">
        <f aca="false">IF(BW51&gt;BW52,1,0)</f>
        <v>0</v>
      </c>
      <c r="CZ50" s="8" t="n">
        <f aca="false">IF(CI50&gt;CI49,1,0)</f>
        <v>1</v>
      </c>
      <c r="DA50" s="8" t="n">
        <f aca="false">IF(CJ50&gt;CJ49,1,0)</f>
        <v>1</v>
      </c>
      <c r="DB50" s="8" t="n">
        <f aca="false">IF(CK50&gt;CK49,1,0)</f>
        <v>0</v>
      </c>
      <c r="DC50" s="74"/>
      <c r="DD50" s="8" t="n">
        <f aca="false">IF(AE52&gt;AE51,1,0)</f>
        <v>1</v>
      </c>
      <c r="DE50" s="8" t="n">
        <f aca="false">IF(AF52&gt;AF51,1,0)</f>
        <v>1</v>
      </c>
      <c r="DF50" s="8" t="n">
        <f aca="false">IF(AG52&gt;AG51,1,0)</f>
        <v>0</v>
      </c>
      <c r="DG50" s="8" t="n">
        <f aca="false">IF(AS52&gt;AS51,1,0)</f>
        <v>1</v>
      </c>
      <c r="DH50" s="8" t="n">
        <f aca="false">IF(AT52&gt;AT51,1,0)</f>
        <v>1</v>
      </c>
      <c r="DI50" s="8" t="n">
        <f aca="false">IF(AU52&gt;AU51,1,0)</f>
        <v>0</v>
      </c>
      <c r="DJ50" s="8" t="n">
        <f aca="false">IF(BG52&gt;BG51,1,0)</f>
        <v>1</v>
      </c>
      <c r="DK50" s="8" t="n">
        <f aca="false">IF(BH52&gt;BH51,1,0)</f>
        <v>1</v>
      </c>
      <c r="DL50" s="8" t="n">
        <f aca="false">IF(BI52&gt;BI51,1,0)</f>
        <v>0</v>
      </c>
      <c r="DM50" s="8" t="n">
        <f aca="false">IF(BU52&gt;BU51,1,0)</f>
        <v>1</v>
      </c>
      <c r="DN50" s="8" t="n">
        <f aca="false">IF(BV52&gt;BV51,1,0)</f>
        <v>1</v>
      </c>
      <c r="DO50" s="8" t="n">
        <f aca="false">IF(BW52&gt;BW51,1,0)</f>
        <v>0</v>
      </c>
      <c r="DP50" s="8" t="n">
        <f aca="false">IF(CI49&gt;CI50,1,0)</f>
        <v>0</v>
      </c>
      <c r="DQ50" s="8" t="n">
        <f aca="false">IF(CJ49&gt;CJ50,1,0)</f>
        <v>0</v>
      </c>
      <c r="DR50" s="8" t="n">
        <f aca="false">IF(CK49&gt;CK50,1,0)</f>
        <v>0</v>
      </c>
      <c r="DS50" s="74"/>
      <c r="DT50" s="8" t="n">
        <f aca="false">AE51+AF51+AG51+AS51+AT51+AU51+BG51+BH51+BI51+BU51+BV51+BW51+CI50+CJ50+CK50</f>
        <v>12</v>
      </c>
      <c r="DU50" s="8" t="n">
        <f aca="false">AE52+AF52+AG52+AS52+AT52+AU52+BG52+BH52+BI52+BU52+BV52+BW52+CI49+CJ49+CK49</f>
        <v>48</v>
      </c>
      <c r="DV50" s="74"/>
      <c r="DW50" s="1" t="n">
        <f aca="false">IF(X51="O",1,0)</f>
        <v>1</v>
      </c>
      <c r="DX50" s="1" t="n">
        <f aca="false">IF(AL51="O",1,0)</f>
        <v>1</v>
      </c>
      <c r="DY50" s="1" t="n">
        <f aca="false">IF(AZ51="O",1,0)</f>
        <v>1</v>
      </c>
      <c r="DZ50" s="1" t="n">
        <f aca="false">IF(BN51="O",1,0)</f>
        <v>1</v>
      </c>
      <c r="EA50" s="1" t="n">
        <f aca="false">IF(CB50="O",1,0)</f>
        <v>0</v>
      </c>
      <c r="ED50" s="8" t="n">
        <f aca="false">IF(CN50+CO50+CP50+DD50+DE50+DF50&gt;0,1,0)</f>
        <v>1</v>
      </c>
      <c r="EE50" s="8" t="n">
        <f aca="false">IF(CQ50+CR50+CS50+DG50+DH50+DI50&gt;0,1,0)</f>
        <v>1</v>
      </c>
      <c r="EF50" s="8" t="n">
        <f aca="false">IF(CT50+CU50+CV50+DJ50+DK50+DL50&gt;0,1,0)</f>
        <v>1</v>
      </c>
      <c r="EG50" s="8" t="n">
        <f aca="false">IF(CW50+CX50+CY50+DM50+DN50+DO50&gt;0,1,0)</f>
        <v>1</v>
      </c>
      <c r="EH50" s="8" t="n">
        <f aca="false">IF(CZ50+DA50+DB50+DP50+DQ50+DR50&gt;0,1,0)</f>
        <v>1</v>
      </c>
      <c r="EI50" s="8" t="n">
        <v>2</v>
      </c>
      <c r="EJ50" s="48" t="n">
        <f aca="false">SUM(ED50:EH50)</f>
        <v>5</v>
      </c>
      <c r="EK50" s="48" t="n">
        <f aca="false">AY51+BM51+CA50+W51+AK51</f>
        <v>1</v>
      </c>
      <c r="EL50" s="48" t="n">
        <f aca="false">SUM(CN50:DB50)</f>
        <v>2</v>
      </c>
      <c r="EM50" s="48" t="n">
        <f aca="false">SUM(DD50:DR50)</f>
        <v>8</v>
      </c>
      <c r="EN50" s="48" t="n">
        <f aca="false">EL50-EM50</f>
        <v>-6</v>
      </c>
      <c r="EO50" s="48" t="n">
        <f aca="false">DT50</f>
        <v>12</v>
      </c>
      <c r="EP50" s="48" t="n">
        <f aca="false">DU50</f>
        <v>48</v>
      </c>
      <c r="EQ50" s="48" t="n">
        <f aca="false">EO50-EP50</f>
        <v>-36</v>
      </c>
      <c r="ER50" s="48" t="n">
        <f aca="false">SUM(DW50:EA50)</f>
        <v>4</v>
      </c>
      <c r="ES50" s="74"/>
      <c r="ET50" s="27" t="n">
        <f aca="false">IF(EK50+100&gt;99,EK50+100,concatdxnar("0",EK50+100))</f>
        <v>101</v>
      </c>
      <c r="EU50" s="27" t="str">
        <f aca="false">IF(EN50+100&gt;99,EN50+100,CONCATENATE("0",EN50+100))</f>
        <v>094</v>
      </c>
      <c r="EV50" s="27" t="str">
        <f aca="false">IF(EQ50+100&gt;99,EQ50+100,CONCATENATE("0",EQ50+100))</f>
        <v>064</v>
      </c>
      <c r="EW50" s="27" t="n">
        <f aca="false">9-ER50</f>
        <v>5</v>
      </c>
      <c r="EX50" s="8" t="str">
        <f aca="false">CONCATENATE(ET50,EU50,EV50,EW50,EI50)</f>
        <v>10109406452</v>
      </c>
      <c r="EY50" s="8" t="n">
        <f aca="false">VALUE(EX50)</f>
        <v>10109406452</v>
      </c>
      <c r="EZ50" s="8" t="n">
        <f aca="false">LARGE(EY49:EY54,EI50)</f>
        <v>10410412083</v>
      </c>
      <c r="FA50" s="8" t="str">
        <f aca="false">LEFT(EZ50,9)</f>
        <v>104104120</v>
      </c>
      <c r="FB50" s="8" t="str">
        <f aca="false">IF(FA50=FA49,"empate-c",IF(FA50=FA51,"empate-b","ok"))</f>
        <v>ok</v>
      </c>
      <c r="FC50" s="8" t="n">
        <f aca="false">VALUE(RIGHT(EZ50,1))</f>
        <v>3</v>
      </c>
      <c r="FD50" s="8" t="n">
        <f aca="false">IF(FB50="ok",9,IF(FB50="empate-c",CONCATENATE(FC50,FC49),IF(FB50="empate-b",CONCATENATE(FC50,FC51),1)))</f>
        <v>9</v>
      </c>
      <c r="FE50" s="8" t="str">
        <f aca="false">RIGHT(C47,1)</f>
        <v>F</v>
      </c>
      <c r="FF50" s="8" t="n">
        <f aca="false">IF(FD50=9,9,VLOOKUP(CONCATENATE(FE50,FD50),'Conf-Direto'!$A$12:$B$587,2,0))</f>
        <v>9</v>
      </c>
      <c r="FG50" s="8" t="n">
        <f aca="false">IF(FF50=9,9,IF(FF50=FC50,8,7))</f>
        <v>9</v>
      </c>
      <c r="FH50" s="1" t="str">
        <f aca="false">CONCATENATE(FA50,FG50,FC50)</f>
        <v>10410412093</v>
      </c>
      <c r="FI50" s="8" t="n">
        <v>2</v>
      </c>
      <c r="FJ50" s="25" t="n">
        <f aca="false">IF(CA49=1,1,IF(CA50=1,2,0))</f>
        <v>2</v>
      </c>
      <c r="FK50" s="25"/>
      <c r="FL50" s="25" t="n">
        <f aca="false">FK51</f>
        <v>3</v>
      </c>
      <c r="FM50" s="25" t="n">
        <f aca="false">FK52</f>
        <v>4</v>
      </c>
      <c r="FN50" s="25" t="n">
        <f aca="false">FK53</f>
        <v>5</v>
      </c>
      <c r="FO50" s="25" t="n">
        <f aca="false">FL54</f>
        <v>6</v>
      </c>
      <c r="FP50" s="1" t="n">
        <f aca="false">VALUE(FH50)</f>
        <v>10410412093</v>
      </c>
      <c r="FQ50" s="1" t="n">
        <f aca="false">LARGE(FP49:FP54,2)</f>
        <v>10410412093</v>
      </c>
      <c r="FR50" s="8" t="n">
        <f aca="false">IF(SUM(EJ49:EJ54)=0,B50,VALUE(RIGHT(FQ50,1)))</f>
        <v>3</v>
      </c>
      <c r="FS50" s="1" t="n">
        <f aca="false">FR50+30</f>
        <v>33</v>
      </c>
      <c r="FT50" s="1" t="str">
        <f aca="false">VLOOKUP(FR50,B49:D54,3,0)</f>
        <v>ALÉCIO SILVA</v>
      </c>
      <c r="FU50" s="4" t="n">
        <f aca="false">F50</f>
        <v>32</v>
      </c>
      <c r="FV50" s="9" t="str">
        <f aca="false">IF(FS50&lt;10,CONCATENATE("0",FS50,IF(FU50&lt;10,CONCATENATE("0",FU50),FU50)),CONCATENATE(FS50,IF(FU50&lt;10,CONCATENATE("0",FU50),FU50)))</f>
        <v>3332</v>
      </c>
      <c r="FW50" s="4" t="n">
        <f aca="false">VALUE(FV50)</f>
        <v>3332</v>
      </c>
      <c r="FX50" s="4" t="n">
        <f aca="false">SMALL(FW49:FW54,FI50)</f>
        <v>3236</v>
      </c>
      <c r="FY50" s="4" t="n">
        <f aca="false">IF(LEN(FX50)=3,VALUE(LEFT(FX50,1)),VALUE(LEFT(FX50,2)))</f>
        <v>32</v>
      </c>
      <c r="FZ50" s="4" t="str">
        <f aca="false">RIGHT(FX50,2)</f>
        <v>36</v>
      </c>
    </row>
    <row r="51" customFormat="false" ht="15" hidden="false" customHeight="false" outlineLevel="0" collapsed="false">
      <c r="B51" s="48" t="n">
        <v>3</v>
      </c>
      <c r="C51" s="49" t="n">
        <v>33</v>
      </c>
      <c r="D51" s="50" t="str">
        <f aca="false">Classificação!D37</f>
        <v>ALÉCIO SILVA</v>
      </c>
      <c r="F51" s="49" t="n">
        <f aca="false">F50+1</f>
        <v>33</v>
      </c>
      <c r="G51" s="51" t="str">
        <f aca="false">VLOOKUP(FR51,$B$49:$D$54,3,0)</f>
        <v>EDSON BELLO</v>
      </c>
      <c r="H51" s="95" t="n">
        <f aca="false">VLOOKUP(FR51,EI49:EJ54,2,0)</f>
        <v>5</v>
      </c>
      <c r="I51" s="75" t="n">
        <f aca="false">VLOOKUP(FR51,EI49:EK54,3,0)</f>
        <v>3</v>
      </c>
      <c r="J51" s="95" t="n">
        <f aca="false">VLOOKUP(FR51,EI49:EQ54,4,0)</f>
        <v>7</v>
      </c>
      <c r="K51" s="77" t="n">
        <f aca="false">VLOOKUP(FR51,EI49:EQ54,5,0)</f>
        <v>4</v>
      </c>
      <c r="L51" s="78" t="n">
        <f aca="false">VLOOKUP(FR51,EI49:EQ54,6,0)</f>
        <v>3</v>
      </c>
      <c r="M51" s="95" t="n">
        <f aca="false">VLOOKUP(FR51,EI49:EQ54,7,0)</f>
        <v>62</v>
      </c>
      <c r="N51" s="77" t="n">
        <f aca="false">VLOOKUP(FR51,EI49:EQ54,8,0)</f>
        <v>35</v>
      </c>
      <c r="O51" s="113" t="n">
        <f aca="false">VLOOKUP(FR51,EI49:EQ54,9,0)</f>
        <v>27</v>
      </c>
      <c r="P51" s="80" t="n">
        <f aca="false">VLOOKUP(FR51,EI49:ER54,10,0)</f>
        <v>0</v>
      </c>
      <c r="Q51" s="80" t="e">
        <f aca="false">VLOOKUP(FS51,EJ49:ES54,10,0)</f>
        <v>#N/A</v>
      </c>
      <c r="R51" s="59"/>
      <c r="S51" s="59"/>
      <c r="U51" s="60"/>
      <c r="V51" s="61" t="str">
        <f aca="false">D50</f>
        <v>RENATO SOUZA</v>
      </c>
      <c r="W51" s="62" t="n">
        <f aca="false">IF(X51="W",1,IF(X51="O",0,IF(X51="R",0,IF(X52="R",1,IF(AG51+AG52&gt;0,IF(AG51&gt;AG52,1,0),IF(AF51&gt;AF52,1,0))))))</f>
        <v>0</v>
      </c>
      <c r="X51" s="96" t="s">
        <v>47</v>
      </c>
      <c r="Y51" s="64"/>
      <c r="Z51" s="64"/>
      <c r="AA51" s="65"/>
      <c r="AC51" s="5" t="str">
        <f aca="false">IF(AA51&lt;&gt;"","STB",IF(AA52&lt;&gt;"","STB",IF(Z51&lt;&gt;"",IF(Z51&gt;5,IF(Z51&gt;Z52+1,"fim2st",IF(Z52&gt;Z51+1,"fim2st",IF(Z51=Z52,"meio2st",IF(Z51=6,IF(Z52=7,"fim2st","meio2st"),IF(Z51=7,IF(Z52=6,"fim2st","meio2st"),"meio2st"))))),IF(Z52&gt;5,IF(Z52&gt;Z51+1,"fim2st","meio2st"),"meio2st")),IF(Z52&lt;&gt;"",IF(Z51&gt;5,IF(Z51&gt;Z52+1,"fim2st",IF(Z52&gt;Z51+1,"fim2st",IF(Z51=Z52,"meio2st",IF(Z51=6,IF(Z52=7,"fim2st","meio2st"),IF(Z51=7,IF(Z52=6,"fim2st","meio2st"),"meio2st"))))),IF(Z52&gt;5,IF(Z52&gt;Z51+1,"fim2st","meio2st"),"meio2st")),IF(Y51&lt;&gt;"",IF(Y51&gt;5,IF(Y51&gt;Y52+1,"fim1st",IF(Y52&gt;Y51+1,"fim1st",IF(Y51=Y52,"meio1st",IF(Y51=6,IF(Y52=7,"fim1st","meio1st"),IF(Y51=7,IF(Y52=6,"fim1st","meio1st"),"meio1st"))))),IF(Y52&gt;5,IF(Y52&gt;Y51+1,"fim1st","meio1st"),"meio1st")),IF(Y52&lt;&gt;"",IF(Y51&gt;5,IF(Y51&gt;Y52+1,"fim1st",IF(Y52&gt;Y51+1,"fim1st",IF(Y51=Y52,"meio1st",IF(Y51=6,IF(Y52=7,"fim1st","meio1st"),IF(Y51=7,IF(Y52=6,"fim1st","meio1st"),"meio1st"))))),IF(Y52&gt;5,IF(Y52&gt;Y51+1,"fim1st","meio1st"),"meio1st")),"NJG"))))))</f>
        <v>NJG</v>
      </c>
      <c r="AE51" s="66" t="n">
        <f aca="false">IF(X51="W",6,IF(X51="O",0,  IF(X52="R",IF(AC51="meio1st",IF(Y52&gt;4,IF(Y52=6,7,Y52+2),6),Y51),Y51)))</f>
        <v>0</v>
      </c>
      <c r="AF51" s="67" t="n">
        <f aca="false">IF(X51="W",6,IF(X51="O",0,IF(X51="R",IF(AC51="meio1st",0,IF(AC51="fim1st",0,Z51) ),IF(X52="R",IF(AC51="meio1st",6,IF(AC51="fim1st",6,IF(AC51="meio2st",IF(Z52&gt;4,IF(Z52=6,7,Z52+2),6),Z51))),Z51))))</f>
        <v>0</v>
      </c>
      <c r="AG51" s="68" t="n">
        <f aca="false">IF(X51="W",0,IF(X51="O",0,IF(X51="R",IF(AC51="STB",AA51,0),IF(X52="R",IF(AC49="meio1st",0,IF(AE51&gt;AE52,IF(AF51&gt;AF52,0,10),IF(AF51&gt;AF52,10,AA51))),AA51))))</f>
        <v>0</v>
      </c>
      <c r="AH51" s="69"/>
      <c r="AI51" s="60" t="s">
        <v>75</v>
      </c>
      <c r="AJ51" s="61" t="str">
        <f aca="false">D50</f>
        <v>RENATO SOUZA</v>
      </c>
      <c r="AK51" s="62" t="n">
        <f aca="false">IF(AL51="W",1,IF(AL51="O",0,IF(AL51="R",0,IF(AL52="R",1,IF(AU51+AU52&gt;0,IF(AU51&gt;AU52,1,0),IF(AT51&gt;AT52,1,0))))))</f>
        <v>0</v>
      </c>
      <c r="AL51" s="96" t="s">
        <v>47</v>
      </c>
      <c r="AM51" s="64"/>
      <c r="AN51" s="64"/>
      <c r="AO51" s="65"/>
      <c r="AQ51" s="5" t="str">
        <f aca="false">IF(AO51&lt;&gt;"","STB",IF(AO52&lt;&gt;"","STB",IF(AN51&lt;&gt;"",IF(AN51&gt;5,IF(AN51&gt;AN52+1,"fim2st",IF(AN52&gt;AN51+1,"fim2st",IF(AN51=AN52,"meio2st",IF(AN51=6,IF(AN52=7,"fim2st","meio2st"),IF(AN51=7,IF(AN52=6,"fim2st","meio2st"),"meio2st"))))),IF(AN52&gt;5,IF(AN52&gt;AN51+1,"fim2st","meio2st"),"meio2st")),IF(AN52&lt;&gt;"",IF(AN51&gt;5,IF(AN51&gt;AN52+1,"fim2st",IF(AN52&gt;AN51+1,"fim2st",IF(AN51=AN52,"meio2st",IF(AN51=6,IF(AN52=7,"fim2st","meio2st"),IF(AN51=7,IF(AN52=6,"fim2st","meio2st"),"meio2st"))))),IF(AN52&gt;5,IF(AN52&gt;AN51+1,"fim2st","meio2st"),"meio2st")),IF(AM51&lt;&gt;"",IF(AM51&gt;5,IF(AM51&gt;AM52+1,"fim1st",IF(AM52&gt;AM51+1,"fim1st",IF(AM51=AM52,"meio1st",IF(AM51=6,IF(AM52=7,"fim1st","meio1st"),IF(AM51=7,IF(AM52=6,"fim1st","meio1st"),"meio1st"))))),IF(AM52&gt;5,IF(AM52&gt;AM51+1,"fim1st","meio1st"),"meio1st")),IF(AM52&lt;&gt;"",IF(AM51&gt;5,IF(AM51&gt;AM52+1,"fim1st",IF(AM52&gt;AM51+1,"fim1st",IF(AM51=AM52,"meio1st",IF(AM51=6,IF(AM52=7,"fim1st","meio1st"),IF(AM51=7,IF(AM52=6,"fim1st","meio1st"),"meio1st"))))),IF(AM52&gt;5,IF(AM52&gt;AM51+1,"fim1st","meio1st"),"meio1st")),"NJG"))))))</f>
        <v>NJG</v>
      </c>
      <c r="AS51" s="66" t="n">
        <f aca="false">IF(AL51="W",6,IF(AL51="O",0,  IF(AL52="R",IF(AQ51="meio1st",IF(AM52&gt;4,IF(AM52=6,7,AM52+2),6),AM51),AM51)))</f>
        <v>0</v>
      </c>
      <c r="AT51" s="67" t="n">
        <f aca="false">IF(AL51="W",6,IF(AL51="O",0,IF(AL51="R",IF(AQ51="meio1st",0,IF(AQ51="fim1st",0,AN51) ),IF(AL52="R",IF(AQ51="meio1st",6,IF(AQ51="fim1st",6,IF(AQ51="meio2st",IF(AN52&gt;4,IF(AN52=6,7,AN52+2),6),AN51))),AN51))))</f>
        <v>0</v>
      </c>
      <c r="AU51" s="68" t="n">
        <f aca="false">IF(AL51="W",0,IF(AL51="O",0,IF(AL51="R",IF(AQ51="STB",AO51,0),IF(AL52="R",IF(AQ49="meio1st",0,IF(AS51&gt;AS52,IF(AT51&gt;AT52,0,10),IF(AT51&gt;AT52,10,AO51))),AO51))))</f>
        <v>0</v>
      </c>
      <c r="AW51" s="60"/>
      <c r="AX51" s="61" t="str">
        <f aca="false">D50</f>
        <v>RENATO SOUZA</v>
      </c>
      <c r="AY51" s="62" t="n">
        <f aca="false">IF(AZ51="W",1,IF(AZ51="O",0,IF(AZ51="R",0,IF(AZ52="R",1,IF(BI51+BI52&gt;0,IF(BI51&gt;BI52,1,0),IF(BH51&gt;BH52,1,0))))))</f>
        <v>0</v>
      </c>
      <c r="AZ51" s="96" t="s">
        <v>47</v>
      </c>
      <c r="BA51" s="64"/>
      <c r="BB51" s="64"/>
      <c r="BC51" s="65"/>
      <c r="BE51" s="5" t="str">
        <f aca="false">IF(BC51&lt;&gt;"","STB",IF(BC52&lt;&gt;"","STB",IF(BB51&lt;&gt;"",IF(BB51&gt;5,IF(BB51&gt;BB52+1,"fim2st",IF(BB52&gt;BB51+1,"fim2st",IF(BB51=BB52,"meio2st",IF(BB51=6,IF(BB52=7,"fim2st","meio2st"),IF(BB51=7,IF(BB52=6,"fim2st","meio2st"),"meio2st"))))),IF(BB52&gt;5,IF(BB52&gt;BB51+1,"fim2st","meio2st"),"meio2st")),IF(BB52&lt;&gt;"",IF(BB51&gt;5,IF(BB51&gt;BB52+1,"fim2st",IF(BB52&gt;BB51+1,"fim2st",IF(BB51=BB52,"meio2st",IF(BB51=6,IF(BB52=7,"fim2st","meio2st"),IF(BB51=7,IF(BB52=6,"fim2st","meio2st"),"meio2st"))))),IF(BB52&gt;5,IF(BB52&gt;BB51+1,"fim2st","meio2st"),"meio2st")),IF(BA51&lt;&gt;"",IF(BA51&gt;5,IF(BA51&gt;BA52+1,"fim1st",IF(BA52&gt;BA51+1,"fim1st",IF(BA51=BA52,"meio1st",IF(BA51=6,IF(BA52=7,"fim1st","meio1st"),IF(BA51=7,IF(BA52=6,"fim1st","meio1st"),"meio1st"))))),IF(BA52&gt;5,IF(BA52&gt;BA51+1,"fim1st","meio1st"),"meio1st")),IF(BA52&lt;&gt;"",IF(BA51&gt;5,IF(BA51&gt;BA52+1,"fim1st",IF(BA52&gt;BA51+1,"fim1st",IF(BA51=BA52,"meio1st",IF(BA51=6,IF(BA52=7,"fim1st","meio1st"),IF(BA51=7,IF(BA52=6,"fim1st","meio1st"),"meio1st"))))),IF(BA52&gt;5,IF(BA52&gt;BA51+1,"fim1st","meio1st"),"meio1st")),"NJG"))))))</f>
        <v>NJG</v>
      </c>
      <c r="BG51" s="66" t="n">
        <f aca="false">IF(AZ51="W",6,IF(AZ51="O",0,  IF(AZ52="R",IF(BE51="meio1st",IF(BA52&gt;4,IF(BA52=6,7,BA52+2),6),BA51),BA51)))</f>
        <v>0</v>
      </c>
      <c r="BH51" s="67" t="n">
        <f aca="false">IF(AZ51="W",6,IF(AZ51="O",0,IF(AZ51="R",IF(BE51="meio1st",0,IF(BE51="fim1st",0,BB51) ),IF(AZ52="R",IF(BE51="meio1st",6,IF(BE51="fim1st",6,IF(BE51="meio2st",IF(BB52&gt;4,IF(BB52=6,7,BB52+2),6),BB51))),BB51))))</f>
        <v>0</v>
      </c>
      <c r="BI51" s="68" t="n">
        <f aca="false">IF(AZ51="W",0,IF(AZ51="O",0,IF(AZ51="R",IF(BE51="STB",BC51,0),IF(AZ52="R",IF(BE49="meio1st",0,IF(BG51&gt;BG52,IF(BH51&gt;BH52,0,10),IF(BH51&gt;BH52,10,BC51))),BC51))))</f>
        <v>0</v>
      </c>
      <c r="BK51" s="60"/>
      <c r="BL51" s="61" t="str">
        <f aca="false">D50</f>
        <v>RENATO SOUZA</v>
      </c>
      <c r="BM51" s="62" t="n">
        <f aca="false">IF(BN51="W",1,IF(BN51="O",0,IF(BN51="R",0,IF(BN52="R",1,IF(BW51+BW52&gt;0,IF(BW51&gt;BW52,1,0),IF(BV51&gt;BV52,1,0))))))</f>
        <v>0</v>
      </c>
      <c r="BN51" s="96" t="s">
        <v>47</v>
      </c>
      <c r="BO51" s="64"/>
      <c r="BP51" s="64"/>
      <c r="BQ51" s="65"/>
      <c r="BS51" s="5" t="str">
        <f aca="false">IF(BQ51&lt;&gt;"","STB",IF(BQ52&lt;&gt;"","STB",IF(BP51&lt;&gt;"",IF(BP51&gt;5,IF(BP51&gt;BP52+1,"fim2st",IF(BP52&gt;BP51+1,"fim2st",IF(BP51=BP52,"meio2st",IF(BP51=6,IF(BP52=7,"fim2st","meio2st"),IF(BP51=7,IF(BP52=6,"fim2st","meio2st"),"meio2st"))))),IF(BP52&gt;5,IF(BP52&gt;BP51+1,"fim2st","meio2st"),"meio2st")),IF(BP52&lt;&gt;"",IF(BP51&gt;5,IF(BP51&gt;BP52+1,"fim2st",IF(BP52&gt;BP51+1,"fim2st",IF(BP51=BP52,"meio2st",IF(BP51=6,IF(BP52=7,"fim2st","meio2st"),IF(BP51=7,IF(BP52=6,"fim2st","meio2st"),"meio2st"))))),IF(BP52&gt;5,IF(BP52&gt;BP51+1,"fim2st","meio2st"),"meio2st")),IF(BO51&lt;&gt;"",IF(BO51&gt;5,IF(BO51&gt;BO52+1,"fim1st",IF(BO52&gt;BO51+1,"fim1st",IF(BO51=BO52,"meio1st",IF(BO51=6,IF(BO52=7,"fim1st","meio1st"),IF(BO51=7,IF(BO52=6,"fim1st","meio1st"),"meio1st"))))),IF(BO52&gt;5,IF(BO52&gt;BO51+1,"fim1st","meio1st"),"meio1st")),IF(BO52&lt;&gt;"",IF(BO51&gt;5,IF(BO51&gt;BO52+1,"fim1st",IF(BO52&gt;BO51+1,"fim1st",IF(BO51=BO52,"meio1st",IF(BO51=6,IF(BO52=7,"fim1st","meio1st"),IF(BO51=7,IF(BO52=6,"fim1st","meio1st"),"meio1st"))))),IF(BO52&gt;5,IF(BO52&gt;BO51+1,"fim1st","meio1st"),"meio1st")),"NJG"))))))</f>
        <v>NJG</v>
      </c>
      <c r="BU51" s="66" t="n">
        <f aca="false">IF(BN51="W",6,IF(BN51="O",0,  IF(BN52="R",IF(BS51="meio1st",IF(BO52&gt;4,IF(BO52=6,7,BO52+2),6),BO51),BO51)))</f>
        <v>0</v>
      </c>
      <c r="BV51" s="67" t="n">
        <f aca="false">IF(BN51="W",6,IF(BN51="O",0,IF(BN51="R",IF(BS51="meio1st",0,IF(BS51="fim1st",0,BP51) ),IF(BN52="R",IF(BS51="meio1st",6,IF(BS51="fim1st",6,IF(BS51="meio2st",IF(BP52&gt;4,IF(BP52=6,7,BP52+2),6),BP51))),BP51))))</f>
        <v>0</v>
      </c>
      <c r="BW51" s="68" t="n">
        <f aca="false">IF(BN51="W",0,IF(BN51="O",0,IF(BN51="R",IF(BS51="STB",BQ51,0),IF(BN52="R",IF(BS49="meio1st",0,IF(BU51&gt;BU52,IF(BV51&gt;BV52,0,10),IF(BV51&gt;BV52,10,BQ51))),BQ51))))</f>
        <v>0</v>
      </c>
      <c r="BY51" s="60" t="s">
        <v>75</v>
      </c>
      <c r="BZ51" s="61" t="str">
        <f aca="false">D51</f>
        <v>ALÉCIO SILVA</v>
      </c>
      <c r="CA51" s="62" t="n">
        <f aca="false">IF(CB51="W",1,IF(CB51="O",0,IF(CB51="R",0,IF(CB52="R",1,IF(CK51+CK52&gt;0,IF(CK51&gt;CK52,1,0),IF(CJ51&gt;CJ52,1,0))))))</f>
        <v>1</v>
      </c>
      <c r="CB51" s="96"/>
      <c r="CC51" s="64" t="n">
        <v>4</v>
      </c>
      <c r="CD51" s="64" t="n">
        <v>6</v>
      </c>
      <c r="CE51" s="65" t="n">
        <v>10</v>
      </c>
      <c r="CG51" s="5" t="str">
        <f aca="false">IF(CE51&lt;&gt;"","STB",IF(CE52&lt;&gt;"","STB",IF(CD51&lt;&gt;"",IF(CD51&gt;5,IF(CD51&gt;CD52+1,"fim2st",IF(CD52&gt;CD51+1,"fim2st",IF(CD51=CD52,"meio2st",IF(CD51=6,IF(CD52=7,"fim2st","meio2st"),IF(CD51=7,IF(CD52=6,"fim2st","meio2st"),"meio2st"))))),IF(CD52&gt;5,IF(CD52&gt;CD51+1,"fim2st","meio2st"),"meio2st")),IF(CD52&lt;&gt;"",IF(CD51&gt;5,IF(CD51&gt;CD52+1,"fim2st",IF(CD52&gt;CD51+1,"fim2st",IF(CD51=CD52,"meio2st",IF(CD51=6,IF(CD52=7,"fim2st","meio2st"),IF(CD51=7,IF(CD52=6,"fim2st","meio2st"),"meio2st"))))),IF(CD52&gt;5,IF(CD52&gt;CD51+1,"fim2st","meio2st"),"meio2st")),IF(CC51&lt;&gt;"",IF(CC51&gt;5,IF(CC51&gt;CC52+1,"fim1st",IF(CC52&gt;CC51+1,"fim1st",IF(CC51=CC52,"meio1st",IF(CC51=6,IF(CC52=7,"fim1st","meio1st"),IF(CC51=7,IF(CC52=6,"fim1st","meio1st"),"meio1st"))))),IF(CC52&gt;5,IF(CC52&gt;CC51+1,"fim1st","meio1st"),"meio1st")),IF(CC52&lt;&gt;"",IF(CC51&gt;5,IF(CC51&gt;CC52+1,"fim1st",IF(CC52&gt;CC51+1,"fim1st",IF(CC51=CC52,"meio1st",IF(CC51=6,IF(CC52=7,"fim1st","meio1st"),IF(CC51=7,IF(CC52=6,"fim1st","meio1st"),"meio1st"))))),IF(CC52&gt;5,IF(CC52&gt;CC51+1,"fim1st","meio1st"),"meio1st")),"NJG"))))))</f>
        <v>STB</v>
      </c>
      <c r="CI51" s="71" t="n">
        <f aca="false">IF(CB51="W",6,IF(CB51="O",0,  IF(CB52="R",IF(CG51="meio1st",IF(CC52&gt;4,IF(CC52=6,7,CC52+2),6),CC51),CC51)))</f>
        <v>4</v>
      </c>
      <c r="CJ51" s="72" t="n">
        <f aca="false">IF(CB51="W",6,IF(CB51="O",0,IF(CB51="R",IF(CG51="meio1st",0,IF(CG51="fim1st",0,CD51) ),IF(CB52="R",IF(CG51="meio1st",6,IF(CG51="fim1st",6,IF(CG51="meio2st",IF(CD52&gt;4,IF(CD52=6,7,CD52+2),6),CD51))),CD51))))</f>
        <v>6</v>
      </c>
      <c r="CK51" s="73" t="n">
        <f aca="false">IF(CB51="W",0,IF(CB51="O",0,IF(CB51="R",IF(CG51="STB",CE51,0),IF(CB52="R",IF(CG49="meio1st",0,IF(CI51&gt;CI52,IF(CJ51&gt;CJ52,0,10),IF(CJ51&gt;CJ52,10,CE51))),CE51))))</f>
        <v>10</v>
      </c>
      <c r="CM51" s="1" t="str">
        <f aca="false">D51</f>
        <v>ALÉCIO SILVA</v>
      </c>
      <c r="CN51" s="8" t="n">
        <f aca="false">IF(AE53&gt;AE54,1,0)</f>
        <v>0</v>
      </c>
      <c r="CO51" s="8" t="n">
        <f aca="false">IF(AF53&gt;AF54,1,0)</f>
        <v>1</v>
      </c>
      <c r="CP51" s="8" t="n">
        <f aca="false">IF(AG53&gt;AG54,1,0)</f>
        <v>1</v>
      </c>
      <c r="CQ51" s="8" t="n">
        <f aca="false">IF(AS53&gt;AS54,1,0)</f>
        <v>0</v>
      </c>
      <c r="CR51" s="8" t="n">
        <f aca="false">IF(AT53&gt;AT54,1,0)</f>
        <v>0</v>
      </c>
      <c r="CS51" s="8" t="n">
        <f aca="false">IF(AU53&gt;AU54,1,0)</f>
        <v>0</v>
      </c>
      <c r="CT51" s="8" t="n">
        <f aca="false">IF(BG52&gt;BG51,1,0)</f>
        <v>1</v>
      </c>
      <c r="CU51" s="8" t="n">
        <f aca="false">IF(BH52&gt;BH51,1,0)</f>
        <v>1</v>
      </c>
      <c r="CV51" s="8" t="n">
        <f aca="false">IF(BI52&gt;BI51,1,0)</f>
        <v>0</v>
      </c>
      <c r="CW51" s="8" t="n">
        <f aca="false">IF(BU50&gt;BU49,1,0)</f>
        <v>1</v>
      </c>
      <c r="CX51" s="8" t="n">
        <f aca="false">IF(BV50&gt;BV49,1,0)</f>
        <v>1</v>
      </c>
      <c r="CY51" s="8" t="n">
        <f aca="false">IF(BW50&gt;BW49,1,0)</f>
        <v>0</v>
      </c>
      <c r="CZ51" s="8" t="n">
        <f aca="false">IF(CI51&gt;CI52,1,0)</f>
        <v>0</v>
      </c>
      <c r="DA51" s="8" t="n">
        <f aca="false">IF(CJ51&gt;CJ52,1,0)</f>
        <v>1</v>
      </c>
      <c r="DB51" s="8" t="n">
        <f aca="false">IF(CK51&gt;CK52,1,0)</f>
        <v>1</v>
      </c>
      <c r="DC51" s="74"/>
      <c r="DD51" s="8" t="n">
        <f aca="false">IF(AE54&gt;AE53,1,0)</f>
        <v>1</v>
      </c>
      <c r="DE51" s="8" t="n">
        <f aca="false">IF(AF54&gt;AF53,1,0)</f>
        <v>0</v>
      </c>
      <c r="DF51" s="8" t="n">
        <f aca="false">IF(AG54&gt;AG53,1,0)</f>
        <v>0</v>
      </c>
      <c r="DG51" s="8" t="n">
        <f aca="false">IF(AS54&gt;AS53,1,0)</f>
        <v>1</v>
      </c>
      <c r="DH51" s="8" t="n">
        <f aca="false">IF(AT54&gt;AT53,1,0)</f>
        <v>1</v>
      </c>
      <c r="DI51" s="8" t="n">
        <f aca="false">IF(AU54&gt;AU53,1,0)</f>
        <v>0</v>
      </c>
      <c r="DJ51" s="8" t="n">
        <f aca="false">IF(BG51&gt;BG52,1,0)</f>
        <v>0</v>
      </c>
      <c r="DK51" s="8" t="n">
        <f aca="false">IF(BH51&gt;BH52,1,0)</f>
        <v>0</v>
      </c>
      <c r="DL51" s="8" t="n">
        <f aca="false">IF(BI51&gt;BI52,1,0)</f>
        <v>0</v>
      </c>
      <c r="DM51" s="8" t="n">
        <f aca="false">IF(BU49&gt;BU50,1,0)</f>
        <v>0</v>
      </c>
      <c r="DN51" s="8" t="n">
        <f aca="false">IF(BV49&gt;BV50,1,0)</f>
        <v>0</v>
      </c>
      <c r="DO51" s="8" t="n">
        <f aca="false">IF(BW49&gt;BW50,1,0)</f>
        <v>0</v>
      </c>
      <c r="DP51" s="8" t="n">
        <f aca="false">IF(CI52&gt;CI51,1,0)</f>
        <v>1</v>
      </c>
      <c r="DQ51" s="8" t="n">
        <f aca="false">IF(CJ52&gt;CJ51,1,0)</f>
        <v>0</v>
      </c>
      <c r="DR51" s="8" t="n">
        <f aca="false">IF(CK52&gt;CK51,1,0)</f>
        <v>0</v>
      </c>
      <c r="DS51" s="74"/>
      <c r="DT51" s="8" t="n">
        <f aca="false">AE53+AF53+AG53+AS53+AT53+AU53+BG52+BH52+BI52+BU50+BV50+BW50+CI51+CJ51+CK51</f>
        <v>62</v>
      </c>
      <c r="DU51" s="8" t="n">
        <f aca="false">AE54+AF54+AG54+AS54+AT54+AU54+BG51+BH51+BI51+BU49+BV49+BW49+CI52+CJ52+CK52</f>
        <v>42</v>
      </c>
      <c r="DV51" s="74"/>
      <c r="DW51" s="1" t="n">
        <f aca="false">IF(X53="O",1,0)</f>
        <v>0</v>
      </c>
      <c r="DX51" s="1" t="n">
        <f aca="false">IF(AL53="O",1,0)</f>
        <v>1</v>
      </c>
      <c r="DY51" s="1" t="n">
        <f aca="false">IF(AZ52="O",1,0)</f>
        <v>0</v>
      </c>
      <c r="DZ51" s="1" t="n">
        <f aca="false">IF(BN50="O",1,0)</f>
        <v>0</v>
      </c>
      <c r="EA51" s="1" t="n">
        <f aca="false">IF(CB51="O",1,0)</f>
        <v>0</v>
      </c>
      <c r="ED51" s="8" t="n">
        <f aca="false">IF(CN51+CO51+CP51+DD51+DE51+DF51&gt;0,1,0)</f>
        <v>1</v>
      </c>
      <c r="EE51" s="8" t="n">
        <f aca="false">IF(CQ51+CR51+CS51+DG51+DH51+DI51&gt;0,1,0)</f>
        <v>1</v>
      </c>
      <c r="EF51" s="8" t="n">
        <f aca="false">IF(CT51+CU51+CV51+DJ51+DK51+DL51&gt;0,1,0)</f>
        <v>1</v>
      </c>
      <c r="EG51" s="8" t="n">
        <f aca="false">IF(CW51+CX51+CY51+DM51+DN51+DO51&gt;0,1,0)</f>
        <v>1</v>
      </c>
      <c r="EH51" s="8" t="n">
        <f aca="false">IF(CZ51+DA51+DB51+DP51+DQ51+DR51&gt;0,1,0)</f>
        <v>1</v>
      </c>
      <c r="EI51" s="8" t="n">
        <v>3</v>
      </c>
      <c r="EJ51" s="48" t="n">
        <f aca="false">SUM(ED51:EH51)</f>
        <v>5</v>
      </c>
      <c r="EK51" s="48" t="n">
        <f aca="false">AY52+BM50+CA51+W53+AK53</f>
        <v>4</v>
      </c>
      <c r="EL51" s="48" t="n">
        <f aca="false">SUM(CN51:DB51)</f>
        <v>8</v>
      </c>
      <c r="EM51" s="48" t="n">
        <f aca="false">SUM(DD51:DR51)</f>
        <v>4</v>
      </c>
      <c r="EN51" s="48" t="n">
        <f aca="false">EL51-EM51</f>
        <v>4</v>
      </c>
      <c r="EO51" s="48" t="n">
        <f aca="false">DT51</f>
        <v>62</v>
      </c>
      <c r="EP51" s="48" t="n">
        <f aca="false">DU51</f>
        <v>42</v>
      </c>
      <c r="EQ51" s="48" t="n">
        <f aca="false">EO51-EP51</f>
        <v>20</v>
      </c>
      <c r="ER51" s="48" t="n">
        <f aca="false">SUM(DW51:EA51)</f>
        <v>1</v>
      </c>
      <c r="ES51" s="74"/>
      <c r="ET51" s="27" t="n">
        <f aca="false">IF(EK51+100&gt;99,EK51+100,concatdxnar("0",EK51+100))</f>
        <v>104</v>
      </c>
      <c r="EU51" s="27" t="n">
        <f aca="false">IF(EN51+100&gt;99,EN51+100,CONCATENATE("0",EN51+100))</f>
        <v>104</v>
      </c>
      <c r="EV51" s="27" t="n">
        <f aca="false">IF(EQ51+100&gt;99,EQ51+100,CONCATENATE("0",EQ51+100))</f>
        <v>120</v>
      </c>
      <c r="EW51" s="27" t="n">
        <f aca="false">9-ER51</f>
        <v>8</v>
      </c>
      <c r="EX51" s="8" t="str">
        <f aca="false">CONCATENATE(ET51,EU51,EV51,EW51,EI51)</f>
        <v>10410412083</v>
      </c>
      <c r="EY51" s="8" t="n">
        <f aca="false">VALUE(EX51)</f>
        <v>10410412083</v>
      </c>
      <c r="EZ51" s="8" t="n">
        <f aca="false">LARGE(EY49:EY54,EI51)</f>
        <v>10310312794</v>
      </c>
      <c r="FA51" s="8" t="str">
        <f aca="false">LEFT(EZ51,9)</f>
        <v>103103127</v>
      </c>
      <c r="FB51" s="8" t="str">
        <f aca="false">IF(FA51=FA50,"empate-c",IF(FA51=FA52,"empate-b","ok"))</f>
        <v>ok</v>
      </c>
      <c r="FC51" s="8" t="n">
        <f aca="false">VALUE(RIGHT(EZ51,1))</f>
        <v>4</v>
      </c>
      <c r="FD51" s="8" t="n">
        <f aca="false">IF(FB51="ok",9,IF(FB51="empate-c",CONCATENATE(FC51,FC50),IF(FB51="empate-b",CONCATENATE(FC51,FC52),1)))</f>
        <v>9</v>
      </c>
      <c r="FE51" s="8" t="str">
        <f aca="false">RIGHT(C47,1)</f>
        <v>F</v>
      </c>
      <c r="FF51" s="8" t="n">
        <f aca="false">IF(FD51=9,9,VLOOKUP(CONCATENATE(FE51,FD51),'Conf-Direto'!$A$12:$B$587,2,0))</f>
        <v>9</v>
      </c>
      <c r="FG51" s="8" t="n">
        <f aca="false">IF(FF51=9,9,IF(FF51=FC51,8,7))</f>
        <v>9</v>
      </c>
      <c r="FH51" s="1" t="str">
        <f aca="false">CONCATENATE(FA51,FG51,FC51)</f>
        <v>10310312794</v>
      </c>
      <c r="FI51" s="8" t="n">
        <v>3</v>
      </c>
      <c r="FJ51" s="25" t="n">
        <f aca="false">IF(BM49=1,1,IF(BM50=1,3,0))</f>
        <v>3</v>
      </c>
      <c r="FK51" s="25" t="n">
        <f aca="false">IF(AY51=1,2,IF(AY52=1,3,0))</f>
        <v>3</v>
      </c>
      <c r="FL51" s="25"/>
      <c r="FM51" s="25" t="n">
        <f aca="false">FL52</f>
        <v>3</v>
      </c>
      <c r="FN51" s="25" t="n">
        <f aca="false">FL53</f>
        <v>3</v>
      </c>
      <c r="FO51" s="25" t="n">
        <f aca="false">FL54</f>
        <v>6</v>
      </c>
      <c r="FP51" s="1" t="n">
        <f aca="false">VALUE(FH51)</f>
        <v>10310312794</v>
      </c>
      <c r="FQ51" s="1" t="n">
        <f aca="false">LARGE(FP49:FP54,3)</f>
        <v>10310312794</v>
      </c>
      <c r="FR51" s="8" t="n">
        <f aca="false">IF(SUM(EJ49:EJ54)=0,B51,VALUE(RIGHT(FQ51,1)))</f>
        <v>4</v>
      </c>
      <c r="FS51" s="1" t="n">
        <f aca="false">FR51+30</f>
        <v>34</v>
      </c>
      <c r="FT51" s="1" t="str">
        <f aca="false">VLOOKUP(FR51,B49:D54,3,0)</f>
        <v>EDSON BELLO</v>
      </c>
      <c r="FU51" s="4" t="n">
        <f aca="false">F51</f>
        <v>33</v>
      </c>
      <c r="FV51" s="9" t="str">
        <f aca="false">IF(FS51&lt;10,CONCATENATE("0",FS51,IF(FU51&lt;10,CONCATENATE("0",FU51),FU51)),CONCATENATE(FS51,IF(FU51&lt;10,CONCATENATE("0",FU51),FU51)))</f>
        <v>3433</v>
      </c>
      <c r="FW51" s="4" t="n">
        <f aca="false">VALUE(FV51)</f>
        <v>3433</v>
      </c>
      <c r="FX51" s="4" t="n">
        <f aca="false">SMALL(FW49:FW54,FI51)</f>
        <v>3332</v>
      </c>
      <c r="FY51" s="4" t="n">
        <f aca="false">IF(LEN(FX51)=3,VALUE(LEFT(FX51,1)),VALUE(LEFT(FX51,2)))</f>
        <v>33</v>
      </c>
      <c r="FZ51" s="4" t="str">
        <f aca="false">RIGHT(FX51,2)</f>
        <v>32</v>
      </c>
    </row>
    <row r="52" customFormat="false" ht="15" hidden="false" customHeight="false" outlineLevel="0" collapsed="false">
      <c r="B52" s="48" t="n">
        <v>4</v>
      </c>
      <c r="C52" s="49" t="n">
        <v>34</v>
      </c>
      <c r="D52" s="50" t="str">
        <f aca="false">Classificação!D38</f>
        <v>EDSON BELLO</v>
      </c>
      <c r="F52" s="49" t="n">
        <f aca="false">F51+1</f>
        <v>34</v>
      </c>
      <c r="G52" s="51" t="str">
        <f aca="false">VLOOKUP(FR52,$B$49:$D$54,3,0)</f>
        <v>LEONARDO SARAIVA</v>
      </c>
      <c r="H52" s="95" t="n">
        <f aca="false">VLOOKUP(FR52,EI49:EJ54,2,0)</f>
        <v>5</v>
      </c>
      <c r="I52" s="75" t="n">
        <f aca="false">VLOOKUP(FR52,EI49:EK54,3,0)</f>
        <v>2</v>
      </c>
      <c r="J52" s="79" t="n">
        <f aca="false">VLOOKUP(FR52,EI49:EQ54,4,0)</f>
        <v>5</v>
      </c>
      <c r="K52" s="77" t="n">
        <f aca="false">VLOOKUP(FR52,EI49:EQ54,5,0)</f>
        <v>7</v>
      </c>
      <c r="L52" s="78" t="n">
        <f aca="false">VLOOKUP(FR52,EI49:EQ54,6,0)</f>
        <v>-2</v>
      </c>
      <c r="M52" s="79" t="n">
        <f aca="false">VLOOKUP(FR52,EI49:EQ54,7,0)</f>
        <v>60</v>
      </c>
      <c r="N52" s="77" t="n">
        <f aca="false">VLOOKUP(FR52,EI49:EQ54,8,0)</f>
        <v>61</v>
      </c>
      <c r="O52" s="113" t="n">
        <f aca="false">VLOOKUP(FR52,EI49:EQ54,9,0)</f>
        <v>-1</v>
      </c>
      <c r="P52" s="80" t="n">
        <f aca="false">VLOOKUP(FR52,EI49:ER54,10,0)</f>
        <v>0</v>
      </c>
      <c r="Q52" s="80" t="e">
        <f aca="false">VLOOKUP(FS52,EJ49:ES54,10,0)</f>
        <v>#N/A</v>
      </c>
      <c r="R52" s="59"/>
      <c r="S52" s="59"/>
      <c r="U52" s="81" t="s">
        <v>75</v>
      </c>
      <c r="V52" s="82" t="str">
        <f aca="false">D53</f>
        <v>LEONARDO SARAIVA</v>
      </c>
      <c r="W52" s="83" t="n">
        <f aca="false">IF(X52="W",1,IF(X52="O",0,IF(X52="R",0,IF(X51="R",1,IF(AG52+AG51&gt;0,IF(AG52&gt;AG51,1,0),IF(AF52&gt;AF51,1,0))))))</f>
        <v>1</v>
      </c>
      <c r="X52" s="84" t="s">
        <v>25</v>
      </c>
      <c r="Y52" s="85"/>
      <c r="Z52" s="85"/>
      <c r="AA52" s="86"/>
      <c r="AC52" s="5" t="str">
        <f aca="false">IF(AA52&lt;&gt;"","STB",IF(AA51&lt;&gt;"","STB",IF(Z52&lt;&gt;"",IF(Z52&gt;5,IF(Z52&gt;Z51+1,"fim2st",IF(Z51&gt;Z52+1,"fim2st",IF(Z52=Z51,"meio2st",IF(Z52=6,IF(Z51=7,"fim2st","meio2st"),IF(Z52=7,IF(Z51=6,"fim2st","meio2st"),"meio2st"))))),IF(Z51&gt;5,IF(Z51&gt;Z52+1,"fim2st","meio2st"),"meio2st")),IF(Z51&lt;&gt;"",IF(Z52&gt;5,IF(Z52&gt;Z51+1,"fim2st",IF(Z51&gt;Z52+1,"fim2st",IF(Z52=Z51,"meio2st",IF(Z52=6,IF(Z51=7,"fim2st","meio2st"),IF(Z52=7,IF(Z51=6,"fim2st","meio2st"),"meio2st"))))),IF(Z51&gt;5,IF(Z51&gt;Z52+1,"fim2st","meio2st"),"meio2st")),IF(Y52&lt;&gt;"",IF(Y52&gt;5,IF(Y52&gt;Y51+1,"fim1st",IF(Y51&gt;Y52+1,"fim1st",IF(Y52=Y51,"meio1st",IF(Y52=6,IF(Y51=7,"fim1st","meio1st"),IF(Y52=7,IF(Y51=6,"fim1st","meio1st"),"meio1st"))))),IF(Y51&gt;5,IF(Y51&gt;Y52+1,"fim1st","meio1st"),"meio1st")),IF(Y51&lt;&gt;"",IF(Y52&gt;5,IF(Y52&gt;Y51+1,"fim1st",IF(Y51&gt;Y52+1,"fim1st",IF(Y52=Y51,"meio1st",IF(Y52=6,IF(Y51=7,"fim1st","meio1st"),IF(Y52=7,IF(Y51=6,"fim1st","meio1st"),"meio1st"))))),IF(Y51&gt;5,IF(Y51&gt;Y52+1,"fim1st","meio1st"),"meio1st")),"NJG"))))))</f>
        <v>NJG</v>
      </c>
      <c r="AE52" s="87" t="n">
        <f aca="false">IF(X52="W",6,IF(X52="O",0,  IF(X51="R",IF(AC52="meio1st",IF(Y51&gt;4,IF(Y51=6,7,Y51+2),6),Y52),Y52)))</f>
        <v>6</v>
      </c>
      <c r="AF52" s="88" t="n">
        <f aca="false">IF(X52="W",6,IF(X52="O",0,IF(X52="R",IF(AC52="meio1st",0,IF(AC52="fim1st",0,Z52) ),IF(X51="R",IF(AC52="meio1st",6,IF(AC52="fim1st",6,IF(AC52="meio2st",IF(Z51&gt;4,IF(Z51=6,7,Z51+2),6),Z52))),Z52))))</f>
        <v>6</v>
      </c>
      <c r="AG52" s="89" t="n">
        <f aca="false">IF(X52="W",0,IF(X52="O",0,IF(X52="R",IF(AC52="STB",AA52,0),IF(X51="R",IF(AC49="meio1st",0,IF(AE52&gt;AE51,IF(AF52&gt;AF51,0,10),IF(AF52&gt;AF51,10,AA52))),AA52))))</f>
        <v>0</v>
      </c>
      <c r="AH52" s="69"/>
      <c r="AI52" s="81"/>
      <c r="AJ52" s="82" t="str">
        <f aca="false">D52</f>
        <v>EDSON BELLO</v>
      </c>
      <c r="AK52" s="83" t="n">
        <f aca="false">IF(AL52="W",1,IF(AL52="O",0,IF(AL52="R",0,IF(AL51="R",1,IF(AU52+AU51&gt;0,IF(AU52&gt;AU51,1,0),IF(AT52&gt;AT51,1,0))))))</f>
        <v>1</v>
      </c>
      <c r="AL52" s="84" t="s">
        <v>25</v>
      </c>
      <c r="AM52" s="85"/>
      <c r="AN52" s="85"/>
      <c r="AO52" s="86"/>
      <c r="AQ52" s="5" t="str">
        <f aca="false">IF(AO52&lt;&gt;"","STB",IF(AO51&lt;&gt;"","STB",IF(AN52&lt;&gt;"",IF(AN52&gt;5,IF(AN52&gt;AN51+1,"fim2st",IF(AN51&gt;AN52+1,"fim2st",IF(AN52=AN51,"meio2st",IF(AN52=6,IF(AN51=7,"fim2st","meio2st"),IF(AN52=7,IF(AN51=6,"fim2st","meio2st"),"meio2st"))))),IF(AN51&gt;5,IF(AN51&gt;AN52+1,"fim2st","meio2st"),"meio2st")),IF(AN51&lt;&gt;"",IF(AN52&gt;5,IF(AN52&gt;AN51+1,"fim2st",IF(AN51&gt;AN52+1,"fim2st",IF(AN52=AN51,"meio2st",IF(AN52=6,IF(AN51=7,"fim2st","meio2st"),IF(AN52=7,IF(AN51=6,"fim2st","meio2st"),"meio2st"))))),IF(AN51&gt;5,IF(AN51&gt;AN52+1,"fim2st","meio2st"),"meio2st")),IF(AM52&lt;&gt;"",IF(AM52&gt;5,IF(AM52&gt;AM51+1,"fim1st",IF(AM51&gt;AM52+1,"fim1st",IF(AM52=AM51,"meio1st",IF(AM52=6,IF(AM51=7,"fim1st","meio1st"),IF(AM52=7,IF(AM51=6,"fim1st","meio1st"),"meio1st"))))),IF(AM51&gt;5,IF(AM51&gt;AM52+1,"fim1st","meio1st"),"meio1st")),IF(AM51&lt;&gt;"",IF(AM52&gt;5,IF(AM52&gt;AM51+1,"fim1st",IF(AM51&gt;AM52+1,"fim1st",IF(AM52=AM51,"meio1st",IF(AM52=6,IF(AM51=7,"fim1st","meio1st"),IF(AM52=7,IF(AM51=6,"fim1st","meio1st"),"meio1st"))))),IF(AM51&gt;5,IF(AM51&gt;AM52+1,"fim1st","meio1st"),"meio1st")),"NJG"))))))</f>
        <v>NJG</v>
      </c>
      <c r="AS52" s="87" t="n">
        <f aca="false">IF(AL52="W",6,IF(AL52="O",0,  IF(AL51="R",IF(AQ52="meio1st",IF(AM51&gt;4,IF(AM51=6,7,AM51+2),6),AM52),AM52)))</f>
        <v>6</v>
      </c>
      <c r="AT52" s="88" t="n">
        <f aca="false">IF(AL52="W",6,IF(AL52="O",0,IF(AL52="R",IF(AQ52="meio1st",0,IF(AQ52="fim1st",0,AN52) ),IF(AL51="R",IF(AQ52="meio1st",6,IF(AQ52="fim1st",6,IF(AQ52="meio2st",IF(AN51&gt;4,IF(AN51=6,7,AN51+2),6),AN52))),AN52))))</f>
        <v>6</v>
      </c>
      <c r="AU52" s="89" t="n">
        <f aca="false">IF(AL52="W",0,IF(AL52="O",0,IF(AL52="R",IF(AQ52="STB",AO52,0),IF(AL51="R",IF(AQ49="meio1st",0,IF(AS52&gt;AS51,IF(AT52&gt;AT51,0,10),IF(AT52&gt;AT51,10,AO52))),AO52))))</f>
        <v>0</v>
      </c>
      <c r="AW52" s="81" t="s">
        <v>75</v>
      </c>
      <c r="AX52" s="82" t="str">
        <f aca="false">D51</f>
        <v>ALÉCIO SILVA</v>
      </c>
      <c r="AY52" s="83" t="n">
        <f aca="false">IF(AZ52="W",1,IF(AZ52="O",0,IF(AZ52="R",0,IF(AZ51="R",1,IF(BI52+BI51&gt;0,IF(BI52&gt;BI51,1,0),IF(BH52&gt;BH51,1,0))))))</f>
        <v>1</v>
      </c>
      <c r="AZ52" s="84" t="s">
        <v>25</v>
      </c>
      <c r="BA52" s="85"/>
      <c r="BB52" s="85"/>
      <c r="BC52" s="86"/>
      <c r="BE52" s="5" t="str">
        <f aca="false">IF(BC52&lt;&gt;"","STB",IF(BC51&lt;&gt;"","STB",IF(BB52&lt;&gt;"",IF(BB52&gt;5,IF(BB52&gt;BB51+1,"fim2st",IF(BB51&gt;BB52+1,"fim2st",IF(BB52=BB51,"meio2st",IF(BB52=6,IF(BB51=7,"fim2st","meio2st"),IF(BB52=7,IF(BB51=6,"fim2st","meio2st"),"meio2st"))))),IF(BB51&gt;5,IF(BB51&gt;BB52+1,"fim2st","meio2st"),"meio2st")),IF(BB51&lt;&gt;"",IF(BB52&gt;5,IF(BB52&gt;BB51+1,"fim2st",IF(BB51&gt;BB52+1,"fim2st",IF(BB52=BB51,"meio2st",IF(BB52=6,IF(BB51=7,"fim2st","meio2st"),IF(BB52=7,IF(BB51=6,"fim2st","meio2st"),"meio2st"))))),IF(BB51&gt;5,IF(BB51&gt;BB52+1,"fim2st","meio2st"),"meio2st")),IF(BA52&lt;&gt;"",IF(BA52&gt;5,IF(BA52&gt;BA51+1,"fim1st",IF(BA51&gt;BA52+1,"fim1st",IF(BA52=BA51,"meio1st",IF(BA52=6,IF(BA51=7,"fim1st","meio1st"),IF(BA52=7,IF(BA51=6,"fim1st","meio1st"),"meio1st"))))),IF(BA51&gt;5,IF(BA51&gt;BA52+1,"fim1st","meio1st"),"meio1st")),IF(BA51&lt;&gt;"",IF(BA52&gt;5,IF(BA52&gt;BA51+1,"fim1st",IF(BA51&gt;BA52+1,"fim1st",IF(BA52=BA51,"meio1st",IF(BA52=6,IF(BA51=7,"fim1st","meio1st"),IF(BA52=7,IF(BA51=6,"fim1st","meio1st"),"meio1st"))))),IF(BA51&gt;5,IF(BA51&gt;BA52+1,"fim1st","meio1st"),"meio1st")),"NJG"))))))</f>
        <v>NJG</v>
      </c>
      <c r="BG52" s="87" t="n">
        <f aca="false">IF(AZ52="W",6,IF(AZ52="O",0,  IF(AZ51="R",IF(BE52="meio1st",IF(BA51&gt;4,IF(BA51=6,7,BA51+2),6),BA52),BA52)))</f>
        <v>6</v>
      </c>
      <c r="BH52" s="88" t="n">
        <f aca="false">IF(AZ52="W",6,IF(AZ52="O",0,IF(AZ52="R",IF(BE52="meio1st",0,IF(BE52="fim1st",0,BB52) ),IF(AZ51="R",IF(BE52="meio1st",6,IF(BE52="fim1st",6,IF(BE52="meio2st",IF(BB51&gt;4,IF(BB51=6,7,BB51+2),6),BB52))),BB52))))</f>
        <v>6</v>
      </c>
      <c r="BI52" s="89" t="n">
        <f aca="false">IF(AZ52="W",0,IF(AZ52="O",0,IF(AZ52="R",IF(BE52="STB",BC52,0),IF(AZ51="R",IF(BE49="meio1st",0,IF(BG52&gt;BG51,IF(BH52&gt;BH51,0,10),IF(BH52&gt;BH51,10,BC52))),BC52))))</f>
        <v>0</v>
      </c>
      <c r="BK52" s="81" t="s">
        <v>75</v>
      </c>
      <c r="BL52" s="82" t="str">
        <f aca="false">D54</f>
        <v>MARCO MACIEL</v>
      </c>
      <c r="BM52" s="83" t="n">
        <f aca="false">IF(BN52="W",1,IF(BN52="O",0,IF(BN52="R",0,IF(BN51="R",1,IF(BW52+BW51&gt;0,IF(BW52&gt;BW51,1,0),IF(BV52&gt;BV51,1,0))))))</f>
        <v>1</v>
      </c>
      <c r="BN52" s="84" t="s">
        <v>25</v>
      </c>
      <c r="BO52" s="85"/>
      <c r="BP52" s="85"/>
      <c r="BQ52" s="86"/>
      <c r="BS52" s="5" t="str">
        <f aca="false">IF(BQ52&lt;&gt;"","STB",IF(BQ51&lt;&gt;"","STB",IF(BP52&lt;&gt;"",IF(BP52&gt;5,IF(BP52&gt;BP51+1,"fim2st",IF(BP51&gt;BP52+1,"fim2st",IF(BP52=BP51,"meio2st",IF(BP52=6,IF(BP51=7,"fim2st","meio2st"),IF(BP52=7,IF(BP51=6,"fim2st","meio2st"),"meio2st"))))),IF(BP51&gt;5,IF(BP51&gt;BP52+1,"fim2st","meio2st"),"meio2st")),IF(BP51&lt;&gt;"",IF(BP52&gt;5,IF(BP52&gt;BP51+1,"fim2st",IF(BP51&gt;BP52+1,"fim2st",IF(BP52=BP51,"meio2st",IF(BP52=6,IF(BP51=7,"fim2st","meio2st"),IF(BP52=7,IF(BP51=6,"fim2st","meio2st"),"meio2st"))))),IF(BP51&gt;5,IF(BP51&gt;BP52+1,"fim2st","meio2st"),"meio2st")),IF(BO52&lt;&gt;"",IF(BO52&gt;5,IF(BO52&gt;BO51+1,"fim1st",IF(BO51&gt;BO52+1,"fim1st",IF(BO52=BO51,"meio1st",IF(BO52=6,IF(BO51=7,"fim1st","meio1st"),IF(BO52=7,IF(BO51=6,"fim1st","meio1st"),"meio1st"))))),IF(BO51&gt;5,IF(BO51&gt;BO52+1,"fim1st","meio1st"),"meio1st")),IF(BO51&lt;&gt;"",IF(BO52&gt;5,IF(BO52&gt;BO51+1,"fim1st",IF(BO51&gt;BO52+1,"fim1st",IF(BO52=BO51,"meio1st",IF(BO52=6,IF(BO51=7,"fim1st","meio1st"),IF(BO52=7,IF(BO51=6,"fim1st","meio1st"),"meio1st"))))),IF(BO51&gt;5,IF(BO51&gt;BO52+1,"fim1st","meio1st"),"meio1st")),"NJG"))))))</f>
        <v>NJG</v>
      </c>
      <c r="BU52" s="87" t="n">
        <f aca="false">IF(BN52="W",6,IF(BN52="O",0,  IF(BN51="R",IF(BS52="meio1st",IF(BO51&gt;4,IF(BO51=6,7,BO51+2),6),BO52),BO52)))</f>
        <v>6</v>
      </c>
      <c r="BV52" s="88" t="n">
        <f aca="false">IF(BN52="W",6,IF(BN52="O",0,IF(BN52="R",IF(BS52="meio1st",0,IF(BS52="fim1st",0,BP52) ),IF(BN51="R",IF(BS52="meio1st",6,IF(BS52="fim1st",6,IF(BS52="meio2st",IF(BP51&gt;4,IF(BP51=6,7,BP51+2),6),BP52))),BP52))))</f>
        <v>6</v>
      </c>
      <c r="BW52" s="89" t="n">
        <f aca="false">IF(BN52="W",0,IF(BN52="O",0,IF(BN52="R",IF(BS52="STB",BQ52,0),IF(BN51="R",IF(BS49="meio1st",0,IF(BU52&gt;BU51,IF(BV52&gt;BV51,0,10),IF(BV52&gt;BV51,10,BQ52))),BQ52))))</f>
        <v>0</v>
      </c>
      <c r="BY52" s="81"/>
      <c r="BZ52" s="82" t="str">
        <f aca="false">D53</f>
        <v>LEONARDO SARAIVA</v>
      </c>
      <c r="CA52" s="83" t="n">
        <f aca="false">IF(CB52="W",1,IF(CB52="O",0,IF(CB52="R",0,IF(CB51="R",1,IF(CK52+CK51&gt;0,IF(CK52&gt;CK51,1,0),IF(CJ52&gt;CJ51,1,0))))))</f>
        <v>0</v>
      </c>
      <c r="CB52" s="84"/>
      <c r="CC52" s="85" t="n">
        <v>6</v>
      </c>
      <c r="CD52" s="85" t="n">
        <v>4</v>
      </c>
      <c r="CE52" s="86" t="n">
        <v>4</v>
      </c>
      <c r="CG52" s="5" t="str">
        <f aca="false">IF(CE52&lt;&gt;"","STB",IF(CE51&lt;&gt;"","STB",IF(CD52&lt;&gt;"",IF(CD52&gt;5,IF(CD52&gt;CD51+1,"fim2st",IF(CD51&gt;CD52+1,"fim2st",IF(CD52=CD51,"meio2st",IF(CD52=6,IF(CD51=7,"fim2st","meio2st"),IF(CD52=7,IF(CD51=6,"fim2st","meio2st"),"meio2st"))))),IF(CD51&gt;5,IF(CD51&gt;CD52+1,"fim2st","meio2st"),"meio2st")),IF(CD51&lt;&gt;"",IF(CD52&gt;5,IF(CD52&gt;CD51+1,"fim2st",IF(CD51&gt;CD52+1,"fim2st",IF(CD52=CD51,"meio2st",IF(CD52=6,IF(CD51=7,"fim2st","meio2st"),IF(CD52=7,IF(CD51=6,"fim2st","meio2st"),"meio2st"))))),IF(CD51&gt;5,IF(CD51&gt;CD52+1,"fim2st","meio2st"),"meio2st")),IF(CC52&lt;&gt;"",IF(CC52&gt;5,IF(CC52&gt;CC51+1,"fim1st",IF(CC51&gt;CC52+1,"fim1st",IF(CC52=CC51,"meio1st",IF(CC52=6,IF(CC51=7,"fim1st","meio1st"),IF(CC52=7,IF(CC51=6,"fim1st","meio1st"),"meio1st"))))),IF(CC51&gt;5,IF(CC51&gt;CC52+1,"fim1st","meio1st"),"meio1st")),IF(CC51&lt;&gt;"",IF(CC52&gt;5,IF(CC52&gt;CC51+1,"fim1st",IF(CC51&gt;CC52+1,"fim1st",IF(CC52=CC51,"meio1st",IF(CC52=6,IF(CC51=7,"fim1st","meio1st"),IF(CC52=7,IF(CC51=6,"fim1st","meio1st"),"meio1st"))))),IF(CC51&gt;5,IF(CC51&gt;CC52+1,"fim1st","meio1st"),"meio1st")),"NJG"))))))</f>
        <v>STB</v>
      </c>
      <c r="CI52" s="92" t="n">
        <f aca="false">IF(CB52="W",6,IF(CB52="O",0,  IF(CB51="R",IF(CG52="meio1st",IF(CC51&gt;4,IF(CC51=6,7,CC51+2),6),CC52),CC52)))</f>
        <v>6</v>
      </c>
      <c r="CJ52" s="93" t="n">
        <f aca="false">IF(CB52="W",6,IF(CB52="O",0,IF(CB52="R",IF(CG52="meio1st",0,IF(CG52="fim1st",0,CD52) ),IF(CB51="R",IF(CG52="meio1st",6,IF(CG52="fim1st",6,IF(CG52="meio2st",IF(CD51&gt;4,IF(CD51=6,7,CD51+2),6),CD52))),CD52))))</f>
        <v>4</v>
      </c>
      <c r="CK52" s="94" t="n">
        <f aca="false">IF(CB52="W",0,IF(CB52="O",0,IF(CB52="R",IF(CG52="STB",CE52,0),IF(CB51="R",IF(CG49="meio1st",0,IF(CI52&gt;CI51,IF(CJ52&gt;CJ51,0,10),IF(CJ52&gt;CJ51,10,CE52))),CE52))))</f>
        <v>4</v>
      </c>
      <c r="CM52" s="1" t="str">
        <f aca="false">D52</f>
        <v>EDSON BELLO</v>
      </c>
      <c r="CN52" s="8" t="n">
        <f aca="false">IF(AE54&gt;AE53,1,0)</f>
        <v>1</v>
      </c>
      <c r="CO52" s="8" t="n">
        <f aca="false">IF(AF54&gt;AF53,1,0)</f>
        <v>0</v>
      </c>
      <c r="CP52" s="8" t="n">
        <f aca="false">IF(AG54&gt;AG53,1,0)</f>
        <v>0</v>
      </c>
      <c r="CQ52" s="8" t="n">
        <f aca="false">IF(AS52&gt;AS51,1,0)</f>
        <v>1</v>
      </c>
      <c r="CR52" s="8" t="n">
        <f aca="false">IF(AT52&gt;AT51,1,0)</f>
        <v>1</v>
      </c>
      <c r="CS52" s="8" t="n">
        <f aca="false">IF(AU52&gt;AU51,1,0)</f>
        <v>0</v>
      </c>
      <c r="CT52" s="8" t="n">
        <f aca="false">IF(BG50&gt;BG49,1,0)</f>
        <v>1</v>
      </c>
      <c r="CU52" s="8" t="n">
        <f aca="false">IF(BH50&gt;BH49,1,0)</f>
        <v>1</v>
      </c>
      <c r="CV52" s="8" t="n">
        <f aca="false">IF(BI50&gt;BI49,1,0)</f>
        <v>0</v>
      </c>
      <c r="CW52" s="8" t="n">
        <f aca="false">IF(BU54&gt;BU53,1,0)</f>
        <v>1</v>
      </c>
      <c r="CX52" s="8" t="n">
        <f aca="false">IF(BV54&gt;BV53,1,0)</f>
        <v>1</v>
      </c>
      <c r="CY52" s="8" t="n">
        <f aca="false">IF(BW54&gt;BW53,1,0)</f>
        <v>0</v>
      </c>
      <c r="CZ52" s="8" t="n">
        <f aca="false">IF(CI53&gt;CI54,1,0)</f>
        <v>0</v>
      </c>
      <c r="DA52" s="8" t="n">
        <f aca="false">IF(CJ53&gt;CJ54,1,0)</f>
        <v>0</v>
      </c>
      <c r="DB52" s="8" t="n">
        <f aca="false">IF(CK53&gt;CK54,1,0)</f>
        <v>0</v>
      </c>
      <c r="DC52" s="74"/>
      <c r="DD52" s="8" t="n">
        <f aca="false">IF(AE53&gt;AE54,1,0)</f>
        <v>0</v>
      </c>
      <c r="DE52" s="8" t="n">
        <f aca="false">IF(AF53&gt;AF54,1,0)</f>
        <v>1</v>
      </c>
      <c r="DF52" s="8" t="n">
        <f aca="false">IF(AG53&gt;AG54,1,0)</f>
        <v>1</v>
      </c>
      <c r="DG52" s="8" t="n">
        <f aca="false">IF(AS51&gt;AS52,1,0)</f>
        <v>0</v>
      </c>
      <c r="DH52" s="8" t="n">
        <f aca="false">IF(AT51&gt;AT52,1,0)</f>
        <v>0</v>
      </c>
      <c r="DI52" s="8" t="n">
        <f aca="false">IF(AU51&gt;AU52,1,0)</f>
        <v>0</v>
      </c>
      <c r="DJ52" s="8" t="n">
        <f aca="false">IF(BG49&gt;BG50,1,0)</f>
        <v>0</v>
      </c>
      <c r="DK52" s="8" t="n">
        <f aca="false">IF(BH49&gt;BH50,1,0)</f>
        <v>0</v>
      </c>
      <c r="DL52" s="8" t="n">
        <f aca="false">IF(BI49&gt;BI50,1,0)</f>
        <v>0</v>
      </c>
      <c r="DM52" s="8" t="n">
        <f aca="false">IF(BU53&gt;BU54,1,0)</f>
        <v>0</v>
      </c>
      <c r="DN52" s="8" t="n">
        <f aca="false">IF(BV53&gt;BV54,1,0)</f>
        <v>0</v>
      </c>
      <c r="DO52" s="8" t="n">
        <f aca="false">IF(BW53&gt;BW54,1,0)</f>
        <v>0</v>
      </c>
      <c r="DP52" s="8" t="n">
        <f aca="false">IF(CI54&gt;CI53,1,0)</f>
        <v>1</v>
      </c>
      <c r="DQ52" s="8" t="n">
        <f aca="false">IF(CJ54&gt;CJ53,1,0)</f>
        <v>1</v>
      </c>
      <c r="DR52" s="8" t="n">
        <f aca="false">IF(CK54&gt;CK53,1,0)</f>
        <v>0</v>
      </c>
      <c r="DS52" s="74"/>
      <c r="DT52" s="8" t="n">
        <f aca="false">AE54+AF54+AG54+AS52+AT52+AU52+BG50+BH50+BI50+BU54+BV54+BW54+CI53+CJ53+CK53</f>
        <v>62</v>
      </c>
      <c r="DU52" s="8" t="n">
        <f aca="false">AE53+AF53+AG53+AS51+AT51+AU51+BG49+BH49+BI49+BU53+BV53+BW53+CI54+CJ54+CK54</f>
        <v>35</v>
      </c>
      <c r="DV52" s="74"/>
      <c r="DW52" s="1" t="n">
        <f aca="false">IF(X54="O",1,0)</f>
        <v>0</v>
      </c>
      <c r="DX52" s="1" t="n">
        <f aca="false">IF(AL52="O",1,0)</f>
        <v>0</v>
      </c>
      <c r="DY52" s="1" t="n">
        <f aca="false">IF(AZ50="O",1,0)</f>
        <v>0</v>
      </c>
      <c r="DZ52" s="1" t="n">
        <f aca="false">IF(BN54="O",1,0)</f>
        <v>0</v>
      </c>
      <c r="EA52" s="1" t="n">
        <f aca="false">IF(CB53="O",1,0)</f>
        <v>0</v>
      </c>
      <c r="ED52" s="8" t="n">
        <f aca="false">IF(CN52+CO52+CP52+DD52+DE52+DF52&gt;0,1,0)</f>
        <v>1</v>
      </c>
      <c r="EE52" s="8" t="n">
        <f aca="false">IF(CQ52+CR52+CS52+DG52+DH52+DI52&gt;0,1,0)</f>
        <v>1</v>
      </c>
      <c r="EF52" s="8" t="n">
        <f aca="false">IF(CT52+CU52+CV52+DJ52+DK52+DL52&gt;0,1,0)</f>
        <v>1</v>
      </c>
      <c r="EG52" s="8" t="n">
        <f aca="false">IF(CW52+CX52+CY52+DM52+DN52+DO52&gt;0,1,0)</f>
        <v>1</v>
      </c>
      <c r="EH52" s="8" t="n">
        <f aca="false">IF(CZ52+DA52+DB52+DP52+DQ52+DR52&gt;0,1,0)</f>
        <v>1</v>
      </c>
      <c r="EI52" s="8" t="n">
        <v>4</v>
      </c>
      <c r="EJ52" s="48" t="n">
        <f aca="false">SUM(ED52:EH52)</f>
        <v>5</v>
      </c>
      <c r="EK52" s="48" t="n">
        <f aca="false">AY50+BM54+CA53+W54+AK52</f>
        <v>3</v>
      </c>
      <c r="EL52" s="48" t="n">
        <f aca="false">SUM(CN52:DB52)</f>
        <v>7</v>
      </c>
      <c r="EM52" s="48" t="n">
        <f aca="false">SUM(DD52:DR52)</f>
        <v>4</v>
      </c>
      <c r="EN52" s="48" t="n">
        <f aca="false">EL52-EM52</f>
        <v>3</v>
      </c>
      <c r="EO52" s="48" t="n">
        <f aca="false">DT52</f>
        <v>62</v>
      </c>
      <c r="EP52" s="48" t="n">
        <f aca="false">DU52</f>
        <v>35</v>
      </c>
      <c r="EQ52" s="48" t="n">
        <f aca="false">EO52-EP52</f>
        <v>27</v>
      </c>
      <c r="ER52" s="48" t="n">
        <f aca="false">SUM(DW52:EA52)</f>
        <v>0</v>
      </c>
      <c r="ES52" s="74"/>
      <c r="ET52" s="27" t="n">
        <f aca="false">IF(EK52+100&gt;99,EK52+100,concatdxnar("0",EK52+100))</f>
        <v>103</v>
      </c>
      <c r="EU52" s="27" t="n">
        <f aca="false">IF(EN52+100&gt;99,EN52+100,CONCATENATE("0",EN52+100))</f>
        <v>103</v>
      </c>
      <c r="EV52" s="27" t="n">
        <f aca="false">IF(EQ52+100&gt;99,EQ52+100,CONCATENATE("0",EQ52+100))</f>
        <v>127</v>
      </c>
      <c r="EW52" s="27" t="n">
        <f aca="false">9-ER52</f>
        <v>9</v>
      </c>
      <c r="EX52" s="8" t="str">
        <f aca="false">CONCATENATE(ET52,EU52,EV52,EW52,EI52)</f>
        <v>10310312794</v>
      </c>
      <c r="EY52" s="8" t="n">
        <f aca="false">VALUE(EX52)</f>
        <v>10310312794</v>
      </c>
      <c r="EZ52" s="8" t="n">
        <f aca="false">LARGE(EY49:EY54,EI52)</f>
        <v>10209809995</v>
      </c>
      <c r="FA52" s="8" t="str">
        <f aca="false">LEFT(EZ52,9)</f>
        <v>102098099</v>
      </c>
      <c r="FB52" s="8" t="str">
        <f aca="false">IF(FA52=FA51,"empate-c",IF(FA52=FA53,"empate-b","ok"))</f>
        <v>ok</v>
      </c>
      <c r="FC52" s="8" t="n">
        <f aca="false">VALUE(RIGHT(EZ52,1))</f>
        <v>5</v>
      </c>
      <c r="FD52" s="8" t="n">
        <f aca="false">IF(FB52="ok",9,IF(FB52="empate-c",CONCATENATE(FC52,FC51),IF(FB52="empate-b",CONCATENATE(FC52,FC53),1)))</f>
        <v>9</v>
      </c>
      <c r="FE52" s="8" t="str">
        <f aca="false">RIGHT(C47,1)</f>
        <v>F</v>
      </c>
      <c r="FF52" s="8" t="n">
        <f aca="false">IF(FD52=9,9,VLOOKUP(CONCATENATE(FE52,FD52),'Conf-Direto'!$A$12:$B$587,2,0))</f>
        <v>9</v>
      </c>
      <c r="FG52" s="8" t="n">
        <f aca="false">IF(FF52=9,9,IF(FF52=FC52,8,7))</f>
        <v>9</v>
      </c>
      <c r="FH52" s="1" t="str">
        <f aca="false">CONCATENATE(FA52,FG52,FC52)</f>
        <v>10209809995</v>
      </c>
      <c r="FI52" s="8" t="n">
        <v>4</v>
      </c>
      <c r="FJ52" s="25" t="n">
        <f aca="false">IF(AY49=1,1,IF(AY50=1,4,0))</f>
        <v>4</v>
      </c>
      <c r="FK52" s="25" t="n">
        <f aca="false">IF(AK51=1,2,IF(AK52=1,4,0))</f>
        <v>4</v>
      </c>
      <c r="FL52" s="25" t="n">
        <f aca="false">IF(W53=1,3,IF(W54=1,4,0))</f>
        <v>3</v>
      </c>
      <c r="FM52" s="25"/>
      <c r="FN52" s="25" t="n">
        <f aca="false">FM53</f>
        <v>4</v>
      </c>
      <c r="FO52" s="25" t="n">
        <f aca="false">FM54</f>
        <v>6</v>
      </c>
      <c r="FP52" s="1" t="n">
        <f aca="false">VALUE(FH52)</f>
        <v>10209809995</v>
      </c>
      <c r="FQ52" s="1" t="n">
        <f aca="false">LARGE(FP49:FP54,4)</f>
        <v>10209809995</v>
      </c>
      <c r="FR52" s="8" t="n">
        <f aca="false">IF(SUM(EJ49:EJ54)=0,B52,VALUE(RIGHT(FQ52,1)))</f>
        <v>5</v>
      </c>
      <c r="FS52" s="1" t="n">
        <f aca="false">FR52+30</f>
        <v>35</v>
      </c>
      <c r="FT52" s="1" t="str">
        <f aca="false">VLOOKUP(FR52,B49:D54,3,0)</f>
        <v>LEONARDO SARAIVA</v>
      </c>
      <c r="FU52" s="4" t="n">
        <f aca="false">F52</f>
        <v>34</v>
      </c>
      <c r="FV52" s="9" t="str">
        <f aca="false">IF(FS52&lt;10,CONCATENATE("0",FS52,IF(FU52&lt;10,CONCATENATE("0",FU52),FU52)),CONCATENATE(FS52,IF(FU52&lt;10,CONCATENATE("0",FU52),FU52)))</f>
        <v>3534</v>
      </c>
      <c r="FW52" s="4" t="n">
        <f aca="false">VALUE(FV52)</f>
        <v>3534</v>
      </c>
      <c r="FX52" s="4" t="n">
        <f aca="false">SMALL(FW49:FW54,FI52)</f>
        <v>3433</v>
      </c>
      <c r="FY52" s="4" t="n">
        <f aca="false">IF(LEN(FX52)=3,VALUE(LEFT(FX52,1)),VALUE(LEFT(FX52,2)))</f>
        <v>34</v>
      </c>
      <c r="FZ52" s="4" t="str">
        <f aca="false">RIGHT(FX52,2)</f>
        <v>33</v>
      </c>
    </row>
    <row r="53" customFormat="false" ht="13.8" hidden="false" customHeight="false" outlineLevel="0" collapsed="false">
      <c r="B53" s="48" t="n">
        <v>5</v>
      </c>
      <c r="C53" s="49" t="n">
        <v>35</v>
      </c>
      <c r="D53" s="50" t="str">
        <f aca="false">Classificação!D39</f>
        <v>LEONARDO SARAIVA</v>
      </c>
      <c r="F53" s="49" t="n">
        <f aca="false">F52+1</f>
        <v>35</v>
      </c>
      <c r="G53" s="51" t="str">
        <f aca="false">VLOOKUP(FR53,$B$49:$D$54,3,0)</f>
        <v>CARLOS MAMEDE</v>
      </c>
      <c r="H53" s="95" t="n">
        <f aca="false">VLOOKUP(FR53,EI49:EJ54,2,0)</f>
        <v>5</v>
      </c>
      <c r="I53" s="75" t="n">
        <f aca="false">VLOOKUP(FR53,EI49:EK54,3,0)</f>
        <v>1</v>
      </c>
      <c r="J53" s="95" t="n">
        <f aca="false">VLOOKUP(FR53,EI49:EQ54,4,0)</f>
        <v>3</v>
      </c>
      <c r="K53" s="77" t="n">
        <f aca="false">VLOOKUP(FR53,EI49:EQ54,5,0)</f>
        <v>8</v>
      </c>
      <c r="L53" s="78" t="n">
        <f aca="false">VLOOKUP(FR53,EI49:EQ54,6,0)</f>
        <v>-5</v>
      </c>
      <c r="M53" s="95" t="n">
        <f aca="false">VLOOKUP(FR53,EI49:EQ54,7,0)</f>
        <v>27</v>
      </c>
      <c r="N53" s="77" t="n">
        <f aca="false">VLOOKUP(FR53,EI49:EQ54,8,0)</f>
        <v>62</v>
      </c>
      <c r="O53" s="113" t="n">
        <f aca="false">VLOOKUP(FR53,EI49:EQ54,9,0)</f>
        <v>-35</v>
      </c>
      <c r="P53" s="80" t="n">
        <f aca="false">VLOOKUP(FR53,EI49:ER54,10,0)</f>
        <v>3</v>
      </c>
      <c r="Q53" s="80" t="e">
        <f aca="false">VLOOKUP(FS53,EJ49:ES54,10,0)</f>
        <v>#N/A</v>
      </c>
      <c r="R53" s="59"/>
      <c r="S53" s="59"/>
      <c r="U53" s="60"/>
      <c r="V53" s="97" t="str">
        <f aca="false">D51</f>
        <v>ALÉCIO SILVA</v>
      </c>
      <c r="W53" s="98" t="n">
        <f aca="false">IF(X53="W",1,IF(X53="O",0,IF(X53="R",0,IF(X54="R",1,IF(AG53+AG54&gt;0,IF(AG53&gt;AG54,1,0),IF(AF53&gt;AF54,1,0))))))</f>
        <v>1</v>
      </c>
      <c r="X53" s="96"/>
      <c r="Y53" s="64" t="n">
        <v>2</v>
      </c>
      <c r="Z53" s="64" t="n">
        <v>6</v>
      </c>
      <c r="AA53" s="65" t="n">
        <v>10</v>
      </c>
      <c r="AC53" s="5" t="str">
        <f aca="false">IF(AA53&lt;&gt;"","STB",IF(AA54&lt;&gt;"","STB",IF(Z53&lt;&gt;"",IF(Z53&gt;5,IF(Z53&gt;Z54+1,"fim2st",IF(Z54&gt;Z53+1,"fim2st",IF(Z53=Z54,"meio2st",IF(Z53=6,IF(Z54=7,"fim2st","meio2st"),IF(Z53=7,IF(Z54=6,"fim2st","meio2st"),"meio2st"))))),IF(Z54&gt;5,IF(Z54&gt;Z53+1,"fim2st","meio2st"),"meio2st")),IF(Z54&lt;&gt;"",IF(Z53&gt;5,IF(Z53&gt;Z54+1,"fim2st",IF(Z54&gt;Z53+1,"fim2st",IF(Z53=Z54,"meio2st",IF(Z53=6,IF(Z54=7,"fim2st","meio2st"),IF(Z53=7,IF(Z54=6,"fim2st","meio2st"),"meio2st"))))),IF(Z54&gt;5,IF(Z54&gt;Z53+1,"fim2st","meio2st"),"meio2st")),IF(Y53&lt;&gt;"",IF(Y53&gt;5,IF(Y53&gt;Y54+1,"fim1st",IF(Y54&gt;Y53+1,"fim1st",IF(Y53=Y54,"meio1st",IF(Y53=6,IF(Y54=7,"fim1st","meio1st"),IF(Y53=7,IF(Y54=6,"fim1st","meio1st"),"meio1st"))))),IF(Y54&gt;5,IF(Y54&gt;Y53+1,"fim1st","meio1st"),"meio1st")),IF(Y54&lt;&gt;"",IF(Y53&gt;5,IF(Y53&gt;Y54+1,"fim1st",IF(Y54&gt;Y53+1,"fim1st",IF(Y53=Y54,"meio1st",IF(Y53=6,IF(Y54=7,"fim1st","meio1st"),IF(Y53=7,IF(Y54=6,"fim1st","meio1st"),"meio1st"))))),IF(Y54&gt;5,IF(Y54&gt;Y53+1,"fim1st","meio1st"),"meio1st")),"NJG"))))))</f>
        <v>STB</v>
      </c>
      <c r="AE53" s="66" t="n">
        <f aca="false">IF(X53="W",6,IF(X53="O",0,  IF(X54="R",IF(AC53="meio1st",IF(Y54&gt;4,IF(Y54=6,7,Y54+2),6),Y53),Y53)))</f>
        <v>2</v>
      </c>
      <c r="AF53" s="67" t="n">
        <f aca="false">IF(X53="W",6,IF(X53="O",0,IF(X53="R",IF(AC53="meio1st",0,IF(AC53="fim1st",0,Z53) ),IF(X54="R",IF(AC53="meio1st",6,IF(AC53="fim1st",6,IF(AC53="meio2st",IF(Z54&gt;4,IF(Z54=6,7,Z54+2),6),Z53))),Z53))))</f>
        <v>6</v>
      </c>
      <c r="AG53" s="68" t="n">
        <f aca="false">IF(X53="W",0,IF(X53="O",0,IF(X53="R",IF(AC53="STB",AA53,0),IF(X54="R",IF(AC49="meio1st",0,IF(AE53&gt;AE54,IF(AF53&gt;AF54,0,10),IF(AF53&gt;AF54,10,AA53))),AA53))))</f>
        <v>10</v>
      </c>
      <c r="AH53" s="69"/>
      <c r="AI53" s="60" t="s">
        <v>75</v>
      </c>
      <c r="AJ53" s="97" t="str">
        <f aca="false">D51</f>
        <v>ALÉCIO SILVA</v>
      </c>
      <c r="AK53" s="98" t="n">
        <f aca="false">IF(AL53="W",1,IF(AL53="O",0,IF(AL53="R",0,IF(AL54="R",1,IF(AU53+AU54&gt;0,IF(AU53&gt;AU54,1,0),IF(AT53&gt;AT54,1,0))))))</f>
        <v>0</v>
      </c>
      <c r="AL53" s="96" t="s">
        <v>47</v>
      </c>
      <c r="AM53" s="64"/>
      <c r="AN53" s="64"/>
      <c r="AO53" s="65"/>
      <c r="AQ53" s="5" t="str">
        <f aca="false">IF(AO53&lt;&gt;"","STB",IF(AO54&lt;&gt;"","STB",IF(AN53&lt;&gt;"",IF(AN53&gt;5,IF(AN53&gt;AN54+1,"fim2st",IF(AN54&gt;AN53+1,"fim2st",IF(AN53=AN54,"meio2st",IF(AN53=6,IF(AN54=7,"fim2st","meio2st"),IF(AN53=7,IF(AN54=6,"fim2st","meio2st"),"meio2st"))))),IF(AN54&gt;5,IF(AN54&gt;AN53+1,"fim2st","meio2st"),"meio2st")),IF(AN54&lt;&gt;"",IF(AN53&gt;5,IF(AN53&gt;AN54+1,"fim2st",IF(AN54&gt;AN53+1,"fim2st",IF(AN53=AN54,"meio2st",IF(AN53=6,IF(AN54=7,"fim2st","meio2st"),IF(AN53=7,IF(AN54=6,"fim2st","meio2st"),"meio2st"))))),IF(AN54&gt;5,IF(AN54&gt;AN53+1,"fim2st","meio2st"),"meio2st")),IF(AM53&lt;&gt;"",IF(AM53&gt;5,IF(AM53&gt;AM54+1,"fim1st",IF(AM54&gt;AM53+1,"fim1st",IF(AM53=AM54,"meio1st",IF(AM53=6,IF(AM54=7,"fim1st","meio1st"),IF(AM53=7,IF(AM54=6,"fim1st","meio1st"),"meio1st"))))),IF(AM54&gt;5,IF(AM54&gt;AM53+1,"fim1st","meio1st"),"meio1st")),IF(AM54&lt;&gt;"",IF(AM53&gt;5,IF(AM53&gt;AM54+1,"fim1st",IF(AM54&gt;AM53+1,"fim1st",IF(AM53=AM54,"meio1st",IF(AM53=6,IF(AM54=7,"fim1st","meio1st"),IF(AM53=7,IF(AM54=6,"fim1st","meio1st"),"meio1st"))))),IF(AM54&gt;5,IF(AM54&gt;AM53+1,"fim1st","meio1st"),"meio1st")),"NJG"))))))</f>
        <v>NJG</v>
      </c>
      <c r="AS53" s="66" t="n">
        <f aca="false">IF(AL53="W",6,IF(AL53="O",0,  IF(AL54="R",IF(AQ53="meio1st",IF(AM54&gt;4,IF(AM54=6,7,AM54+2),6),AM53),AM53)))</f>
        <v>0</v>
      </c>
      <c r="AT53" s="67" t="n">
        <f aca="false">IF(AL53="W",6,IF(AL53="O",0,IF(AL53="R",IF(AQ53="meio1st",0,IF(AQ53="fim1st",0,AN53) ),IF(AL54="R",IF(AQ53="meio1st",6,IF(AQ53="fim1st",6,IF(AQ53="meio2st",IF(AN54&gt;4,IF(AN54=6,7,AN54+2),6),AN53))),AN53))))</f>
        <v>0</v>
      </c>
      <c r="AU53" s="68" t="n">
        <f aca="false">IF(AL53="W",0,IF(AL53="O",0,IF(AL53="R",IF(AQ53="STB",AO53,0),IF(AL54="R",IF(AQ49="meio1st",0,IF(AS53&gt;AS54,IF(AT53&gt;AT54,0,10),IF(AT53&gt;AT54,10,AO53))),AO53))))</f>
        <v>0</v>
      </c>
      <c r="AW53" s="60"/>
      <c r="AX53" s="97" t="str">
        <f aca="false">D53</f>
        <v>LEONARDO SARAIVA</v>
      </c>
      <c r="AY53" s="98" t="n">
        <f aca="false">IF(AZ53="W",1,IF(AZ53="O",0,IF(AZ53="R",0,IF(AZ54="R",1,IF(BI53+BI54&gt;0,IF(BI53&gt;BI54,1,0),IF(BH53&gt;BH54,1,0))))))</f>
        <v>1</v>
      </c>
      <c r="AZ53" s="96"/>
      <c r="BA53" s="64" t="n">
        <v>6</v>
      </c>
      <c r="BB53" s="64" t="n">
        <v>6</v>
      </c>
      <c r="BC53" s="65" t="n">
        <v>10</v>
      </c>
      <c r="BE53" s="5" t="str">
        <f aca="false">IF(BC53&lt;&gt;"","STB",IF(BC54&lt;&gt;"","STB",IF(BB53&lt;&gt;"",IF(BB53&gt;5,IF(BB53&gt;BB54+1,"fim2st",IF(BB54&gt;BB53+1,"fim2st",IF(BB53=BB54,"meio2st",IF(BB53=6,IF(BB54=7,"fim2st","meio2st"),IF(BB53=7,IF(BB54=6,"fim2st","meio2st"),"meio2st"))))),IF(BB54&gt;5,IF(BB54&gt;BB53+1,"fim2st","meio2st"),"meio2st")),IF(BB54&lt;&gt;"",IF(BB53&gt;5,IF(BB53&gt;BB54+1,"fim2st",IF(BB54&gt;BB53+1,"fim2st",IF(BB53=BB54,"meio2st",IF(BB53=6,IF(BB54=7,"fim2st","meio2st"),IF(BB53=7,IF(BB54=6,"fim2st","meio2st"),"meio2st"))))),IF(BB54&gt;5,IF(BB54&gt;BB53+1,"fim2st","meio2st"),"meio2st")),IF(BA53&lt;&gt;"",IF(BA53&gt;5,IF(BA53&gt;BA54+1,"fim1st",IF(BA54&gt;BA53+1,"fim1st",IF(BA53=BA54,"meio1st",IF(BA53=6,IF(BA54=7,"fim1st","meio1st"),IF(BA53=7,IF(BA54=6,"fim1st","meio1st"),"meio1st"))))),IF(BA54&gt;5,IF(BA54&gt;BA53+1,"fim1st","meio1st"),"meio1st")),IF(BA54&lt;&gt;"",IF(BA53&gt;5,IF(BA53&gt;BA54+1,"fim1st",IF(BA54&gt;BA53+1,"fim1st",IF(BA53=BA54,"meio1st",IF(BA53=6,IF(BA54=7,"fim1st","meio1st"),IF(BA53=7,IF(BA54=6,"fim1st","meio1st"),"meio1st"))))),IF(BA54&gt;5,IF(BA54&gt;BA53+1,"fim1st","meio1st"),"meio1st")),"NJG"))))))</f>
        <v>STB</v>
      </c>
      <c r="BG53" s="66" t="n">
        <f aca="false">IF(AZ53="W",6,IF(AZ53="O",0,  IF(AZ54="R",IF(BE53="meio1st",IF(BA54&gt;4,IF(BA54=6,7,BA54+2),6),BA53),BA53)))</f>
        <v>6</v>
      </c>
      <c r="BH53" s="67" t="n">
        <f aca="false">IF(AZ53="W",6,IF(AZ53="O",0,IF(AZ53="R",IF(BE53="meio1st",0,IF(BE53="fim1st",0,BB53) ),IF(AZ54="R",IF(BE53="meio1st",6,IF(BE53="fim1st",6,IF(BE53="meio2st",IF(BB54&gt;4,IF(BB54=6,7,BB54+2),6),BB53))),BB53))))</f>
        <v>6</v>
      </c>
      <c r="BI53" s="68" t="n">
        <f aca="false">IF(AZ53="W",0,IF(AZ53="O",0,IF(AZ53="R",IF(BE53="STB",BC53,0),IF(AZ54="R",IF(BE49="meio1st",0,IF(BG53&gt;BG54,IF(BH53&gt;BH54,0,10),IF(BH53&gt;BH54,10,BC53))),BC53))))</f>
        <v>10</v>
      </c>
      <c r="BK53" s="60" t="s">
        <v>75</v>
      </c>
      <c r="BL53" s="97" t="str">
        <f aca="false">D53</f>
        <v>LEONARDO SARAIVA</v>
      </c>
      <c r="BM53" s="98" t="n">
        <f aca="false">IF(BN53="W",1,IF(BN53="O",0,IF(BN53="R",0,IF(BN54="R",1,IF(BW53+BW54&gt;0,IF(BW53&gt;BW54,1,0),IF(BV53&gt;BV54,1,0))))))</f>
        <v>0</v>
      </c>
      <c r="BN53" s="96"/>
      <c r="BO53" s="64" t="n">
        <v>2</v>
      </c>
      <c r="BP53" s="64" t="n">
        <v>2</v>
      </c>
      <c r="BQ53" s="65"/>
      <c r="BS53" s="5" t="str">
        <f aca="false">IF(BQ53&lt;&gt;"","STB",IF(BQ54&lt;&gt;"","STB",IF(BP53&lt;&gt;"",IF(BP53&gt;5,IF(BP53&gt;BP54+1,"fim2st",IF(BP54&gt;BP53+1,"fim2st",IF(BP53=BP54,"meio2st",IF(BP53=6,IF(BP54=7,"fim2st","meio2st"),IF(BP53=7,IF(BP54=6,"fim2st","meio2st"),"meio2st"))))),IF(BP54&gt;5,IF(BP54&gt;BP53+1,"fim2st","meio2st"),"meio2st")),IF(BP54&lt;&gt;"",IF(BP53&gt;5,IF(BP53&gt;BP54+1,"fim2st",IF(BP54&gt;BP53+1,"fim2st",IF(BP53=BP54,"meio2st",IF(BP53=6,IF(BP54=7,"fim2st","meio2st"),IF(BP53=7,IF(BP54=6,"fim2st","meio2st"),"meio2st"))))),IF(BP54&gt;5,IF(BP54&gt;BP53+1,"fim2st","meio2st"),"meio2st")),IF(BO53&lt;&gt;"",IF(BO53&gt;5,IF(BO53&gt;BO54+1,"fim1st",IF(BO54&gt;BO53+1,"fim1st",IF(BO53=BO54,"meio1st",IF(BO53=6,IF(BO54=7,"fim1st","meio1st"),IF(BO53=7,IF(BO54=6,"fim1st","meio1st"),"meio1st"))))),IF(BO54&gt;5,IF(BO54&gt;BO53+1,"fim1st","meio1st"),"meio1st")),IF(BO54&lt;&gt;"",IF(BO53&gt;5,IF(BO53&gt;BO54+1,"fim1st",IF(BO54&gt;BO53+1,"fim1st",IF(BO53=BO54,"meio1st",IF(BO53=6,IF(BO54=7,"fim1st","meio1st"),IF(BO53=7,IF(BO54=6,"fim1st","meio1st"),"meio1st"))))),IF(BO54&gt;5,IF(BO54&gt;BO53+1,"fim1st","meio1st"),"meio1st")),"NJG"))))))</f>
        <v>fim2st</v>
      </c>
      <c r="BU53" s="66" t="n">
        <f aca="false">IF(BN53="W",6,IF(BN53="O",0,  IF(BN54="R",IF(BS53="meio1st",IF(BO54&gt;4,IF(BO54=6,7,BO54+2),6),BO53),BO53)))</f>
        <v>2</v>
      </c>
      <c r="BV53" s="67" t="n">
        <f aca="false">IF(BN53="W",6,IF(BN53="O",0,IF(BN53="R",IF(BS53="meio1st",0,IF(BS53="fim1st",0,BP53) ),IF(BN54="R",IF(BS53="meio1st",6,IF(BS53="fim1st",6,IF(BS53="meio2st",IF(BP54&gt;4,IF(BP54=6,7,BP54+2),6),BP53))),BP53))))</f>
        <v>2</v>
      </c>
      <c r="BW53" s="68" t="n">
        <f aca="false">IF(BN53="W",0,IF(BN53="O",0,IF(BN53="R",IF(BS53="STB",BQ53,0),IF(BN54="R",IF(BS49="meio1st",0,IF(BU53&gt;BU54,IF(BV53&gt;BV54,0,10),IF(BV53&gt;BV54,10,BQ53))),BQ53))))</f>
        <v>0</v>
      </c>
      <c r="BY53" s="60" t="s">
        <v>75</v>
      </c>
      <c r="BZ53" s="97" t="str">
        <f aca="false">D52</f>
        <v>EDSON BELLO</v>
      </c>
      <c r="CA53" s="98" t="n">
        <f aca="false">IF(CB53="W",1,IF(CB53="O",0,IF(CB53="R",0,IF(CB54="R",1,IF(CK53+CK54&gt;0,IF(CK53&gt;CK54,1,0),IF(CJ53&gt;CJ54,1,0))))))</f>
        <v>0</v>
      </c>
      <c r="CB53" s="96"/>
      <c r="CC53" s="64" t="n">
        <v>4</v>
      </c>
      <c r="CD53" s="64" t="n">
        <v>6</v>
      </c>
      <c r="CE53" s="65"/>
      <c r="CG53" s="5" t="str">
        <f aca="false">IF(CE53&lt;&gt;"","STB",IF(CE54&lt;&gt;"","STB",IF(CD53&lt;&gt;"",IF(CD53&gt;5,IF(CD53&gt;CD54+1,"fim2st",IF(CD54&gt;CD53+1,"fim2st",IF(CD53=CD54,"meio2st",IF(CD53=6,IF(CD54=7,"fim2st","meio2st"),IF(CD53=7,IF(CD54=6,"fim2st","meio2st"),"meio2st"))))),IF(CD54&gt;5,IF(CD54&gt;CD53+1,"fim2st","meio2st"),"meio2st")),IF(CD54&lt;&gt;"",IF(CD53&gt;5,IF(CD53&gt;CD54+1,"fim2st",IF(CD54&gt;CD53+1,"fim2st",IF(CD53=CD54,"meio2st",IF(CD53=6,IF(CD54=7,"fim2st","meio2st"),IF(CD53=7,IF(CD54=6,"fim2st","meio2st"),"meio2st"))))),IF(CD54&gt;5,IF(CD54&gt;CD53+1,"fim2st","meio2st"),"meio2st")),IF(CC53&lt;&gt;"",IF(CC53&gt;5,IF(CC53&gt;CC54+1,"fim1st",IF(CC54&gt;CC53+1,"fim1st",IF(CC53=CC54,"meio1st",IF(CC53=6,IF(CC54=7,"fim1st","meio1st"),IF(CC53=7,IF(CC54=6,"fim1st","meio1st"),"meio1st"))))),IF(CC54&gt;5,IF(CC54&gt;CC53+1,"fim1st","meio1st"),"meio1st")),IF(CC54&lt;&gt;"",IF(CC53&gt;5,IF(CC53&gt;CC54+1,"fim1st",IF(CC54&gt;CC53+1,"fim1st",IF(CC53=CC54,"meio1st",IF(CC53=6,IF(CC54=7,"fim1st","meio1st"),IF(CC53=7,IF(CC54=6,"fim1st","meio1st"),"meio1st"))))),IF(CC54&gt;5,IF(CC54&gt;CC53+1,"fim1st","meio1st"),"meio1st")),"NJG"))))))</f>
        <v>fim2st</v>
      </c>
      <c r="CI53" s="71" t="n">
        <f aca="false">IF(CB53="W",6,IF(CB53="O",0,  IF(CB54="R",IF(CG53="meio1st",IF(CC54&gt;4,IF(CC54=6,7,CC54+2),6),CC53),CC53)))</f>
        <v>4</v>
      </c>
      <c r="CJ53" s="72" t="n">
        <f aca="false">IF(CB53="W",6,IF(CB53="O",0,IF(CB53="R",IF(CG53="meio1st",0,IF(CG53="fim1st",0,CD53) ),IF(CB54="R",IF(CG53="meio1st",6,IF(CG53="fim1st",6,IF(CG53="meio2st",IF(CD54&gt;4,IF(CD54=6,7,CD54+2),6),CD53))),CD53))))</f>
        <v>6</v>
      </c>
      <c r="CK53" s="73" t="n">
        <f aca="false">IF(CB53="W",0,IF(CB53="O",0,IF(CB53="R",IF(CG53="STB",CE53,0),IF(CB54="R",IF(CG49="meio1st",0,IF(CI53&gt;CI54,IF(CJ53&gt;CJ54,0,10),IF(CJ53&gt;CJ54,10,CE53))),CE53))))</f>
        <v>0</v>
      </c>
      <c r="CM53" s="1" t="str">
        <f aca="false">D53</f>
        <v>LEONARDO SARAIVA</v>
      </c>
      <c r="CN53" s="8" t="n">
        <f aca="false">IF(AE52&gt;AE51,1,0)</f>
        <v>1</v>
      </c>
      <c r="CO53" s="8" t="n">
        <f aca="false">IF(AF52&gt;AF51,1,0)</f>
        <v>1</v>
      </c>
      <c r="CP53" s="8" t="n">
        <f aca="false">IF(AG52&gt;AG51,1,0)</f>
        <v>0</v>
      </c>
      <c r="CQ53" s="8" t="n">
        <f aca="false">IF(AS50&gt;AS49,1,0)</f>
        <v>0</v>
      </c>
      <c r="CR53" s="8" t="n">
        <f aca="false">IF(AT50&gt;AT49,1,0)</f>
        <v>0</v>
      </c>
      <c r="CS53" s="8" t="n">
        <f aca="false">IF(AU50&gt;AU49,1,0)</f>
        <v>0</v>
      </c>
      <c r="CT53" s="8" t="n">
        <f aca="false">IF(BG53&gt;BG54,1,0)</f>
        <v>0</v>
      </c>
      <c r="CU53" s="8" t="n">
        <f aca="false">IF(BH53&gt;BH54,1,0)</f>
        <v>1</v>
      </c>
      <c r="CV53" s="8" t="n">
        <f aca="false">IF(BI53&gt;BI54,1,0)</f>
        <v>1</v>
      </c>
      <c r="CW53" s="8" t="n">
        <f aca="false">IF(BU53&gt;BU54,1,0)</f>
        <v>0</v>
      </c>
      <c r="CX53" s="8" t="n">
        <f aca="false">IF(BV53&gt;BV54,1,0)</f>
        <v>0</v>
      </c>
      <c r="CY53" s="8" t="n">
        <f aca="false">IF(BW53&gt;BW54,1,0)</f>
        <v>0</v>
      </c>
      <c r="CZ53" s="8" t="n">
        <f aca="false">IF(CI52&gt;CI51,1,0)</f>
        <v>1</v>
      </c>
      <c r="DA53" s="8" t="n">
        <f aca="false">IF(CJ52&gt;CJ51,1,0)</f>
        <v>0</v>
      </c>
      <c r="DB53" s="8" t="n">
        <f aca="false">IF(CK52&gt;CK51,1,0)</f>
        <v>0</v>
      </c>
      <c r="DC53" s="74"/>
      <c r="DD53" s="8" t="n">
        <f aca="false">IF(AE51&gt;AE52,1,0)</f>
        <v>0</v>
      </c>
      <c r="DE53" s="8" t="n">
        <f aca="false">IF(AF51&gt;AF52,1,0)</f>
        <v>0</v>
      </c>
      <c r="DF53" s="8" t="n">
        <f aca="false">IF(AG51&gt;AG52,1,0)</f>
        <v>0</v>
      </c>
      <c r="DG53" s="8" t="n">
        <f aca="false">IF(AS49&gt;AS50,1,0)</f>
        <v>1</v>
      </c>
      <c r="DH53" s="8" t="n">
        <f aca="false">IF(AT49&gt;AT50,1,0)</f>
        <v>1</v>
      </c>
      <c r="DI53" s="8" t="n">
        <f aca="false">IF(AU49&gt;AU50,1,0)</f>
        <v>0</v>
      </c>
      <c r="DJ53" s="8" t="n">
        <f aca="false">IF(BG54&gt;BG53,1,0)</f>
        <v>1</v>
      </c>
      <c r="DK53" s="8" t="n">
        <f aca="false">IF(BH54&gt;BH53,1,0)</f>
        <v>0</v>
      </c>
      <c r="DL53" s="8" t="n">
        <f aca="false">IF(BI54&gt;BI53,1,0)</f>
        <v>0</v>
      </c>
      <c r="DM53" s="8" t="n">
        <f aca="false">IF(BU54&gt;BU53,1,0)</f>
        <v>1</v>
      </c>
      <c r="DN53" s="8" t="n">
        <f aca="false">IF(BV54&gt;BV53,1,0)</f>
        <v>1</v>
      </c>
      <c r="DO53" s="8" t="n">
        <f aca="false">IF(BW54&gt;BW53,1,0)</f>
        <v>0</v>
      </c>
      <c r="DP53" s="8" t="n">
        <f aca="false">IF(CI51&gt;CI52,1,0)</f>
        <v>0</v>
      </c>
      <c r="DQ53" s="8" t="n">
        <f aca="false">IF(CJ51&gt;CJ52,1,0)</f>
        <v>1</v>
      </c>
      <c r="DR53" s="8" t="n">
        <f aca="false">IF(CK51&gt;CK52,1,0)</f>
        <v>1</v>
      </c>
      <c r="DS53" s="74"/>
      <c r="DT53" s="8" t="n">
        <f aca="false">AE52+AF52+AG52+AS50+AT50+AU50+BG53+BH53+BI53+BU53+BV53+BW53+CI52+CJ52+CK52</f>
        <v>60</v>
      </c>
      <c r="DU53" s="8" t="n">
        <f aca="false">AE51+AF51+AG51+AS49+AT49+AU49+BG54+BH54+BI54+BU54+BV54+BW54+CI51+CJ51+CK51</f>
        <v>61</v>
      </c>
      <c r="DV53" s="74"/>
      <c r="DW53" s="1" t="n">
        <f aca="false">IF(X52="O",1,0)</f>
        <v>0</v>
      </c>
      <c r="DX53" s="1" t="n">
        <f aca="false">IF(AL50="O",1,0)</f>
        <v>0</v>
      </c>
      <c r="DY53" s="1" t="n">
        <f aca="false">IF(AZ53="O",1,0)</f>
        <v>0</v>
      </c>
      <c r="DZ53" s="1" t="n">
        <f aca="false">IF(BN53="O",1,0)</f>
        <v>0</v>
      </c>
      <c r="EA53" s="1" t="n">
        <f aca="false">IF(CB52="O",1,0)</f>
        <v>0</v>
      </c>
      <c r="ED53" s="8" t="n">
        <f aca="false">IF(CN53+CO53+CP53+DD53+DE53+DF53&gt;0,1,0)</f>
        <v>1</v>
      </c>
      <c r="EE53" s="8" t="n">
        <f aca="false">IF(CQ53+CR53+CS53+DG53+DH53+DI53&gt;0,1,0)</f>
        <v>1</v>
      </c>
      <c r="EF53" s="8" t="n">
        <f aca="false">IF(CT53+CU53+CV53+DJ53+DK53+DL53&gt;0,1,0)</f>
        <v>1</v>
      </c>
      <c r="EG53" s="8" t="n">
        <f aca="false">IF(CW53+CX53+CY53+DM53+DN53+DO53&gt;0,1,0)</f>
        <v>1</v>
      </c>
      <c r="EH53" s="8" t="n">
        <f aca="false">IF(CZ53+DA53+DB53+DP53+DQ53+DR53&gt;0,1,0)</f>
        <v>1</v>
      </c>
      <c r="EI53" s="8" t="n">
        <v>5</v>
      </c>
      <c r="EJ53" s="48" t="n">
        <f aca="false">SUM(ED53:EH53)</f>
        <v>5</v>
      </c>
      <c r="EK53" s="48" t="n">
        <f aca="false">AY53+BM53+CA52+W52+AK50</f>
        <v>2</v>
      </c>
      <c r="EL53" s="48" t="n">
        <f aca="false">SUM(CN53:DB53)</f>
        <v>5</v>
      </c>
      <c r="EM53" s="48" t="n">
        <f aca="false">SUM(DD53:DR53)</f>
        <v>7</v>
      </c>
      <c r="EN53" s="48" t="n">
        <f aca="false">EL53-EM53</f>
        <v>-2</v>
      </c>
      <c r="EO53" s="48" t="n">
        <f aca="false">DT53</f>
        <v>60</v>
      </c>
      <c r="EP53" s="48" t="n">
        <f aca="false">DU53</f>
        <v>61</v>
      </c>
      <c r="EQ53" s="48" t="n">
        <f aca="false">EO53-EP53</f>
        <v>-1</v>
      </c>
      <c r="ER53" s="48" t="n">
        <f aca="false">SUM(DW53:EA53)</f>
        <v>0</v>
      </c>
      <c r="ES53" s="74"/>
      <c r="ET53" s="27" t="n">
        <f aca="false">IF(EK53+100&gt;99,EK53+100,concatdxnar("0",EK53+100))</f>
        <v>102</v>
      </c>
      <c r="EU53" s="27" t="str">
        <f aca="false">IF(EN53+100&gt;99,EN53+100,CONCATENATE("0",EN53+100))</f>
        <v>098</v>
      </c>
      <c r="EV53" s="27" t="str">
        <f aca="false">IF(EQ53+100&gt;99,EQ53+100,CONCATENATE("0",EQ53+100))</f>
        <v>099</v>
      </c>
      <c r="EW53" s="27" t="n">
        <f aca="false">9-ER53</f>
        <v>9</v>
      </c>
      <c r="EX53" s="8" t="str">
        <f aca="false">CONCATENATE(ET53,EU53,EV53,EW53,EI53)</f>
        <v>10209809995</v>
      </c>
      <c r="EY53" s="8" t="n">
        <f aca="false">VALUE(EX53)</f>
        <v>10209809995</v>
      </c>
      <c r="EZ53" s="8" t="n">
        <f aca="false">LARGE(EY49:EY54,EI53)</f>
        <v>10109506561</v>
      </c>
      <c r="FA53" s="8" t="str">
        <f aca="false">LEFT(EZ53,9)</f>
        <v>101095065</v>
      </c>
      <c r="FB53" s="8" t="str">
        <f aca="false">IF(FA53=FA52,"empate-c",IF(FA53=FA54,"empate-b","ok"))</f>
        <v>ok</v>
      </c>
      <c r="FC53" s="8" t="n">
        <f aca="false">VALUE(RIGHT(EZ53,1))</f>
        <v>1</v>
      </c>
      <c r="FD53" s="8" t="n">
        <f aca="false">IF(FB53="ok",9,IF(FB53="empate-c",CONCATENATE(FC53,FC52),IF(FB53="empate-b",CONCATENATE(FC53,FC54),1)))</f>
        <v>9</v>
      </c>
      <c r="FE53" s="8" t="str">
        <f aca="false">RIGHT(C47,1)</f>
        <v>F</v>
      </c>
      <c r="FF53" s="8" t="n">
        <f aca="false">IF(FD53=9,9,VLOOKUP(CONCATENATE(FE53,FD53),'Conf-Direto'!$A$12:$B$587,2,0))</f>
        <v>9</v>
      </c>
      <c r="FG53" s="8" t="n">
        <f aca="false">IF(FF53=9,9,IF(FF53=FC53,8,7))</f>
        <v>9</v>
      </c>
      <c r="FH53" s="1" t="str">
        <f aca="false">CONCATENATE(FA53,FG53,FC53)</f>
        <v>10109506591</v>
      </c>
      <c r="FI53" s="8" t="n">
        <v>5</v>
      </c>
      <c r="FJ53" s="25" t="n">
        <f aca="false">IF(AK49=1,1,IF(AK50=1,5,0))</f>
        <v>1</v>
      </c>
      <c r="FK53" s="25" t="n">
        <f aca="false">IF(W51=1,2,IF(W52=1,5,0))</f>
        <v>5</v>
      </c>
      <c r="FL53" s="25" t="n">
        <f aca="false">IF(CA51=1,3,IF(CA52=1,5,0))</f>
        <v>3</v>
      </c>
      <c r="FM53" s="25" t="n">
        <f aca="false">IF(BM54=1,4,IF(BM53=1,5,0))</f>
        <v>4</v>
      </c>
      <c r="FN53" s="25"/>
      <c r="FO53" s="25" t="n">
        <f aca="false">FN54</f>
        <v>5</v>
      </c>
      <c r="FP53" s="1" t="n">
        <f aca="false">VALUE(FH53)</f>
        <v>10109506591</v>
      </c>
      <c r="FQ53" s="1" t="n">
        <f aca="false">LARGE(FP49:FP54,5)</f>
        <v>10109506591</v>
      </c>
      <c r="FR53" s="8" t="n">
        <f aca="false">IF(SUM(EJ49:EJ54)=0,B53,VALUE(RIGHT(FQ53,1)))</f>
        <v>1</v>
      </c>
      <c r="FS53" s="1" t="n">
        <f aca="false">FR53+30</f>
        <v>31</v>
      </c>
      <c r="FT53" s="1" t="str">
        <f aca="false">VLOOKUP(FR53,B49:D54,3,0)</f>
        <v>CARLOS MAMEDE</v>
      </c>
      <c r="FU53" s="4" t="n">
        <f aca="false">F53</f>
        <v>35</v>
      </c>
      <c r="FV53" s="9" t="str">
        <f aca="false">IF(FS53&lt;10,CONCATENATE("0",FS53,IF(FU53&lt;10,CONCATENATE("0",FU53),FU53)),CONCATENATE(FS53,IF(FU53&lt;10,CONCATENATE("0",FU53),FU53)))</f>
        <v>3135</v>
      </c>
      <c r="FW53" s="4" t="n">
        <f aca="false">VALUE(FV53)</f>
        <v>3135</v>
      </c>
      <c r="FX53" s="4" t="n">
        <f aca="false">SMALL(FW49:FW54,FI53)</f>
        <v>3534</v>
      </c>
      <c r="FY53" s="4" t="n">
        <f aca="false">IF(LEN(FX53)=3,VALUE(LEFT(FX53,1)),VALUE(LEFT(FX53,2)))</f>
        <v>35</v>
      </c>
      <c r="FZ53" s="4" t="str">
        <f aca="false">RIGHT(FX53,2)</f>
        <v>34</v>
      </c>
    </row>
    <row r="54" customFormat="false" ht="13.8" hidden="false" customHeight="false" outlineLevel="0" collapsed="false">
      <c r="B54" s="48" t="n">
        <v>6</v>
      </c>
      <c r="C54" s="100" t="n">
        <v>36</v>
      </c>
      <c r="D54" s="101" t="str">
        <f aca="false">Classificação!D40</f>
        <v>MARCO MACIEL</v>
      </c>
      <c r="F54" s="100" t="n">
        <f aca="false">F53+1</f>
        <v>36</v>
      </c>
      <c r="G54" s="102" t="str">
        <f aca="false">VLOOKUP(FR54,$B$49:$D$54,3,0)</f>
        <v>RENATO SOUZA</v>
      </c>
      <c r="H54" s="114" t="n">
        <f aca="false">VLOOKUP(FR54,EI49:EJ54,2,0)</f>
        <v>5</v>
      </c>
      <c r="I54" s="104" t="n">
        <f aca="false">VLOOKUP(FR54,EI49:EK54,3,0)</f>
        <v>1</v>
      </c>
      <c r="J54" s="108" t="n">
        <f aca="false">VLOOKUP(FR54,EI49:EQ54,4,0)</f>
        <v>2</v>
      </c>
      <c r="K54" s="106" t="n">
        <f aca="false">VLOOKUP(FR54,EI49:EQ54,5,0)</f>
        <v>8</v>
      </c>
      <c r="L54" s="107" t="n">
        <f aca="false">VLOOKUP(FR54,EI49:EQ54,6,0)</f>
        <v>-6</v>
      </c>
      <c r="M54" s="108" t="n">
        <f aca="false">VLOOKUP(FR54,EI49:EQ54,7,0)</f>
        <v>12</v>
      </c>
      <c r="N54" s="106" t="n">
        <f aca="false">VLOOKUP(FR54,EI49:EQ54,8,0)</f>
        <v>48</v>
      </c>
      <c r="O54" s="115" t="n">
        <f aca="false">VLOOKUP(FR54,EI49:EQ54,9,0)</f>
        <v>-36</v>
      </c>
      <c r="P54" s="109" t="n">
        <f aca="false">VLOOKUP(FR54,EI49:ER54,10,0)</f>
        <v>4</v>
      </c>
      <c r="Q54" s="109" t="e">
        <f aca="false">VLOOKUP(FS54,EJ49:ES54,10,0)</f>
        <v>#N/A</v>
      </c>
      <c r="R54" s="59"/>
      <c r="S54" s="59"/>
      <c r="U54" s="81" t="s">
        <v>75</v>
      </c>
      <c r="V54" s="82" t="str">
        <f aca="false">D52</f>
        <v>EDSON BELLO</v>
      </c>
      <c r="W54" s="83" t="n">
        <f aca="false">IF(X54="W",1,IF(X54="O",0,IF(X54="R",0,IF(X53="R",1,IF(AG54+AG53&gt;0,IF(AG54&gt;AG53,1,0),IF(AF54&gt;AF53,1,0))))))</f>
        <v>0</v>
      </c>
      <c r="X54" s="110"/>
      <c r="Y54" s="85" t="n">
        <v>6</v>
      </c>
      <c r="Z54" s="85" t="n">
        <v>4</v>
      </c>
      <c r="AA54" s="86" t="n">
        <v>6</v>
      </c>
      <c r="AC54" s="5" t="str">
        <f aca="false">IF(AA54&lt;&gt;"","STB",IF(AA53&lt;&gt;"","STB",IF(Z54&lt;&gt;"",IF(Z54&gt;5,IF(Z54&gt;Z53+1,"fim2st",IF(Z53&gt;Z54+1,"fim2st",IF(Z54=Z53,"meio2st",IF(Z54=6,IF(Z53=7,"fim2st","meio2st"),IF(Z54=7,IF(Z53=6,"fim2st","meio2st"),"meio2st"))))),IF(Z53&gt;5,IF(Z53&gt;Z54+1,"fim2st","meio2st"),"meio2st")),IF(Z53&lt;&gt;"",IF(Z54&gt;5,IF(Z54&gt;Z53+1,"fim2st",IF(Z53&gt;Z54+1,"fim2st",IF(Z54=Z53,"meio2st",IF(Z54=6,IF(Z53=7,"fim2st","meio2st"),IF(Z54=7,IF(Z53=6,"fim2st","meio2st"),"meio2st"))))),IF(Z53&gt;5,IF(Z53&gt;Z54+1,"fim2st","meio2st"),"meio2st")),IF(Y54&lt;&gt;"",IF(Y54&gt;5,IF(Y54&gt;Y53+1,"fim1st",IF(Y53&gt;Y54+1,"fim1st",IF(Y54=Y53,"meio1st",IF(Y54=6,IF(Y53=7,"fim1st","meio1st"),IF(Y54=7,IF(Y53=6,"fim1st","meio1st"),"meio1st"))))),IF(Y53&gt;5,IF(Y53&gt;Y54+1,"fim1st","meio1st"),"meio1st")),IF(Y53&lt;&gt;"",IF(Y54&gt;5,IF(Y54&gt;Y53+1,"fim1st",IF(Y53&gt;Y54+1,"fim1st",IF(Y54=Y53,"meio1st",IF(Y54=6,IF(Y53=7,"fim1st","meio1st"),IF(Y54=7,IF(Y53=6,"fim1st","meio1st"),"meio1st"))))),IF(Y53&gt;5,IF(Y53&gt;Y54+1,"fim1st","meio1st"),"meio1st")),"NJG"))))))</f>
        <v>STB</v>
      </c>
      <c r="AE54" s="87" t="n">
        <f aca="false">IF(X54="W",6,IF(X54="O",0,  IF(X53="R",IF(AC54="meio1st",IF(Y53&gt;4,IF(Y53=6,7,Y53+2),6),Y54),Y54)))</f>
        <v>6</v>
      </c>
      <c r="AF54" s="88" t="n">
        <f aca="false">IF(X54="W",6,IF(X54="O",0,IF(X54="R",IF(AC54="meio1st",0,IF(AC54="fim1st",0,Z54) ),IF(X53="R",IF(AC54="meio1st",6,IF(AC54="fim1st",6,IF(AC54="meio2st",IF(Z53&gt;4,IF(Z53=6,7,Z53+2),6),Z54))),Z54))))</f>
        <v>4</v>
      </c>
      <c r="AG54" s="89" t="n">
        <f aca="false">IF(X54="W",0,IF(X54="O",0,IF(X54="R",IF(AC54="STB",AA54,0),IF(X53="R",IF(AC49="meio1st",0,IF(AE54&gt;AE53,IF(AF54&gt;AF53,0,10),IF(AF54&gt;AF53,10,AA54))),AA54))))</f>
        <v>6</v>
      </c>
      <c r="AH54" s="69"/>
      <c r="AI54" s="81"/>
      <c r="AJ54" s="82" t="str">
        <f aca="false">D54</f>
        <v>MARCO MACIEL</v>
      </c>
      <c r="AK54" s="83" t="n">
        <f aca="false">IF(AL54="W",1,IF(AL54="O",0,IF(AL54="R",0,IF(AL53="R",1,IF(AU54+AU53&gt;0,IF(AU54&gt;AU53,1,0),IF(AT54&gt;AT53,1,0))))))</f>
        <v>1</v>
      </c>
      <c r="AL54" s="110" t="s">
        <v>25</v>
      </c>
      <c r="AM54" s="85"/>
      <c r="AN54" s="85"/>
      <c r="AO54" s="86"/>
      <c r="AQ54" s="5" t="str">
        <f aca="false">IF(AO54&lt;&gt;"","STB",IF(AO53&lt;&gt;"","STB",IF(AN54&lt;&gt;"",IF(AN54&gt;5,IF(AN54&gt;AN53+1,"fim2st",IF(AN53&gt;AN54+1,"fim2st",IF(AN54=AN53,"meio2st",IF(AN54=6,IF(AN53=7,"fim2st","meio2st"),IF(AN54=7,IF(AN53=6,"fim2st","meio2st"),"meio2st"))))),IF(AN53&gt;5,IF(AN53&gt;AN54+1,"fim2st","meio2st"),"meio2st")),IF(AN53&lt;&gt;"",IF(AN54&gt;5,IF(AN54&gt;AN53+1,"fim2st",IF(AN53&gt;AN54+1,"fim2st",IF(AN54=AN53,"meio2st",IF(AN54=6,IF(AN53=7,"fim2st","meio2st"),IF(AN54=7,IF(AN53=6,"fim2st","meio2st"),"meio2st"))))),IF(AN53&gt;5,IF(AN53&gt;AN54+1,"fim2st","meio2st"),"meio2st")),IF(AM54&lt;&gt;"",IF(AM54&gt;5,IF(AM54&gt;AM53+1,"fim1st",IF(AM53&gt;AM54+1,"fim1st",IF(AM54=AM53,"meio1st",IF(AM54=6,IF(AM53=7,"fim1st","meio1st"),IF(AM54=7,IF(AM53=6,"fim1st","meio1st"),"meio1st"))))),IF(AM53&gt;5,IF(AM53&gt;AM54+1,"fim1st","meio1st"),"meio1st")),IF(AM53&lt;&gt;"",IF(AM54&gt;5,IF(AM54&gt;AM53+1,"fim1st",IF(AM53&gt;AM54+1,"fim1st",IF(AM54=AM53,"meio1st",IF(AM54=6,IF(AM53=7,"fim1st","meio1st"),IF(AM54=7,IF(AM53=6,"fim1st","meio1st"),"meio1st"))))),IF(AM53&gt;5,IF(AM53&gt;AM54+1,"fim1st","meio1st"),"meio1st")),"NJG"))))))</f>
        <v>NJG</v>
      </c>
      <c r="AS54" s="87" t="n">
        <f aca="false">IF(AL54="W",6,IF(AL54="O",0,  IF(AL53="R",IF(AQ54="meio1st",IF(AM53&gt;4,IF(AM53=6,7,AM53+2),6),AM54),AM54)))</f>
        <v>6</v>
      </c>
      <c r="AT54" s="88" t="n">
        <f aca="false">IF(AL54="W",6,IF(AL54="O",0,IF(AL54="R",IF(AQ54="meio1st",0,IF(AQ54="fim1st",0,AN54) ),IF(AL53="R",IF(AQ54="meio1st",6,IF(AQ54="fim1st",6,IF(AQ54="meio2st",IF(AN53&gt;4,IF(AN53=6,7,AN53+2),6),AN54))),AN54))))</f>
        <v>6</v>
      </c>
      <c r="AU54" s="89" t="n">
        <f aca="false">IF(AL54="W",0,IF(AL54="O",0,IF(AL54="R",IF(AQ54="STB",AO54,0),IF(AL53="R",IF(AQ49="meio1st",0,IF(AS54&gt;AS53,IF(AT54&gt;AT53,0,10),IF(AT54&gt;AT53,10,AO54))),AO54))))</f>
        <v>0</v>
      </c>
      <c r="AW54" s="81" t="s">
        <v>75</v>
      </c>
      <c r="AX54" s="82" t="str">
        <f aca="false">D54</f>
        <v>MARCO MACIEL</v>
      </c>
      <c r="AY54" s="83" t="n">
        <f aca="false">IF(AZ54="W",1,IF(AZ54="O",0,IF(AZ54="R",0,IF(AZ53="R",1,IF(BI54+BI53&gt;0,IF(BI54&gt;BI53,1,0),IF(BH54&gt;BH53,1,0))))))</f>
        <v>0</v>
      </c>
      <c r="AZ54" s="110"/>
      <c r="BA54" s="85" t="n">
        <v>7</v>
      </c>
      <c r="BB54" s="85" t="n">
        <v>2</v>
      </c>
      <c r="BC54" s="86" t="n">
        <v>7</v>
      </c>
      <c r="BE54" s="5" t="str">
        <f aca="false">IF(BC54&lt;&gt;"","STB",IF(BC53&lt;&gt;"","STB",IF(BB54&lt;&gt;"",IF(BB54&gt;5,IF(BB54&gt;BB53+1,"fim2st",IF(BB53&gt;BB54+1,"fim2st",IF(BB54=BB53,"meio2st",IF(BB54=6,IF(BB53=7,"fim2st","meio2st"),IF(BB54=7,IF(BB53=6,"fim2st","meio2st"),"meio2st"))))),IF(BB53&gt;5,IF(BB53&gt;BB54+1,"fim2st","meio2st"),"meio2st")),IF(BB53&lt;&gt;"",IF(BB54&gt;5,IF(BB54&gt;BB53+1,"fim2st",IF(BB53&gt;BB54+1,"fim2st",IF(BB54=BB53,"meio2st",IF(BB54=6,IF(BB53=7,"fim2st","meio2st"),IF(BB54=7,IF(BB53=6,"fim2st","meio2st"),"meio2st"))))),IF(BB53&gt;5,IF(BB53&gt;BB54+1,"fim2st","meio2st"),"meio2st")),IF(BA54&lt;&gt;"",IF(BA54&gt;5,IF(BA54&gt;BA53+1,"fim1st",IF(BA53&gt;BA54+1,"fim1st",IF(BA54=BA53,"meio1st",IF(BA54=6,IF(BA53=7,"fim1st","meio1st"),IF(BA54=7,IF(BA53=6,"fim1st","meio1st"),"meio1st"))))),IF(BA53&gt;5,IF(BA53&gt;BA54+1,"fim1st","meio1st"),"meio1st")),IF(BA53&lt;&gt;"",IF(BA54&gt;5,IF(BA54&gt;BA53+1,"fim1st",IF(BA53&gt;BA54+1,"fim1st",IF(BA54=BA53,"meio1st",IF(BA54=6,IF(BA53=7,"fim1st","meio1st"),IF(BA54=7,IF(BA53=6,"fim1st","meio1st"),"meio1st"))))),IF(BA53&gt;5,IF(BA53&gt;BA54+1,"fim1st","meio1st"),"meio1st")),"NJG"))))))</f>
        <v>STB</v>
      </c>
      <c r="BG54" s="87" t="n">
        <f aca="false">IF(AZ54="W",6,IF(AZ54="O",0,  IF(AZ53="R",IF(BE54="meio1st",IF(BA53&gt;4,IF(BA53=6,7,BA53+2),6),BA54),BA54)))</f>
        <v>7</v>
      </c>
      <c r="BH54" s="88" t="n">
        <f aca="false">IF(AZ54="W",6,IF(AZ54="O",0,IF(AZ54="R",IF(BE54="meio1st",0,IF(BE54="fim1st",0,BB54) ),IF(AZ53="R",IF(BE54="meio1st",6,IF(BE54="fim1st",6,IF(BE54="meio2st",IF(BB53&gt;4,IF(BB53=6,7,BB53+2),6),BB54))),BB54))))</f>
        <v>2</v>
      </c>
      <c r="BI54" s="89" t="n">
        <f aca="false">IF(AZ54="W",0,IF(AZ54="O",0,IF(AZ54="R",IF(BE54="STB",BC54,0),IF(AZ53="R",IF(BE49="meio1st",0,IF(BG54&gt;BG53,IF(BH54&gt;BH53,0,10),IF(BH54&gt;BH53,10,BC54))),BC54))))</f>
        <v>7</v>
      </c>
      <c r="BK54" s="81"/>
      <c r="BL54" s="82" t="str">
        <f aca="false">D52</f>
        <v>EDSON BELLO</v>
      </c>
      <c r="BM54" s="83" t="n">
        <f aca="false">IF(BN54="W",1,IF(BN54="O",0,IF(BN54="R",0,IF(BN53="R",1,IF(BW54+BW53&gt;0,IF(BW54&gt;BW53,1,0),IF(BV54&gt;BV53,1,0))))))</f>
        <v>1</v>
      </c>
      <c r="BN54" s="110"/>
      <c r="BO54" s="85" t="n">
        <v>6</v>
      </c>
      <c r="BP54" s="85" t="n">
        <v>6</v>
      </c>
      <c r="BQ54" s="86"/>
      <c r="BS54" s="5" t="str">
        <f aca="false">IF(BQ54&lt;&gt;"","STB",IF(BQ53&lt;&gt;"","STB",IF(BP54&lt;&gt;"",IF(BP54&gt;5,IF(BP54&gt;BP53+1,"fim2st",IF(BP53&gt;BP54+1,"fim2st",IF(BP54=BP53,"meio2st",IF(BP54=6,IF(BP53=7,"fim2st","meio2st"),IF(BP54=7,IF(BP53=6,"fim2st","meio2st"),"meio2st"))))),IF(BP53&gt;5,IF(BP53&gt;BP54+1,"fim2st","meio2st"),"meio2st")),IF(BP53&lt;&gt;"",IF(BP54&gt;5,IF(BP54&gt;BP53+1,"fim2st",IF(BP53&gt;BP54+1,"fim2st",IF(BP54=BP53,"meio2st",IF(BP54=6,IF(BP53=7,"fim2st","meio2st"),IF(BP54=7,IF(BP53=6,"fim2st","meio2st"),"meio2st"))))),IF(BP53&gt;5,IF(BP53&gt;BP54+1,"fim2st","meio2st"),"meio2st")),IF(BO54&lt;&gt;"",IF(BO54&gt;5,IF(BO54&gt;BO53+1,"fim1st",IF(BO53&gt;BO54+1,"fim1st",IF(BO54=BO53,"meio1st",IF(BO54=6,IF(BO53=7,"fim1st","meio1st"),IF(BO54=7,IF(BO53=6,"fim1st","meio1st"),"meio1st"))))),IF(BO53&gt;5,IF(BO53&gt;BO54+1,"fim1st","meio1st"),"meio1st")),IF(BO53&lt;&gt;"",IF(BO54&gt;5,IF(BO54&gt;BO53+1,"fim1st",IF(BO53&gt;BO54+1,"fim1st",IF(BO54=BO53,"meio1st",IF(BO54=6,IF(BO53=7,"fim1st","meio1st"),IF(BO54=7,IF(BO53=6,"fim1st","meio1st"),"meio1st"))))),IF(BO53&gt;5,IF(BO53&gt;BO54+1,"fim1st","meio1st"),"meio1st")),"NJG"))))))</f>
        <v>fim2st</v>
      </c>
      <c r="BU54" s="87" t="n">
        <f aca="false">IF(BN54="W",6,IF(BN54="O",0,  IF(BN53="R",IF(BS54="meio1st",IF(BO53&gt;4,IF(BO53=6,7,BO53+2),6),BO54),BO54)))</f>
        <v>6</v>
      </c>
      <c r="BV54" s="88" t="n">
        <f aca="false">IF(BN54="W",6,IF(BN54="O",0,IF(BN54="R",IF(BS54="meio1st",0,IF(BS54="fim1st",0,BP54) ),IF(BN53="R",IF(BS54="meio1st",6,IF(BS54="fim1st",6,IF(BS54="meio2st",IF(BP53&gt;4,IF(BP53=6,7,BP53+2),6),BP54))),BP54))))</f>
        <v>6</v>
      </c>
      <c r="BW54" s="89" t="n">
        <f aca="false">IF(BN54="W",0,IF(BN54="O",0,IF(BN54="R",IF(BS54="STB",BQ54,0),IF(BN53="R",IF(BS49="meio1st",0,IF(BU54&gt;BU53,IF(BV54&gt;BV53,0,10),IF(BV54&gt;BV53,10,BQ54))),BQ54))))</f>
        <v>0</v>
      </c>
      <c r="BY54" s="81"/>
      <c r="BZ54" s="82" t="str">
        <f aca="false">D54</f>
        <v>MARCO MACIEL</v>
      </c>
      <c r="CA54" s="83" t="n">
        <f aca="false">IF(CB54="W",1,IF(CB54="O",0,IF(CB54="R",0,IF(CB53="R",1,IF(CK54+CK53&gt;0,IF(CK54&gt;CK53,1,0),IF(CJ54&gt;CJ53,1,0))))))</f>
        <v>1</v>
      </c>
      <c r="CB54" s="110"/>
      <c r="CC54" s="85" t="n">
        <v>6</v>
      </c>
      <c r="CD54" s="85" t="n">
        <v>7</v>
      </c>
      <c r="CE54" s="86"/>
      <c r="CG54" s="5" t="str">
        <f aca="false">IF(CE54&lt;&gt;"","STB",IF(CE53&lt;&gt;"","STB",IF(CD54&lt;&gt;"",IF(CD54&gt;5,IF(CD54&gt;CD53+1,"fim2st",IF(CD53&gt;CD54+1,"fim2st",IF(CD54=CD53,"meio2st",IF(CD54=6,IF(CD53=7,"fim2st","meio2st"),IF(CD54=7,IF(CD53=6,"fim2st","meio2st"),"meio2st"))))),IF(CD53&gt;5,IF(CD53&gt;CD54+1,"fim2st","meio2st"),"meio2st")),IF(CD53&lt;&gt;"",IF(CD54&gt;5,IF(CD54&gt;CD53+1,"fim2st",IF(CD53&gt;CD54+1,"fim2st",IF(CD54=CD53,"meio2st",IF(CD54=6,IF(CD53=7,"fim2st","meio2st"),IF(CD54=7,IF(CD53=6,"fim2st","meio2st"),"meio2st"))))),IF(CD53&gt;5,IF(CD53&gt;CD54+1,"fim2st","meio2st"),"meio2st")),IF(CC54&lt;&gt;"",IF(CC54&gt;5,IF(CC54&gt;CC53+1,"fim1st",IF(CC53&gt;CC54+1,"fim1st",IF(CC54=CC53,"meio1st",IF(CC54=6,IF(CC53=7,"fim1st","meio1st"),IF(CC54=7,IF(CC53=6,"fim1st","meio1st"),"meio1st"))))),IF(CC53&gt;5,IF(CC53&gt;CC54+1,"fim1st","meio1st"),"meio1st")),IF(CC53&lt;&gt;"",IF(CC54&gt;5,IF(CC54&gt;CC53+1,"fim1st",IF(CC53&gt;CC54+1,"fim1st",IF(CC54=CC53,"meio1st",IF(CC54=6,IF(CC53=7,"fim1st","meio1st"),IF(CC54=7,IF(CC53=6,"fim1st","meio1st"),"meio1st"))))),IF(CC53&gt;5,IF(CC53&gt;CC54+1,"fim1st","meio1st"),"meio1st")),"NJG"))))))</f>
        <v>fim2st</v>
      </c>
      <c r="CI54" s="92" t="n">
        <f aca="false">IF(CB54="W",6,IF(CB54="O",0,  IF(CB53="R",IF(CG54="meio1st",IF(CC53&gt;4,IF(CC53=6,7,CC53+2),6),CC54),CC54)))</f>
        <v>6</v>
      </c>
      <c r="CJ54" s="93" t="n">
        <f aca="false">IF(CB54="W",6,IF(CB54="O",0,IF(CB54="R",IF(CG54="meio1st",0,IF(CG54="fim1st",0,CD54) ),IF(CB53="R",IF(CG54="meio1st",6,IF(CG54="fim1st",6,IF(CG54="meio2st",IF(CD53&gt;4,IF(CD53=6,7,CD53+2),6),CD54))),CD54))))</f>
        <v>7</v>
      </c>
      <c r="CK54" s="94" t="n">
        <f aca="false">IF(CB54="W",0,IF(CB54="O",0,IF(CB54="R",IF(CG54="STB",CE54,0),IF(CB53="R",IF(CG49="meio1st",0,IF(CI54&gt;CI53,IF(CJ54&gt;CJ53,0,10),IF(CJ54&gt;CJ53,10,CE54))),CE54))))</f>
        <v>0</v>
      </c>
      <c r="CM54" s="1" t="str">
        <f aca="false">D54</f>
        <v>MARCO MACIEL</v>
      </c>
      <c r="CN54" s="8" t="n">
        <f aca="false">IF(AE50&gt;AE49,1,0)</f>
        <v>0</v>
      </c>
      <c r="CO54" s="8" t="n">
        <f aca="false">IF(AF50&gt;AF49,1,0)</f>
        <v>1</v>
      </c>
      <c r="CP54" s="8" t="n">
        <f aca="false">IF(AG50&gt;AG49,1,0)</f>
        <v>1</v>
      </c>
      <c r="CQ54" s="8" t="n">
        <f aca="false">IF(AS54&gt;AS53,1,0)</f>
        <v>1</v>
      </c>
      <c r="CR54" s="8" t="n">
        <f aca="false">IF(AT54&gt;AT53,1,0)</f>
        <v>1</v>
      </c>
      <c r="CS54" s="8" t="n">
        <f aca="false">IF(AU54&gt;AU53,1,0)</f>
        <v>0</v>
      </c>
      <c r="CT54" s="8" t="n">
        <f aca="false">IF(BG54&gt;BG53,1,0)</f>
        <v>1</v>
      </c>
      <c r="CU54" s="8" t="n">
        <f aca="false">IF(BH54&gt;BH53,1,0)</f>
        <v>0</v>
      </c>
      <c r="CV54" s="8" t="n">
        <f aca="false">IF(BI54&gt;BI53,1,0)</f>
        <v>0</v>
      </c>
      <c r="CW54" s="8" t="n">
        <f aca="false">IF(BU52&gt;BU51,1,0)</f>
        <v>1</v>
      </c>
      <c r="CX54" s="8" t="n">
        <f aca="false">IF(BV52&gt;BV51,1,0)</f>
        <v>1</v>
      </c>
      <c r="CY54" s="8" t="n">
        <f aca="false">IF(BW52&gt;BW51,1,0)</f>
        <v>0</v>
      </c>
      <c r="CZ54" s="8" t="n">
        <f aca="false">IF(CI54&gt;CI53,1,0)</f>
        <v>1</v>
      </c>
      <c r="DA54" s="8" t="n">
        <f aca="false">IF(CJ54&gt;CJ53,1,0)</f>
        <v>1</v>
      </c>
      <c r="DB54" s="8" t="n">
        <f aca="false">IF(CK54&gt;CK53,1,0)</f>
        <v>0</v>
      </c>
      <c r="DC54" s="74"/>
      <c r="DD54" s="8" t="n">
        <f aca="false">IF(AE49&gt;AE50,1,0)</f>
        <v>1</v>
      </c>
      <c r="DE54" s="8" t="n">
        <f aca="false">IF(AF49&gt;AF50,1,0)</f>
        <v>0</v>
      </c>
      <c r="DF54" s="8" t="n">
        <f aca="false">IF(AG49&gt;AG50,1,0)</f>
        <v>0</v>
      </c>
      <c r="DG54" s="8" t="n">
        <f aca="false">IF(AS53&gt;AS54,1,0)</f>
        <v>0</v>
      </c>
      <c r="DH54" s="8" t="n">
        <f aca="false">IF(AT53&gt;AT54,1,0)</f>
        <v>0</v>
      </c>
      <c r="DI54" s="8" t="n">
        <f aca="false">IF(AU53&gt;AU54,1,0)</f>
        <v>0</v>
      </c>
      <c r="DJ54" s="8" t="n">
        <f aca="false">IF(BG53&gt;BG54,1,0)</f>
        <v>0</v>
      </c>
      <c r="DK54" s="8" t="n">
        <f aca="false">IF(BH53&gt;BH54,1,0)</f>
        <v>1</v>
      </c>
      <c r="DL54" s="8" t="n">
        <f aca="false">IF(BI53&gt;BI54,1,0)</f>
        <v>1</v>
      </c>
      <c r="DM54" s="8" t="n">
        <f aca="false">IF(BU51&gt;BU52,1,0)</f>
        <v>0</v>
      </c>
      <c r="DN54" s="8" t="n">
        <f aca="false">IF(BV51&gt;BV52,1,0)</f>
        <v>0</v>
      </c>
      <c r="DO54" s="8" t="n">
        <f aca="false">IF(BW51&gt;BW52,1,0)</f>
        <v>0</v>
      </c>
      <c r="DP54" s="8" t="n">
        <f aca="false">IF(CI53&gt;CI54,1,0)</f>
        <v>0</v>
      </c>
      <c r="DQ54" s="8" t="n">
        <f aca="false">IF(CJ53&gt;CJ54,1,0)</f>
        <v>0</v>
      </c>
      <c r="DR54" s="8" t="n">
        <f aca="false">IF(CK53&gt;CK54,1,0)</f>
        <v>0</v>
      </c>
      <c r="DS54" s="74"/>
      <c r="DT54" s="8" t="n">
        <f aca="false">AE50+AF50+AG50+AS54+AT54+AU54+BG54+BH54+BI54+BU52+BV52+BW52+CI54+CJ54+CK54</f>
        <v>71</v>
      </c>
      <c r="DU54" s="8" t="n">
        <f aca="false">AE49+AF49+AG49+AS53+AT53+AU53+BG53+BH53+BI53+BU51+BV51+BW51+CI53+CJ53+CK53</f>
        <v>46</v>
      </c>
      <c r="DV54" s="74"/>
      <c r="DW54" s="1" t="n">
        <f aca="false">IF(X50="O",1,0)</f>
        <v>0</v>
      </c>
      <c r="DX54" s="1" t="n">
        <f aca="false">IF(AL54="O",1,0)</f>
        <v>0</v>
      </c>
      <c r="DY54" s="1" t="n">
        <f aca="false">IF(AZ54="O",1,0)</f>
        <v>0</v>
      </c>
      <c r="DZ54" s="1" t="n">
        <f aca="false">IF(BN52="O",1,0)</f>
        <v>0</v>
      </c>
      <c r="EA54" s="1" t="n">
        <f aca="false">IF(CB54="O",1,0)</f>
        <v>0</v>
      </c>
      <c r="ED54" s="8" t="n">
        <f aca="false">IF(CN54+CO54+CP54+DD54+DE54+DF54&gt;0,1,0)</f>
        <v>1</v>
      </c>
      <c r="EE54" s="8" t="n">
        <f aca="false">IF(CQ54+CR54+CS54+DG54+DH54+DI54&gt;0,1,0)</f>
        <v>1</v>
      </c>
      <c r="EF54" s="8" t="n">
        <f aca="false">IF(CT54+CU54+CV54+DJ54+DK54+DL54&gt;0,1,0)</f>
        <v>1</v>
      </c>
      <c r="EG54" s="8" t="n">
        <f aca="false">IF(CW54+CX54+CY54+DM54+DN54+DO54&gt;0,1,0)</f>
        <v>1</v>
      </c>
      <c r="EH54" s="8" t="n">
        <f aca="false">IF(CZ54+DA54+DB54+DP54+DQ54+DR54&gt;0,1,0)</f>
        <v>1</v>
      </c>
      <c r="EI54" s="8" t="n">
        <v>6</v>
      </c>
      <c r="EJ54" s="48" t="n">
        <f aca="false">SUM(ED54:EH54)</f>
        <v>5</v>
      </c>
      <c r="EK54" s="48" t="n">
        <f aca="false">AY54+BM52+CA54+W50+AK54</f>
        <v>4</v>
      </c>
      <c r="EL54" s="48" t="n">
        <f aca="false">SUM(CN54:DB54)</f>
        <v>9</v>
      </c>
      <c r="EM54" s="48" t="n">
        <f aca="false">SUM(DD54:DR54)</f>
        <v>3</v>
      </c>
      <c r="EN54" s="48" t="n">
        <f aca="false">EL54-EM54</f>
        <v>6</v>
      </c>
      <c r="EO54" s="48" t="n">
        <f aca="false">DT54</f>
        <v>71</v>
      </c>
      <c r="EP54" s="48" t="n">
        <f aca="false">DU54</f>
        <v>46</v>
      </c>
      <c r="EQ54" s="48" t="n">
        <f aca="false">EO54-EP54</f>
        <v>25</v>
      </c>
      <c r="ER54" s="48" t="n">
        <f aca="false">SUM(DW54:EA54)</f>
        <v>0</v>
      </c>
      <c r="ES54" s="74"/>
      <c r="ET54" s="27" t="n">
        <f aca="false">IF(EK54+100&gt;99,EK54+100,concatdxnar("0",EK54+100))</f>
        <v>104</v>
      </c>
      <c r="EU54" s="27" t="n">
        <f aca="false">IF(EN54+100&gt;99,EN54+100,CONCATENATE("0",EN54+100))</f>
        <v>106</v>
      </c>
      <c r="EV54" s="27" t="n">
        <f aca="false">IF(EQ54+100&gt;99,EQ54+100,CONCATENATE("0",EQ54+100))</f>
        <v>125</v>
      </c>
      <c r="EW54" s="27" t="n">
        <f aca="false">9-ER54</f>
        <v>9</v>
      </c>
      <c r="EX54" s="8" t="str">
        <f aca="false">CONCATENATE(ET54,EU54,EV54,EW54,EI54)</f>
        <v>10410612596</v>
      </c>
      <c r="EY54" s="8" t="n">
        <f aca="false">VALUE(EX54)</f>
        <v>10410612596</v>
      </c>
      <c r="EZ54" s="8" t="n">
        <f aca="false">LARGE(EY49:EY54,EI54)</f>
        <v>10109406452</v>
      </c>
      <c r="FA54" s="8" t="str">
        <f aca="false">LEFT(EZ54,9)</f>
        <v>101094064</v>
      </c>
      <c r="FB54" s="8" t="str">
        <f aca="false">IF(FA54=FA53,"empate-c","ok")</f>
        <v>ok</v>
      </c>
      <c r="FC54" s="8" t="n">
        <f aca="false">VALUE(RIGHT(EZ54,1))</f>
        <v>2</v>
      </c>
      <c r="FD54" s="8" t="n">
        <f aca="false">IF(FB54="ok",9,IF(FB54="empate-c",CONCATENATE(FC54,FC53),IF(FB54="empate-b",CONCATENATE(FC54,FC55),1)))</f>
        <v>9</v>
      </c>
      <c r="FE54" s="8" t="str">
        <f aca="false">RIGHT(C47,1)</f>
        <v>F</v>
      </c>
      <c r="FF54" s="8" t="n">
        <f aca="false">IF(FD54=9,9,VLOOKUP(CONCATENATE(FE54,FD54),'Conf-Direto'!$A$12:$B$587,2,0))</f>
        <v>9</v>
      </c>
      <c r="FG54" s="8" t="n">
        <f aca="false">IF(FF54=9,9,IF(FF54=FC54,8,7))</f>
        <v>9</v>
      </c>
      <c r="FH54" s="1" t="str">
        <f aca="false">CONCATENATE(FA54,FG54,FC54)</f>
        <v>10109406492</v>
      </c>
      <c r="FI54" s="8" t="n">
        <v>6</v>
      </c>
      <c r="FJ54" s="25" t="n">
        <f aca="false">IF(W49=1,1,IF(W50=1,6,0))</f>
        <v>6</v>
      </c>
      <c r="FK54" s="25" t="n">
        <f aca="false">IF(BM51=1,2,IF(BM52=1,6,0))</f>
        <v>6</v>
      </c>
      <c r="FL54" s="25" t="n">
        <f aca="false">IF(AK53=1,3,IF(AK54=1,6,0))</f>
        <v>6</v>
      </c>
      <c r="FM54" s="25" t="n">
        <f aca="false">IF(CA53=1,4,IF(CA54=1,6,0))</f>
        <v>6</v>
      </c>
      <c r="FN54" s="25" t="n">
        <f aca="false">IF(AY53=1,5,IF(AY54=1,6,0))</f>
        <v>5</v>
      </c>
      <c r="FO54" s="25"/>
      <c r="FP54" s="1" t="n">
        <f aca="false">VALUE(FH54)</f>
        <v>10109406492</v>
      </c>
      <c r="FQ54" s="1" t="n">
        <f aca="false">LARGE(FP49:FP54,6)</f>
        <v>10109406492</v>
      </c>
      <c r="FR54" s="8" t="n">
        <f aca="false">IF(SUM(EJ49:EJ54)=0,B54,VALUE(RIGHT(FQ54,1)))</f>
        <v>2</v>
      </c>
      <c r="FS54" s="1" t="n">
        <f aca="false">FR54+30</f>
        <v>32</v>
      </c>
      <c r="FT54" s="1" t="str">
        <f aca="false">VLOOKUP(FR54,B49:D54,3,0)</f>
        <v>RENATO SOUZA</v>
      </c>
      <c r="FU54" s="4" t="n">
        <f aca="false">F54</f>
        <v>36</v>
      </c>
      <c r="FV54" s="9" t="str">
        <f aca="false">IF(FS54&lt;10,CONCATENATE("0",FS54,IF(FU54&lt;10,CONCATENATE("0",FU54),FU54)),CONCATENATE(FS54,IF(FU54&lt;10,CONCATENATE("0",FU54),FU54)))</f>
        <v>3236</v>
      </c>
      <c r="FW54" s="4" t="n">
        <f aca="false">VALUE(FV54)</f>
        <v>3236</v>
      </c>
      <c r="FX54" s="4" t="n">
        <f aca="false">SMALL(FW49:FW54,FI54)</f>
        <v>3631</v>
      </c>
      <c r="FY54" s="4" t="n">
        <f aca="false">IF(LEN(FX54)=3,VALUE(LEFT(FX54,1)),VALUE(LEFT(FX54,2)))</f>
        <v>36</v>
      </c>
      <c r="FZ54" s="4" t="str">
        <f aca="false">RIGHT(FX54,2)</f>
        <v>31</v>
      </c>
    </row>
    <row r="56" s="17" customFormat="true" ht="22.5" hidden="false" customHeight="true" outlineLevel="0" collapsed="false">
      <c r="A56" s="10"/>
      <c r="B56" s="10" t="s">
        <v>0</v>
      </c>
      <c r="C56" s="11" t="s">
        <v>84</v>
      </c>
      <c r="D56" s="11"/>
      <c r="E56" s="12"/>
      <c r="F56" s="11" t="str">
        <f aca="false">$C56</f>
        <v>GRUPO G</v>
      </c>
      <c r="G56" s="11" t="s">
        <v>80</v>
      </c>
      <c r="H56" s="13" t="s">
        <v>2</v>
      </c>
      <c r="I56" s="14" t="s">
        <v>3</v>
      </c>
      <c r="J56" s="15" t="s">
        <v>4</v>
      </c>
      <c r="K56" s="15"/>
      <c r="L56" s="15"/>
      <c r="M56" s="15" t="s">
        <v>6</v>
      </c>
      <c r="N56" s="15"/>
      <c r="O56" s="15"/>
      <c r="P56" s="11" t="s">
        <v>8</v>
      </c>
      <c r="Q56" s="11" t="s">
        <v>8</v>
      </c>
      <c r="R56" s="36"/>
      <c r="S56" s="36"/>
      <c r="U56" s="18" t="str">
        <f aca="false">U47</f>
        <v>3o TURNO - 1a RODADA</v>
      </c>
      <c r="V56" s="18"/>
      <c r="W56" s="19"/>
      <c r="X56" s="22" t="s">
        <v>10</v>
      </c>
      <c r="Y56" s="22"/>
      <c r="Z56" s="22"/>
      <c r="AA56" s="22"/>
      <c r="AC56" s="5" t="s">
        <v>11</v>
      </c>
      <c r="AD56" s="12"/>
      <c r="AE56" s="21" t="s">
        <v>12</v>
      </c>
      <c r="AF56" s="21"/>
      <c r="AG56" s="21"/>
      <c r="AI56" s="18" t="str">
        <f aca="false">AI47</f>
        <v>3o TURNO - 2a RODADA</v>
      </c>
      <c r="AJ56" s="18"/>
      <c r="AK56" s="19"/>
      <c r="AL56" s="22" t="s">
        <v>10</v>
      </c>
      <c r="AM56" s="22"/>
      <c r="AN56" s="22"/>
      <c r="AO56" s="22"/>
      <c r="AP56" s="12"/>
      <c r="AQ56" s="5" t="s">
        <v>11</v>
      </c>
      <c r="AR56" s="12"/>
      <c r="AS56" s="21" t="s">
        <v>12</v>
      </c>
      <c r="AT56" s="21"/>
      <c r="AU56" s="21"/>
      <c r="AW56" s="18" t="str">
        <f aca="false">AW47</f>
        <v>3o TURNO - 3a RODADA</v>
      </c>
      <c r="AX56" s="18"/>
      <c r="AY56" s="19"/>
      <c r="AZ56" s="22" t="s">
        <v>10</v>
      </c>
      <c r="BA56" s="22"/>
      <c r="BB56" s="22"/>
      <c r="BC56" s="22"/>
      <c r="BD56" s="12"/>
      <c r="BE56" s="5" t="s">
        <v>11</v>
      </c>
      <c r="BF56" s="12"/>
      <c r="BG56" s="21" t="s">
        <v>12</v>
      </c>
      <c r="BH56" s="21"/>
      <c r="BI56" s="21"/>
      <c r="BK56" s="18" t="str">
        <f aca="false">BK47</f>
        <v>3o TURNO - 4a RODADA</v>
      </c>
      <c r="BL56" s="18"/>
      <c r="BM56" s="19"/>
      <c r="BN56" s="22" t="s">
        <v>10</v>
      </c>
      <c r="BO56" s="22"/>
      <c r="BP56" s="22"/>
      <c r="BQ56" s="22"/>
      <c r="BR56" s="12"/>
      <c r="BS56" s="5" t="s">
        <v>11</v>
      </c>
      <c r="BT56" s="12"/>
      <c r="BU56" s="21" t="s">
        <v>12</v>
      </c>
      <c r="BV56" s="21"/>
      <c r="BW56" s="21"/>
      <c r="BY56" s="18" t="str">
        <f aca="false">BY47</f>
        <v>3o TURNO - 5a RODADA</v>
      </c>
      <c r="BZ56" s="18"/>
      <c r="CA56" s="19"/>
      <c r="CB56" s="23" t="s">
        <v>10</v>
      </c>
      <c r="CC56" s="23"/>
      <c r="CD56" s="23"/>
      <c r="CE56" s="23"/>
      <c r="CF56" s="12"/>
      <c r="CG56" s="5" t="s">
        <v>11</v>
      </c>
      <c r="CH56" s="12"/>
      <c r="CI56" s="21" t="s">
        <v>12</v>
      </c>
      <c r="CJ56" s="21"/>
      <c r="CK56" s="21"/>
      <c r="CL56" s="24"/>
      <c r="CM56" s="25" t="s">
        <v>13</v>
      </c>
      <c r="CN56" s="8" t="s">
        <v>14</v>
      </c>
      <c r="CO56" s="8"/>
      <c r="CP56" s="8"/>
      <c r="CQ56" s="8" t="s">
        <v>15</v>
      </c>
      <c r="CR56" s="8"/>
      <c r="CS56" s="8"/>
      <c r="CT56" s="8" t="s">
        <v>16</v>
      </c>
      <c r="CU56" s="8"/>
      <c r="CV56" s="8"/>
      <c r="CW56" s="8" t="s">
        <v>17</v>
      </c>
      <c r="CX56" s="8"/>
      <c r="CY56" s="8"/>
      <c r="CZ56" s="8" t="s">
        <v>18</v>
      </c>
      <c r="DA56" s="8"/>
      <c r="DB56" s="8"/>
      <c r="DC56" s="10"/>
      <c r="DD56" s="8" t="s">
        <v>19</v>
      </c>
      <c r="DE56" s="8"/>
      <c r="DF56" s="8"/>
      <c r="DG56" s="8" t="s">
        <v>20</v>
      </c>
      <c r="DH56" s="8"/>
      <c r="DI56" s="8"/>
      <c r="DJ56" s="8" t="s">
        <v>21</v>
      </c>
      <c r="DK56" s="8"/>
      <c r="DL56" s="8"/>
      <c r="DM56" s="8" t="s">
        <v>22</v>
      </c>
      <c r="DN56" s="8"/>
      <c r="DO56" s="8"/>
      <c r="DP56" s="8" t="s">
        <v>23</v>
      </c>
      <c r="DQ56" s="8"/>
      <c r="DR56" s="8"/>
      <c r="DS56" s="10"/>
      <c r="DT56" s="8" t="s">
        <v>6</v>
      </c>
      <c r="DU56" s="8"/>
      <c r="DV56" s="10"/>
      <c r="DW56" s="8" t="s">
        <v>24</v>
      </c>
      <c r="DX56" s="8"/>
      <c r="DY56" s="8"/>
      <c r="DZ56" s="8"/>
      <c r="EA56" s="8"/>
      <c r="EB56" s="8" t="s">
        <v>25</v>
      </c>
      <c r="EC56" s="8"/>
      <c r="ED56" s="8" t="s">
        <v>26</v>
      </c>
      <c r="EE56" s="8"/>
      <c r="EF56" s="8"/>
      <c r="EG56" s="8"/>
      <c r="EH56" s="8"/>
      <c r="EI56" s="26" t="s">
        <v>0</v>
      </c>
      <c r="EJ56" s="26" t="s">
        <v>2</v>
      </c>
      <c r="EK56" s="26" t="s">
        <v>3</v>
      </c>
      <c r="EL56" s="8" t="s">
        <v>4</v>
      </c>
      <c r="EM56" s="8"/>
      <c r="EN56" s="8"/>
      <c r="EO56" s="8" t="s">
        <v>6</v>
      </c>
      <c r="EP56" s="8"/>
      <c r="EQ56" s="8"/>
      <c r="ER56" s="8" t="s">
        <v>27</v>
      </c>
      <c r="ES56" s="10"/>
      <c r="ET56" s="27" t="s">
        <v>28</v>
      </c>
      <c r="EU56" s="27"/>
      <c r="EV56" s="27"/>
      <c r="EW56" s="27"/>
      <c r="EX56" s="27"/>
      <c r="EY56" s="27"/>
      <c r="EZ56" s="27"/>
      <c r="FA56" s="27"/>
      <c r="FB56" s="27"/>
      <c r="FC56" s="27"/>
      <c r="FD56" s="8" t="s">
        <v>29</v>
      </c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10"/>
      <c r="FT56" s="10"/>
      <c r="FU56" s="12"/>
      <c r="FV56" s="28"/>
      <c r="FW56" s="12"/>
      <c r="FX56" s="12"/>
      <c r="FY56" s="12"/>
      <c r="FZ56" s="12"/>
      <c r="GA56" s="12"/>
      <c r="GB56" s="12"/>
      <c r="GC56" s="12"/>
      <c r="GD56" s="24"/>
      <c r="GE56" s="24"/>
    </row>
    <row r="57" s="17" customFormat="true" ht="24.75" hidden="false" customHeight="true" outlineLevel="0" collapsed="false">
      <c r="A57" s="10"/>
      <c r="B57" s="10"/>
      <c r="C57" s="29" t="str">
        <f aca="false">C48</f>
        <v>TENISTAS</v>
      </c>
      <c r="D57" s="29" t="str">
        <f aca="false">C3</f>
        <v>TENISTAS</v>
      </c>
      <c r="E57" s="12"/>
      <c r="F57" s="30"/>
      <c r="G57" s="31" t="s">
        <v>31</v>
      </c>
      <c r="H57" s="13"/>
      <c r="I57" s="14"/>
      <c r="J57" s="32" t="s">
        <v>32</v>
      </c>
      <c r="K57" s="32" t="s">
        <v>33</v>
      </c>
      <c r="L57" s="33" t="s">
        <v>34</v>
      </c>
      <c r="M57" s="34" t="s">
        <v>32</v>
      </c>
      <c r="N57" s="34" t="s">
        <v>33</v>
      </c>
      <c r="O57" s="35" t="s">
        <v>34</v>
      </c>
      <c r="P57" s="11"/>
      <c r="Q57" s="11"/>
      <c r="R57" s="36"/>
      <c r="S57" s="36"/>
      <c r="U57" s="41"/>
      <c r="V57" s="42" t="str">
        <f aca="false">V48</f>
        <v>23 a 29 Mai</v>
      </c>
      <c r="W57" s="38"/>
      <c r="X57" s="39" t="s">
        <v>35</v>
      </c>
      <c r="Y57" s="40" t="s">
        <v>36</v>
      </c>
      <c r="Z57" s="40" t="s">
        <v>37</v>
      </c>
      <c r="AA57" s="34" t="s">
        <v>38</v>
      </c>
      <c r="AC57" s="5" t="s">
        <v>39</v>
      </c>
      <c r="AD57" s="12"/>
      <c r="AE57" s="40" t="s">
        <v>36</v>
      </c>
      <c r="AF57" s="40" t="s">
        <v>37</v>
      </c>
      <c r="AG57" s="34" t="s">
        <v>38</v>
      </c>
      <c r="AI57" s="41"/>
      <c r="AJ57" s="42" t="str">
        <f aca="false">AJ48</f>
        <v>30 a 05 Jun</v>
      </c>
      <c r="AK57" s="38"/>
      <c r="AL57" s="39" t="s">
        <v>35</v>
      </c>
      <c r="AM57" s="40" t="s">
        <v>36</v>
      </c>
      <c r="AN57" s="40" t="s">
        <v>37</v>
      </c>
      <c r="AO57" s="34" t="s">
        <v>38</v>
      </c>
      <c r="AP57" s="12"/>
      <c r="AQ57" s="5" t="s">
        <v>39</v>
      </c>
      <c r="AR57" s="12"/>
      <c r="AS57" s="40" t="s">
        <v>36</v>
      </c>
      <c r="AT57" s="40" t="s">
        <v>37</v>
      </c>
      <c r="AU57" s="34" t="s">
        <v>38</v>
      </c>
      <c r="AW57" s="41"/>
      <c r="AX57" s="42" t="str">
        <f aca="false">AX48</f>
        <v>06 a 12 Jun</v>
      </c>
      <c r="AY57" s="38"/>
      <c r="AZ57" s="39" t="s">
        <v>35</v>
      </c>
      <c r="BA57" s="40" t="s">
        <v>36</v>
      </c>
      <c r="BB57" s="40" t="s">
        <v>37</v>
      </c>
      <c r="BC57" s="34" t="s">
        <v>38</v>
      </c>
      <c r="BD57" s="12"/>
      <c r="BE57" s="5" t="s">
        <v>39</v>
      </c>
      <c r="BF57" s="12"/>
      <c r="BG57" s="40" t="s">
        <v>36</v>
      </c>
      <c r="BH57" s="40" t="s">
        <v>37</v>
      </c>
      <c r="BI57" s="34" t="s">
        <v>38</v>
      </c>
      <c r="BK57" s="41"/>
      <c r="BL57" s="42" t="str">
        <f aca="false">BL48</f>
        <v>13 a 19 Jun</v>
      </c>
      <c r="BM57" s="38"/>
      <c r="BN57" s="39" t="s">
        <v>35</v>
      </c>
      <c r="BO57" s="40" t="s">
        <v>36</v>
      </c>
      <c r="BP57" s="40" t="s">
        <v>37</v>
      </c>
      <c r="BQ57" s="34" t="s">
        <v>38</v>
      </c>
      <c r="BR57" s="12"/>
      <c r="BS57" s="5" t="s">
        <v>39</v>
      </c>
      <c r="BT57" s="12"/>
      <c r="BU57" s="40" t="s">
        <v>36</v>
      </c>
      <c r="BV57" s="40" t="s">
        <v>37</v>
      </c>
      <c r="BW57" s="34" t="s">
        <v>38</v>
      </c>
      <c r="BY57" s="41"/>
      <c r="BZ57" s="42" t="str">
        <f aca="false">BZ48</f>
        <v>20 a 26 Jun</v>
      </c>
      <c r="CA57" s="38"/>
      <c r="CB57" s="116" t="s">
        <v>35</v>
      </c>
      <c r="CC57" s="45" t="s">
        <v>40</v>
      </c>
      <c r="CD57" s="45" t="s">
        <v>41</v>
      </c>
      <c r="CE57" s="46" t="s">
        <v>38</v>
      </c>
      <c r="CF57" s="12"/>
      <c r="CG57" s="5" t="s">
        <v>39</v>
      </c>
      <c r="CH57" s="12"/>
      <c r="CI57" s="40" t="s">
        <v>36</v>
      </c>
      <c r="CJ57" s="40" t="s">
        <v>37</v>
      </c>
      <c r="CK57" s="34" t="s">
        <v>38</v>
      </c>
      <c r="CL57" s="24"/>
      <c r="CM57" s="25"/>
      <c r="CN57" s="10" t="s">
        <v>42</v>
      </c>
      <c r="CO57" s="10" t="s">
        <v>43</v>
      </c>
      <c r="CP57" s="10" t="s">
        <v>44</v>
      </c>
      <c r="CQ57" s="10" t="s">
        <v>42</v>
      </c>
      <c r="CR57" s="10" t="s">
        <v>43</v>
      </c>
      <c r="CS57" s="10" t="s">
        <v>44</v>
      </c>
      <c r="CT57" s="10" t="s">
        <v>42</v>
      </c>
      <c r="CU57" s="10" t="s">
        <v>43</v>
      </c>
      <c r="CV57" s="10" t="s">
        <v>44</v>
      </c>
      <c r="CW57" s="10" t="s">
        <v>42</v>
      </c>
      <c r="CX57" s="10" t="s">
        <v>43</v>
      </c>
      <c r="CY57" s="10" t="s">
        <v>44</v>
      </c>
      <c r="CZ57" s="10" t="s">
        <v>42</v>
      </c>
      <c r="DA57" s="10" t="s">
        <v>43</v>
      </c>
      <c r="DB57" s="10" t="s">
        <v>44</v>
      </c>
      <c r="DC57" s="10"/>
      <c r="DD57" s="10" t="s">
        <v>42</v>
      </c>
      <c r="DE57" s="10" t="s">
        <v>43</v>
      </c>
      <c r="DF57" s="10" t="s">
        <v>44</v>
      </c>
      <c r="DG57" s="10" t="s">
        <v>42</v>
      </c>
      <c r="DH57" s="10" t="s">
        <v>43</v>
      </c>
      <c r="DI57" s="10" t="s">
        <v>44</v>
      </c>
      <c r="DJ57" s="10" t="s">
        <v>42</v>
      </c>
      <c r="DK57" s="10" t="s">
        <v>43</v>
      </c>
      <c r="DL57" s="10" t="s">
        <v>44</v>
      </c>
      <c r="DM57" s="10" t="s">
        <v>42</v>
      </c>
      <c r="DN57" s="10" t="s">
        <v>43</v>
      </c>
      <c r="DO57" s="10" t="s">
        <v>44</v>
      </c>
      <c r="DP57" s="10" t="s">
        <v>42</v>
      </c>
      <c r="DQ57" s="10" t="s">
        <v>43</v>
      </c>
      <c r="DR57" s="10" t="s">
        <v>44</v>
      </c>
      <c r="DS57" s="10"/>
      <c r="DT57" s="8" t="s">
        <v>32</v>
      </c>
      <c r="DU57" s="8" t="s">
        <v>33</v>
      </c>
      <c r="DV57" s="10"/>
      <c r="DW57" s="12" t="s">
        <v>45</v>
      </c>
      <c r="DX57" s="10" t="s">
        <v>46</v>
      </c>
      <c r="DY57" s="12" t="s">
        <v>45</v>
      </c>
      <c r="DZ57" s="10" t="s">
        <v>46</v>
      </c>
      <c r="EA57" s="12" t="s">
        <v>45</v>
      </c>
      <c r="EB57" s="8" t="s">
        <v>47</v>
      </c>
      <c r="EC57" s="8"/>
      <c r="ED57" s="8" t="s">
        <v>48</v>
      </c>
      <c r="EE57" s="8" t="s">
        <v>49</v>
      </c>
      <c r="EF57" s="8" t="s">
        <v>50</v>
      </c>
      <c r="EG57" s="8" t="s">
        <v>51</v>
      </c>
      <c r="EH57" s="8" t="s">
        <v>52</v>
      </c>
      <c r="EI57" s="26"/>
      <c r="EJ57" s="26"/>
      <c r="EK57" s="26"/>
      <c r="EL57" s="8" t="s">
        <v>32</v>
      </c>
      <c r="EM57" s="8" t="s">
        <v>33</v>
      </c>
      <c r="EN57" s="8" t="s">
        <v>34</v>
      </c>
      <c r="EO57" s="8" t="s">
        <v>32</v>
      </c>
      <c r="EP57" s="8" t="s">
        <v>33</v>
      </c>
      <c r="EQ57" s="8" t="s">
        <v>34</v>
      </c>
      <c r="ER57" s="8"/>
      <c r="ES57" s="10"/>
      <c r="ET57" s="10" t="str">
        <f aca="false">I56</f>
        <v>Vitorias</v>
      </c>
      <c r="EU57" s="10" t="s">
        <v>53</v>
      </c>
      <c r="EV57" s="10" t="s">
        <v>54</v>
      </c>
      <c r="EW57" s="10" t="s">
        <v>24</v>
      </c>
      <c r="EX57" s="10" t="s">
        <v>55</v>
      </c>
      <c r="EY57" s="10" t="s">
        <v>56</v>
      </c>
      <c r="EZ57" s="10" t="s">
        <v>57</v>
      </c>
      <c r="FA57" s="10" t="s">
        <v>58</v>
      </c>
      <c r="FB57" s="10" t="s">
        <v>59</v>
      </c>
      <c r="FC57" s="10" t="s">
        <v>60</v>
      </c>
      <c r="FD57" s="10" t="s">
        <v>61</v>
      </c>
      <c r="FE57" s="10" t="s">
        <v>62</v>
      </c>
      <c r="FF57" s="10" t="s">
        <v>32</v>
      </c>
      <c r="FG57" s="10" t="s">
        <v>63</v>
      </c>
      <c r="FH57" s="10" t="s">
        <v>64</v>
      </c>
      <c r="FI57" s="8" t="s">
        <v>0</v>
      </c>
      <c r="FJ57" s="8" t="n">
        <v>1</v>
      </c>
      <c r="FK57" s="8" t="n">
        <v>2</v>
      </c>
      <c r="FL57" s="8" t="n">
        <v>3</v>
      </c>
      <c r="FM57" s="8" t="n">
        <v>4</v>
      </c>
      <c r="FN57" s="8" t="n">
        <v>5</v>
      </c>
      <c r="FO57" s="8" t="n">
        <v>6</v>
      </c>
      <c r="FP57" s="10" t="s">
        <v>65</v>
      </c>
      <c r="FQ57" s="10" t="s">
        <v>66</v>
      </c>
      <c r="FR57" s="10" t="s">
        <v>67</v>
      </c>
      <c r="FS57" s="47" t="s">
        <v>68</v>
      </c>
      <c r="FT57" s="10" t="s">
        <v>69</v>
      </c>
      <c r="FU57" s="12" t="s">
        <v>70</v>
      </c>
      <c r="FV57" s="28" t="s">
        <v>71</v>
      </c>
      <c r="FW57" s="12"/>
      <c r="FX57" s="12" t="s">
        <v>73</v>
      </c>
      <c r="FY57" s="12"/>
      <c r="FZ57" s="12"/>
      <c r="GA57" s="12"/>
      <c r="GB57" s="12"/>
      <c r="GC57" s="12"/>
      <c r="GD57" s="24"/>
      <c r="GE57" s="24"/>
    </row>
    <row r="58" customFormat="false" ht="15" hidden="false" customHeight="false" outlineLevel="0" collapsed="false">
      <c r="B58" s="48" t="n">
        <v>1</v>
      </c>
      <c r="C58" s="49" t="n">
        <v>37</v>
      </c>
      <c r="D58" s="50" t="str">
        <f aca="false">Classificação!D41</f>
        <v>EDMAR MARTINS</v>
      </c>
      <c r="F58" s="49" t="n">
        <f aca="false">F54+1</f>
        <v>37</v>
      </c>
      <c r="G58" s="51" t="str">
        <f aca="false">VLOOKUP(FR58,$B$58:$D$63,3,0)</f>
        <v>OLIMPIO FILHO</v>
      </c>
      <c r="H58" s="111" t="n">
        <f aca="false">VLOOKUP(FR58,EI58:EJ63,2,0)</f>
        <v>5</v>
      </c>
      <c r="I58" s="53" t="n">
        <f aca="false">VLOOKUP(FR58,EI58:EK63,3,0)</f>
        <v>4</v>
      </c>
      <c r="J58" s="57" t="n">
        <f aca="false">VLOOKUP(FR58,EI58:EQ63,4,0)</f>
        <v>8</v>
      </c>
      <c r="K58" s="55" t="n">
        <f aca="false">VLOOKUP(FR58,EI58:EQ63,5,0)</f>
        <v>2</v>
      </c>
      <c r="L58" s="56" t="n">
        <f aca="false">VLOOKUP(FR58,EI58:EQ63,6,0)</f>
        <v>6</v>
      </c>
      <c r="M58" s="57" t="n">
        <f aca="false">VLOOKUP(FR58,EI58:EQ63,7,0)</f>
        <v>48</v>
      </c>
      <c r="N58" s="55" t="n">
        <f aca="false">VLOOKUP(FR58,EI58:EQ63,8,0)</f>
        <v>18</v>
      </c>
      <c r="O58" s="112" t="n">
        <f aca="false">VLOOKUP(FR58,EI58:EQ63,9,0)</f>
        <v>30</v>
      </c>
      <c r="P58" s="58" t="n">
        <f aca="false">VLOOKUP(FR58,EI58:ER63,10,0)</f>
        <v>1</v>
      </c>
      <c r="Q58" s="58" t="e">
        <f aca="false">VLOOKUP(FS58,EJ58:ES63,10,0)</f>
        <v>#N/A</v>
      </c>
      <c r="R58" s="59"/>
      <c r="S58" s="59"/>
      <c r="U58" s="60"/>
      <c r="V58" s="61" t="str">
        <f aca="false">D58</f>
        <v>EDMAR MARTINS</v>
      </c>
      <c r="W58" s="62" t="n">
        <f aca="false">IF(X58="W",1,IF(X58="O",0,IF(X58="R",0,IF(X59="R",1,IF(AG58+AG59&gt;0,IF(AG58&gt;AG59,1,0),IF(AF58&gt;AF59,1,0))))))</f>
        <v>0</v>
      </c>
      <c r="X58" s="63" t="s">
        <v>47</v>
      </c>
      <c r="Y58" s="64"/>
      <c r="Z58" s="64"/>
      <c r="AA58" s="65"/>
      <c r="AC58" s="5" t="str">
        <f aca="false">IF(AA58&lt;&gt;"","STB",IF(AA59&lt;&gt;"","STB",IF(Z58&lt;&gt;"",IF(Z58&gt;5,IF(Z58&gt;Z59+1,"fim2st",IF(Z59&gt;Z58+1,"fim2st",IF(Z58=Z59,"meio2st",IF(Z58=6,IF(Z59=7,"fim2st","meio2st"),IF(Z58=7,IF(Z59=6,"fim2st","meio2st"),"meio2st"))))),IF(Z59&gt;5,IF(Z59&gt;Z58+1,"fim2st","meio2st"),"meio2st")),IF(Z59&lt;&gt;"",IF(Z58&gt;5,IF(Z58&gt;Z59+1,"fim2st",IF(Z59&gt;Z58+1,"fim2st",IF(Z58=Z59,"meio2st",IF(Z58=6,IF(Z59=7,"fim2st","meio2st"),IF(Z58=7,IF(Z59=6,"fim2st","meio2st"),"meio2st"))))),IF(Z59&gt;5,IF(Z59&gt;Z58+1,"fim2st","meio2st"),"meio2st")),IF(Y58&lt;&gt;"",IF(Y58&gt;5,IF(Y58&gt;Y59+1,"fim1st",IF(Y59&gt;Y58+1,"fim1st",IF(Y58=Y59,"meio1st",IF(Y58=6,IF(Y59=7,"fim1st","meio1st"),IF(Y58=7,IF(Y59=6,"fim1st","meio1st"),"meio1st"))))),IF(Y59&gt;5,IF(Y59&gt;Y58+1,"fim1st","meio1st"),"meio1st")),IF(Y59&lt;&gt;"",IF(Y58&gt;5,IF(Y58&gt;Y59+1,"fim1st",IF(Y59&gt;Y58+1,"fim1st",IF(Y58=Y59,"meio1st",IF(Y58=6,IF(Y59=7,"fim1st","meio1st"),IF(Y58=7,IF(Y59=6,"fim1st","meio1st"),"meio1st"))))),IF(Y59&gt;5,IF(Y59&gt;Y58+1,"fim1st","meio1st"),"meio1st")),"NJG"))))))</f>
        <v>NJG</v>
      </c>
      <c r="AE58" s="66" t="n">
        <f aca="false">IF(X58="W",6,IF(X58="O",0,  IF(X59="R",IF(AC58="meio1st",IF(Y59&gt;4,IF(Y59=6,7,Y59+2),6),Y58),Y58)))</f>
        <v>0</v>
      </c>
      <c r="AF58" s="67" t="n">
        <f aca="false">IF(X58="W",6,IF(X58="O",0,IF(X58="R",IF(AC58="meio1st",0,IF(AC58="fim1st",0,Z58) ),IF(X59="R",IF(AC58="meio1st",6,IF(AC58="fim1st",6,IF(AC58="meio2st",IF(Z59&gt;4,IF(Z59=6,7,Z59+2),6),Z58))),Z58))))</f>
        <v>0</v>
      </c>
      <c r="AG58" s="68" t="n">
        <f aca="false">IF(X58="W",0,IF(X58="O",0,IF(X58="R",IF(AC58="STB",AA58,0),IF(X59="R",IF(AC58="meio1st",0,IF(AE58&gt;AE59,IF(AF58&gt;AF59,0,10),IF(AF58&gt;AF59,10,AA58))),AA58))))</f>
        <v>0</v>
      </c>
      <c r="AH58" s="69"/>
      <c r="AI58" s="60" t="s">
        <v>75</v>
      </c>
      <c r="AJ58" s="61" t="str">
        <f aca="false">D58</f>
        <v>EDMAR MARTINS</v>
      </c>
      <c r="AK58" s="62" t="n">
        <f aca="false">IF(AL58="W",1,IF(AL58="O",0,IF(AL58="R",0,IF(AL59="R",1,IF(AU58+AU59&gt;0,IF(AU58&gt;AU59,1,0),IF(AT58&gt;AT59,1,0))))))</f>
        <v>0</v>
      </c>
      <c r="AL58" s="63" t="s">
        <v>47</v>
      </c>
      <c r="AM58" s="64"/>
      <c r="AN58" s="64"/>
      <c r="AO58" s="65"/>
      <c r="AQ58" s="5" t="str">
        <f aca="false">IF(AO58&lt;&gt;"","STB",IF(AO59&lt;&gt;"","STB",IF(AN58&lt;&gt;"",IF(AN58&gt;5,IF(AN58&gt;AN59+1,"fim2st",IF(AN59&gt;AN58+1,"fim2st",IF(AN58=AN59,"meio2st",IF(AN58=6,IF(AN59=7,"fim2st","meio2st"),IF(AN58=7,IF(AN59=6,"fim2st","meio2st"),"meio2st"))))),IF(AN59&gt;5,IF(AN59&gt;AN58+1,"fim2st","meio2st"),"meio2st")),IF(AN59&lt;&gt;"",IF(AN58&gt;5,IF(AN58&gt;AN59+1,"fim2st",IF(AN59&gt;AN58+1,"fim2st",IF(AN58=AN59,"meio2st",IF(AN58=6,IF(AN59=7,"fim2st","meio2st"),IF(AN58=7,IF(AN59=6,"fim2st","meio2st"),"meio2st"))))),IF(AN59&gt;5,IF(AN59&gt;AN58+1,"fim2st","meio2st"),"meio2st")),IF(AM58&lt;&gt;"",IF(AM58&gt;5,IF(AM58&gt;AM59+1,"fim1st",IF(AM59&gt;AM58+1,"fim1st",IF(AM58=AM59,"meio1st",IF(AM58=6,IF(AM59=7,"fim1st","meio1st"),IF(AM58=7,IF(AM59=6,"fim1st","meio1st"),"meio1st"))))),IF(AM59&gt;5,IF(AM59&gt;AM58+1,"fim1st","meio1st"),"meio1st")),IF(AM59&lt;&gt;"",IF(AM58&gt;5,IF(AM58&gt;AM59+1,"fim1st",IF(AM59&gt;AM58+1,"fim1st",IF(AM58=AM59,"meio1st",IF(AM58=6,IF(AM59=7,"fim1st","meio1st"),IF(AM58=7,IF(AM59=6,"fim1st","meio1st"),"meio1st"))))),IF(AM59&gt;5,IF(AM59&gt;AM58+1,"fim1st","meio1st"),"meio1st")),"NJG"))))))</f>
        <v>NJG</v>
      </c>
      <c r="AS58" s="66" t="n">
        <f aca="false">IF(AL58="W",6,IF(AL58="O",0,  IF(AL59="R",IF(AQ58="meio1st",IF(AM59&gt;4,IF(AM59=6,7,AM59+2),6),AM58),AM58)))</f>
        <v>0</v>
      </c>
      <c r="AT58" s="67" t="n">
        <f aca="false">IF(AL58="W",6,IF(AL58="O",0,IF(AL58="R",IF(AQ58="meio1st",0,IF(AQ58="fim1st",0,AN58) ),IF(AL59="R",IF(AQ58="meio1st",6,IF(AQ58="fim1st",6,IF(AQ58="meio2st",IF(AN59&gt;4,IF(AN59=6,7,AN59+2),6),AN58))),AN58))))</f>
        <v>0</v>
      </c>
      <c r="AU58" s="68" t="n">
        <f aca="false">IF(AL58="W",0,IF(AL58="O",0,IF(AL58="R",IF(AQ58="STB",AO58,0),IF(AL59="R",IF(AQ58="meio1st",0,IF(AS58&gt;AS59,IF(AT58&gt;AT59,0,10),IF(AT58&gt;AT59,10,AO58))),AO58))))</f>
        <v>0</v>
      </c>
      <c r="AW58" s="60"/>
      <c r="AX58" s="61" t="str">
        <f aca="false">D58</f>
        <v>EDMAR MARTINS</v>
      </c>
      <c r="AY58" s="62" t="n">
        <f aca="false">IF(AZ58="W",1,IF(AZ58="O",0,IF(AZ58="R",0,IF(AZ59="R",1,IF(BI58+BI59&gt;0,IF(BI58&gt;BI59,1,0),IF(BH58&gt;BH59,1,0))))))</f>
        <v>0</v>
      </c>
      <c r="AZ58" s="63" t="s">
        <v>47</v>
      </c>
      <c r="BA58" s="64"/>
      <c r="BB58" s="64"/>
      <c r="BC58" s="65"/>
      <c r="BE58" s="5" t="str">
        <f aca="false">IF(BC58&lt;&gt;"","STB",IF(BC59&lt;&gt;"","STB",IF(BB58&lt;&gt;"",IF(BB58&gt;5,IF(BB58&gt;BB59+1,"fim2st",IF(BB59&gt;BB58+1,"fim2st",IF(BB58=BB59,"meio2st",IF(BB58=6,IF(BB59=7,"fim2st","meio2st"),IF(BB58=7,IF(BB59=6,"fim2st","meio2st"),"meio2st"))))),IF(BB59&gt;5,IF(BB59&gt;BB58+1,"fim2st","meio2st"),"meio2st")),IF(BB59&lt;&gt;"",IF(BB58&gt;5,IF(BB58&gt;BB59+1,"fim2st",IF(BB59&gt;BB58+1,"fim2st",IF(BB58=BB59,"meio2st",IF(BB58=6,IF(BB59=7,"fim2st","meio2st"),IF(BB58=7,IF(BB59=6,"fim2st","meio2st"),"meio2st"))))),IF(BB59&gt;5,IF(BB59&gt;BB58+1,"fim2st","meio2st"),"meio2st")),IF(BA58&lt;&gt;"",IF(BA58&gt;5,IF(BA58&gt;BA59+1,"fim1st",IF(BA59&gt;BA58+1,"fim1st",IF(BA58=BA59,"meio1st",IF(BA58=6,IF(BA59=7,"fim1st","meio1st"),IF(BA58=7,IF(BA59=6,"fim1st","meio1st"),"meio1st"))))),IF(BA59&gt;5,IF(BA59&gt;BA58+1,"fim1st","meio1st"),"meio1st")),IF(BA59&lt;&gt;"",IF(BA58&gt;5,IF(BA58&gt;BA59+1,"fim1st",IF(BA59&gt;BA58+1,"fim1st",IF(BA58=BA59,"meio1st",IF(BA58=6,IF(BA59=7,"fim1st","meio1st"),IF(BA58=7,IF(BA59=6,"fim1st","meio1st"),"meio1st"))))),IF(BA59&gt;5,IF(BA59&gt;BA58+1,"fim1st","meio1st"),"meio1st")),"NJG"))))))</f>
        <v>NJG</v>
      </c>
      <c r="BG58" s="66" t="n">
        <f aca="false">IF(AZ58="W",6,IF(AZ58="O",0,  IF(AZ59="R",IF(BE58="meio1st",IF(BA59&gt;4,IF(BA59=6,7,BA59+2),6),BA58),BA58)))</f>
        <v>0</v>
      </c>
      <c r="BH58" s="67" t="n">
        <f aca="false">IF(AZ58="W",6,IF(AZ58="O",0,IF(AZ58="R",IF(BE58="meio1st",0,IF(BE58="fim1st",0,BB58) ),IF(AZ59="R",IF(BE58="meio1st",6,IF(BE58="fim1st",6,IF(BE58="meio2st",IF(BB59&gt;4,IF(BB59=6,7,BB59+2),6),BB58))),BB58))))</f>
        <v>0</v>
      </c>
      <c r="BI58" s="68" t="n">
        <f aca="false">IF(AZ58="W",0,IF(AZ58="O",0,IF(AZ58="R",IF(BE58="STB",BC58,0),IF(AZ59="R",IF(BE58="meio1st",0,IF(BG58&gt;BG59,IF(BH58&gt;BH59,0,10),IF(BH58&gt;BH59,10,BC58))),BC58))))</f>
        <v>0</v>
      </c>
      <c r="BK58" s="60" t="s">
        <v>75</v>
      </c>
      <c r="BL58" s="61" t="str">
        <f aca="false">D58</f>
        <v>EDMAR MARTINS</v>
      </c>
      <c r="BM58" s="62" t="n">
        <f aca="false">IF(BN58="W",1,IF(BN58="O",0,IF(BN58="R",0,IF(BN59="R",1,IF(BW58+BW59&gt;0,IF(BW58&gt;BW59,1,0),IF(BV58&gt;BV59,1,0))))))</f>
        <v>0</v>
      </c>
      <c r="BN58" s="63" t="s">
        <v>47</v>
      </c>
      <c r="BO58" s="64"/>
      <c r="BP58" s="64"/>
      <c r="BQ58" s="65"/>
      <c r="BS58" s="5" t="str">
        <f aca="false">IF(BQ58&lt;&gt;"","STB",IF(BQ59&lt;&gt;"","STB",IF(BP58&lt;&gt;"",IF(BP58&gt;5,IF(BP58&gt;BP59+1,"fim2st",IF(BP59&gt;BP58+1,"fim2st",IF(BP58=BP59,"meio2st",IF(BP58=6,IF(BP59=7,"fim2st","meio2st"),IF(BP58=7,IF(BP59=6,"fim2st","meio2st"),"meio2st"))))),IF(BP59&gt;5,IF(BP59&gt;BP58+1,"fim2st","meio2st"),"meio2st")),IF(BP59&lt;&gt;"",IF(BP58&gt;5,IF(BP58&gt;BP59+1,"fim2st",IF(BP59&gt;BP58+1,"fim2st",IF(BP58=BP59,"meio2st",IF(BP58=6,IF(BP59=7,"fim2st","meio2st"),IF(BP58=7,IF(BP59=6,"fim2st","meio2st"),"meio2st"))))),IF(BP59&gt;5,IF(BP59&gt;BP58+1,"fim2st","meio2st"),"meio2st")),IF(BO58&lt;&gt;"",IF(BO58&gt;5,IF(BO58&gt;BO59+1,"fim1st",IF(BO59&gt;BO58+1,"fim1st",IF(BO58=BO59,"meio1st",IF(BO58=6,IF(BO59=7,"fim1st","meio1st"),IF(BO58=7,IF(BO59=6,"fim1st","meio1st"),"meio1st"))))),IF(BO59&gt;5,IF(BO59&gt;BO58+1,"fim1st","meio1st"),"meio1st")),IF(BO59&lt;&gt;"",IF(BO58&gt;5,IF(BO58&gt;BO59+1,"fim1st",IF(BO59&gt;BO58+1,"fim1st",IF(BO58=BO59,"meio1st",IF(BO58=6,IF(BO59=7,"fim1st","meio1st"),IF(BO58=7,IF(BO59=6,"fim1st","meio1st"),"meio1st"))))),IF(BO59&gt;5,IF(BO59&gt;BO58+1,"fim1st","meio1st"),"meio1st")),"NJG"))))))</f>
        <v>NJG</v>
      </c>
      <c r="BU58" s="66" t="n">
        <f aca="false">IF(BN58="W",6,IF(BN58="O",0,  IF(BN59="R",IF(BS58="meio1st",IF(BO59&gt;4,IF(BO59=6,7,BO59+2),6),BO58),BO58)))</f>
        <v>0</v>
      </c>
      <c r="BV58" s="67" t="n">
        <f aca="false">IF(BN58="W",6,IF(BN58="O",0,IF(BN58="R",IF(BS58="meio1st",0,IF(BS58="fim1st",0,BP58) ),IF(BN59="R",IF(BS58="meio1st",6,IF(BS58="fim1st",6,IF(BS58="meio2st",IF(BP59&gt;4,IF(BP59=6,7,BP59+2),6),BP58))),BP58))))</f>
        <v>0</v>
      </c>
      <c r="BW58" s="68" t="n">
        <f aca="false">IF(BN58="W",0,IF(BN58="O",0,IF(BN58="R",IF(BS58="STB",BQ58,0),IF(BN59="R",IF(BS58="meio1st",0,IF(BU58&gt;BU59,IF(BV58&gt;BV59,0,10),IF(BV58&gt;BV59,10,BQ58))),BQ58))))</f>
        <v>0</v>
      </c>
      <c r="BY58" s="60"/>
      <c r="BZ58" s="61" t="str">
        <f aca="false">D58</f>
        <v>EDMAR MARTINS</v>
      </c>
      <c r="CA58" s="62" t="n">
        <f aca="false">IF(CB58="W",1,IF(CB58="O",0,IF(CB58="R",0,IF(CB59="R",1,IF(CK58+CK59&gt;0,IF(CK58&gt;CK59,1,0),IF(CJ58&gt;CJ59,1,0))))))</f>
        <v>0</v>
      </c>
      <c r="CB58" s="63" t="s">
        <v>47</v>
      </c>
      <c r="CC58" s="64"/>
      <c r="CD58" s="64"/>
      <c r="CE58" s="65"/>
      <c r="CG58" s="5" t="str">
        <f aca="false">IF(CE58&lt;&gt;"","STB",IF(CE59&lt;&gt;"","STB",IF(CD58&lt;&gt;"",IF(CD58&gt;5,IF(CD58&gt;CD59+1,"fim2st",IF(CD59&gt;CD58+1,"fim2st",IF(CD58=CD59,"meio2st",IF(CD58=6,IF(CD59=7,"fim2st","meio2st"),IF(CD58=7,IF(CD59=6,"fim2st","meio2st"),"meio2st"))))),IF(CD59&gt;5,IF(CD59&gt;CD58+1,"fim2st","meio2st"),"meio2st")),IF(CD59&lt;&gt;"",IF(CD58&gt;5,IF(CD58&gt;CD59+1,"fim2st",IF(CD59&gt;CD58+1,"fim2st",IF(CD58=CD59,"meio2st",IF(CD58=6,IF(CD59=7,"fim2st","meio2st"),IF(CD58=7,IF(CD59=6,"fim2st","meio2st"),"meio2st"))))),IF(CD59&gt;5,IF(CD59&gt;CD58+1,"fim2st","meio2st"),"meio2st")),IF(CC58&lt;&gt;"",IF(CC58&gt;5,IF(CC58&gt;CC59+1,"fim1st",IF(CC59&gt;CC58+1,"fim1st",IF(CC58=CC59,"meio1st",IF(CC58=6,IF(CC59=7,"fim1st","meio1st"),IF(CC58=7,IF(CC59=6,"fim1st","meio1st"),"meio1st"))))),IF(CC59&gt;5,IF(CC59&gt;CC58+1,"fim1st","meio1st"),"meio1st")),IF(CC59&lt;&gt;"",IF(CC58&gt;5,IF(CC58&gt;CC59+1,"fim1st",IF(CC59&gt;CC58+1,"fim1st",IF(CC58=CC59,"meio1st",IF(CC58=6,IF(CC59=7,"fim1st","meio1st"),IF(CC58=7,IF(CC59=6,"fim1st","meio1st"),"meio1st"))))),IF(CC59&gt;5,IF(CC59&gt;CC58+1,"fim1st","meio1st"),"meio1st")),"NJG"))))))</f>
        <v>NJG</v>
      </c>
      <c r="CI58" s="71" t="n">
        <f aca="false">IF(CB58="W",6,IF(CB58="O",0,  IF(CB59="R",IF(CG58="meio1st",IF(CC59&gt;4,IF(CC59=6,7,CC59+2),6),CC58),CC58)))</f>
        <v>0</v>
      </c>
      <c r="CJ58" s="72" t="n">
        <f aca="false">IF(CB58="W",6,IF(CB58="O",0,IF(CB58="R",IF(CG58="meio1st",0,IF(CG58="fim1st",0,CD58) ),IF(CB59="R",IF(CG58="meio1st",6,IF(CG58="fim1st",6,IF(CG58="meio2st",IF(CD59&gt;4,IF(CD59=6,7,CD59+2),6),CD58))),CD58))))</f>
        <v>0</v>
      </c>
      <c r="CK58" s="73" t="n">
        <f aca="false">IF(CB58="W",0,IF(CB58="O",0,IF(CB58="R",IF(CG58="STB",CE58,0),IF(CB59="R",IF(CG58="meio1st",0,IF(CI58&gt;CI59,IF(CJ58&gt;CJ59,0,10),IF(CJ58&gt;CJ59,10,CE58))),CE58))))</f>
        <v>0</v>
      </c>
      <c r="CM58" s="1" t="str">
        <f aca="false">D58</f>
        <v>EDMAR MARTINS</v>
      </c>
      <c r="CN58" s="8" t="n">
        <f aca="false">IF(AE58&gt;AE59,1,0)</f>
        <v>0</v>
      </c>
      <c r="CO58" s="8" t="n">
        <f aca="false">IF(AF58&gt;AF59,1,0)</f>
        <v>0</v>
      </c>
      <c r="CP58" s="8" t="n">
        <f aca="false">IF(AG58&gt;AG59,1,0)</f>
        <v>0</v>
      </c>
      <c r="CQ58" s="8" t="n">
        <f aca="false">IF(AS58&gt;AS59,1,0)</f>
        <v>0</v>
      </c>
      <c r="CR58" s="8" t="n">
        <f aca="false">IF(AT58&gt;AT59,1,0)</f>
        <v>0</v>
      </c>
      <c r="CS58" s="8" t="n">
        <f aca="false">IF(AU58&gt;AU59,1,0)</f>
        <v>0</v>
      </c>
      <c r="CT58" s="8" t="n">
        <f aca="false">IF(BG58&gt;BG59,1,0)</f>
        <v>0</v>
      </c>
      <c r="CU58" s="8" t="n">
        <f aca="false">IF(BH58&gt;BH59,1,0)</f>
        <v>0</v>
      </c>
      <c r="CV58" s="8" t="n">
        <f aca="false">IF(BI58&gt;BI59,1,0)</f>
        <v>0</v>
      </c>
      <c r="CW58" s="8" t="n">
        <f aca="false">IF(BU58&gt;BU59,1,0)</f>
        <v>0</v>
      </c>
      <c r="CX58" s="8" t="n">
        <f aca="false">IF(BV58&gt;BV59,1,0)</f>
        <v>0</v>
      </c>
      <c r="CY58" s="8" t="n">
        <f aca="false">IF(BW58&gt;BW59,1,0)</f>
        <v>0</v>
      </c>
      <c r="CZ58" s="8" t="n">
        <f aca="false">IF(CI58&gt;CI59,1,0)</f>
        <v>0</v>
      </c>
      <c r="DA58" s="8" t="n">
        <f aca="false">IF(CJ58&gt;CJ59,1,0)</f>
        <v>0</v>
      </c>
      <c r="DB58" s="8" t="n">
        <f aca="false">IF(CK58&gt;CK59,1,0)</f>
        <v>0</v>
      </c>
      <c r="DC58" s="74"/>
      <c r="DD58" s="8" t="n">
        <f aca="false">IF(AE59&gt;AE58,1,0)</f>
        <v>1</v>
      </c>
      <c r="DE58" s="8" t="n">
        <f aca="false">IF(AF59&gt;AF58,1,0)</f>
        <v>1</v>
      </c>
      <c r="DF58" s="8" t="n">
        <f aca="false">IF(AG59&gt;AG58,1,0)</f>
        <v>0</v>
      </c>
      <c r="DG58" s="8" t="n">
        <f aca="false">IF(AS59&gt;AS58,1,0)</f>
        <v>1</v>
      </c>
      <c r="DH58" s="8" t="n">
        <f aca="false">IF(AT59&gt;AT58,1,0)</f>
        <v>1</v>
      </c>
      <c r="DI58" s="8" t="n">
        <f aca="false">IF(AU59&gt;AU58,1,0)</f>
        <v>0</v>
      </c>
      <c r="DJ58" s="8" t="n">
        <f aca="false">IF(BG59&gt;BG58,1,0)</f>
        <v>1</v>
      </c>
      <c r="DK58" s="8" t="n">
        <f aca="false">IF(BH59&gt;BH58,1,0)</f>
        <v>1</v>
      </c>
      <c r="DL58" s="8" t="n">
        <f aca="false">IF(BI59&gt;BI58,1,0)</f>
        <v>0</v>
      </c>
      <c r="DM58" s="8" t="n">
        <f aca="false">IF(BU59&gt;BU58,1,0)</f>
        <v>1</v>
      </c>
      <c r="DN58" s="8" t="n">
        <f aca="false">IF(BV59&gt;BV58,1,0)</f>
        <v>1</v>
      </c>
      <c r="DO58" s="8" t="n">
        <f aca="false">IF(BW59&gt;BW58,1,0)</f>
        <v>0</v>
      </c>
      <c r="DP58" s="8" t="n">
        <f aca="false">IF(CI59&gt;CI58,1,0)</f>
        <v>1</v>
      </c>
      <c r="DQ58" s="8" t="n">
        <f aca="false">IF(CJ59&gt;CJ58,1,0)</f>
        <v>1</v>
      </c>
      <c r="DR58" s="8" t="n">
        <f aca="false">IF(CK59&gt;CK58,1,0)</f>
        <v>0</v>
      </c>
      <c r="DS58" s="74"/>
      <c r="DT58" s="8" t="n">
        <f aca="false">AE58+AF58+AG58+AS58+AT58+AU58+BG58+BH58+BI58+BU58+BV58+BW58+CI58+CJ58+CK58</f>
        <v>0</v>
      </c>
      <c r="DU58" s="8" t="n">
        <f aca="false">AE59+AF59+AG59+AS59+AT59+AU59+BG59+BH59+BI59+BU59+BV59+BW59+CI59+CJ59+CK59</f>
        <v>60</v>
      </c>
      <c r="DV58" s="74"/>
      <c r="DW58" s="1" t="n">
        <f aca="false">IF(X58="O",1,0)</f>
        <v>1</v>
      </c>
      <c r="DX58" s="1" t="n">
        <f aca="false">IF(AL58="O",1,0)</f>
        <v>1</v>
      </c>
      <c r="DY58" s="1" t="n">
        <f aca="false">IF(AZ58="O",1,0)</f>
        <v>1</v>
      </c>
      <c r="DZ58" s="1" t="n">
        <f aca="false">IF(BN58="O",1,0)</f>
        <v>1</v>
      </c>
      <c r="EA58" s="1" t="n">
        <f aca="false">IF(CB58="O",1,0)</f>
        <v>1</v>
      </c>
      <c r="EB58" s="8" t="s">
        <v>76</v>
      </c>
      <c r="ED58" s="8" t="n">
        <f aca="false">IF(CN58+CO58+CP58+DD58+DE58+DF58&gt;0,1,0)</f>
        <v>1</v>
      </c>
      <c r="EE58" s="8" t="n">
        <f aca="false">IF(CQ58+CR58+CS58+DG58+DH58+DI58&gt;0,1,0)</f>
        <v>1</v>
      </c>
      <c r="EF58" s="8" t="n">
        <f aca="false">IF(CT58+CU58+CV58+DJ58+DK58+DL58&gt;0,1,0)</f>
        <v>1</v>
      </c>
      <c r="EG58" s="8" t="n">
        <f aca="false">IF(CW58+CX58+CY58+DM58+DN58+DO58&gt;0,1,0)</f>
        <v>1</v>
      </c>
      <c r="EH58" s="8" t="n">
        <f aca="false">IF(CZ58+DA58+DB58+DP58+DQ58+DR58&gt;0,1,0)</f>
        <v>1</v>
      </c>
      <c r="EI58" s="8" t="n">
        <v>1</v>
      </c>
      <c r="EJ58" s="48" t="n">
        <f aca="false">SUM(ED58:EH58)</f>
        <v>5</v>
      </c>
      <c r="EK58" s="48" t="n">
        <f aca="false">AY58+BM58+CA58+W58+AK58</f>
        <v>0</v>
      </c>
      <c r="EL58" s="48" t="n">
        <f aca="false">SUM(CN58:DB58)</f>
        <v>0</v>
      </c>
      <c r="EM58" s="48" t="n">
        <f aca="false">SUM(DD58:DR58)</f>
        <v>10</v>
      </c>
      <c r="EN58" s="48" t="n">
        <f aca="false">EL58-EM58</f>
        <v>-10</v>
      </c>
      <c r="EO58" s="48" t="n">
        <f aca="false">DT58</f>
        <v>0</v>
      </c>
      <c r="EP58" s="48" t="n">
        <f aca="false">DU58</f>
        <v>60</v>
      </c>
      <c r="EQ58" s="48" t="n">
        <f aca="false">EO58-EP58</f>
        <v>-60</v>
      </c>
      <c r="ER58" s="48" t="n">
        <f aca="false">SUM(DW58:EA58)</f>
        <v>5</v>
      </c>
      <c r="ES58" s="74"/>
      <c r="ET58" s="27" t="n">
        <f aca="false">IF(EK58+100&gt;99,EK58+100,concatdxnar("0",EK58+100))</f>
        <v>100</v>
      </c>
      <c r="EU58" s="27" t="str">
        <f aca="false">IF(EN58+100&gt;99,EN58+100,CONCATENATE("0",EN58+100))</f>
        <v>090</v>
      </c>
      <c r="EV58" s="27" t="str">
        <f aca="false">IF(EQ58+100&gt;99,EQ58+100,CONCATENATE("0",EQ58+100))</f>
        <v>040</v>
      </c>
      <c r="EW58" s="27" t="n">
        <f aca="false">9-ER58</f>
        <v>4</v>
      </c>
      <c r="EX58" s="8" t="str">
        <f aca="false">CONCATENATE(ET58,EU58,EV58,EW58,EI58)</f>
        <v>10009004041</v>
      </c>
      <c r="EY58" s="8" t="n">
        <f aca="false">VALUE(EX58)</f>
        <v>10009004041</v>
      </c>
      <c r="EZ58" s="8" t="n">
        <f aca="false">LARGE(EY58:EY63,EI58)</f>
        <v>10410613084</v>
      </c>
      <c r="FA58" s="8" t="str">
        <f aca="false">LEFT(EZ58,9)</f>
        <v>104106130</v>
      </c>
      <c r="FB58" s="8" t="str">
        <f aca="false">IF(FA58=FA59,"empate-b","ok")</f>
        <v>ok</v>
      </c>
      <c r="FC58" s="8" t="n">
        <f aca="false">VALUE(RIGHT(EZ58,1))</f>
        <v>4</v>
      </c>
      <c r="FD58" s="8" t="n">
        <f aca="false">IF(FB58="ok",9,IF(FB58="empate-c",CONCATENATE(FC58,FC57),IF(FB58="empate-b",CONCATENATE(FC58,FC59),1)))</f>
        <v>9</v>
      </c>
      <c r="FE58" s="8" t="str">
        <f aca="false">RIGHT(C56,1)</f>
        <v>G</v>
      </c>
      <c r="FF58" s="8" t="n">
        <f aca="false">IF(FD58=9,9,VLOOKUP(CONCATENATE(FE58,FD58),'Conf-Direto'!$A$12:$B$587,2,0))</f>
        <v>9</v>
      </c>
      <c r="FG58" s="8" t="n">
        <f aca="false">IF(FF58=9,9,IF(FF58=FC58,8,7))</f>
        <v>9</v>
      </c>
      <c r="FH58" s="1" t="str">
        <f aca="false">CONCATENATE(FA58,FG58,FC58)</f>
        <v>10410613094</v>
      </c>
      <c r="FI58" s="8" t="n">
        <v>1</v>
      </c>
      <c r="FJ58" s="25"/>
      <c r="FK58" s="25" t="n">
        <f aca="false">FJ59</f>
        <v>2</v>
      </c>
      <c r="FL58" s="25" t="n">
        <f aca="false">FJ60</f>
        <v>3</v>
      </c>
      <c r="FM58" s="25" t="n">
        <f aca="false">FJ61</f>
        <v>4</v>
      </c>
      <c r="FN58" s="25" t="n">
        <f aca="false">FJ62</f>
        <v>5</v>
      </c>
      <c r="FO58" s="25" t="n">
        <f aca="false">FJ63</f>
        <v>6</v>
      </c>
      <c r="FP58" s="1" t="n">
        <f aca="false">VALUE(FH58)</f>
        <v>10410613094</v>
      </c>
      <c r="FQ58" s="1" t="n">
        <f aca="false">LARGE(FP58:FP63,1)</f>
        <v>10410613094</v>
      </c>
      <c r="FR58" s="8" t="n">
        <f aca="false">IF(SUM(EJ58:EJ63)=0,B58,VALUE(RIGHT(FQ58,1)))</f>
        <v>4</v>
      </c>
      <c r="FS58" s="1" t="n">
        <f aca="false">FR58+36</f>
        <v>40</v>
      </c>
      <c r="FT58" s="1" t="str">
        <f aca="false">VLOOKUP(FR58,B58:D63,3,0)</f>
        <v>OLIMPIO FILHO</v>
      </c>
      <c r="FU58" s="4" t="n">
        <f aca="false">F58</f>
        <v>37</v>
      </c>
      <c r="FV58" s="9" t="str">
        <f aca="false">IF(FS58&lt;10,CONCATENATE("0",FS58,IF(FU58&lt;10,CONCATENATE("0",FU58),FU58)),CONCATENATE(FS58,IF(FU58&lt;10,CONCATENATE("0",FU58),FU58)))</f>
        <v>4037</v>
      </c>
      <c r="FW58" s="4" t="n">
        <f aca="false">VALUE(FV58)</f>
        <v>4037</v>
      </c>
      <c r="FX58" s="4" t="n">
        <f aca="false">SMALL(FW58:FW63,FI58)</f>
        <v>3742</v>
      </c>
      <c r="FY58" s="4" t="n">
        <f aca="false">IF(LEN(FX58)=3,VALUE(LEFT(FX58,1)),VALUE(LEFT(FX58,2)))</f>
        <v>37</v>
      </c>
      <c r="FZ58" s="4" t="str">
        <f aca="false">RIGHT(FX58,2)</f>
        <v>42</v>
      </c>
    </row>
    <row r="59" customFormat="false" ht="15" hidden="false" customHeight="false" outlineLevel="0" collapsed="false">
      <c r="B59" s="48" t="n">
        <v>2</v>
      </c>
      <c r="C59" s="49" t="n">
        <v>38</v>
      </c>
      <c r="D59" s="50" t="str">
        <f aca="false">Classificação!D42</f>
        <v>LUIZ ALFREDO</v>
      </c>
      <c r="F59" s="49" t="n">
        <f aca="false">F58+1</f>
        <v>38</v>
      </c>
      <c r="G59" s="51" t="str">
        <f aca="false">VLOOKUP(FR59,$B$58:$D$63,3,0)</f>
        <v>LUIZ ALFREDO</v>
      </c>
      <c r="H59" s="95" t="n">
        <f aca="false">VLOOKUP(FR59,EI58:EJ63,2,0)</f>
        <v>5</v>
      </c>
      <c r="I59" s="75" t="n">
        <f aca="false">VLOOKUP(FR59,EI58:EK63,3,0)</f>
        <v>4</v>
      </c>
      <c r="J59" s="79" t="n">
        <f aca="false">VLOOKUP(FR59,EI58:EQ63,4,0)</f>
        <v>8</v>
      </c>
      <c r="K59" s="77" t="n">
        <f aca="false">VLOOKUP(FR59,EI58:EQ63,5,0)</f>
        <v>2</v>
      </c>
      <c r="L59" s="78" t="n">
        <f aca="false">VLOOKUP(FR59,EI58:EQ63,6,0)</f>
        <v>6</v>
      </c>
      <c r="M59" s="79" t="n">
        <f aca="false">VLOOKUP(FR59,EI58:EQ63,7,0)</f>
        <v>50</v>
      </c>
      <c r="N59" s="77" t="n">
        <f aca="false">VLOOKUP(FR59,EI58:EQ63,8,0)</f>
        <v>29</v>
      </c>
      <c r="O59" s="113" t="n">
        <f aca="false">VLOOKUP(FR59,EI58:EQ63,9,0)</f>
        <v>21</v>
      </c>
      <c r="P59" s="80" t="n">
        <f aca="false">VLOOKUP(FR59,EI58:ER63,10,0)</f>
        <v>1</v>
      </c>
      <c r="Q59" s="80" t="e">
        <f aca="false">VLOOKUP(FS59,EJ58:ES63,10,0)</f>
        <v>#N/A</v>
      </c>
      <c r="R59" s="59"/>
      <c r="S59" s="59"/>
      <c r="U59" s="81" t="s">
        <v>75</v>
      </c>
      <c r="V59" s="82" t="str">
        <f aca="false">D63</f>
        <v>WELTON SILVA</v>
      </c>
      <c r="W59" s="83" t="n">
        <f aca="false">IF(X59="W",1,IF(X59="O",0,IF(X59="R",0,IF(X58="R",1,IF(AG59+AG58&gt;0,IF(AG59&gt;AG58,1,0),IF(AF59&gt;AF58,1,0))))))</f>
        <v>1</v>
      </c>
      <c r="X59" s="84" t="s">
        <v>25</v>
      </c>
      <c r="Y59" s="85"/>
      <c r="Z59" s="85"/>
      <c r="AA59" s="86"/>
      <c r="AC59" s="5" t="str">
        <f aca="false">IF(AA59&lt;&gt;"","STB",IF(AA58&lt;&gt;"","STB",IF(Z59&lt;&gt;"",IF(Z59&gt;5,IF(Z59&gt;Z58+1,"fim2st",IF(Z58&gt;Z59+1,"fim2st",IF(Z59=Z58,"meio2st",IF(Z59=6,IF(Z58=7,"fim2st","meio2st"),IF(Z59=7,IF(Z58=6,"fim2st","meio2st"),"meio2st"))))),IF(Z58&gt;5,IF(Z58&gt;Z59+1,"fim2st","meio2st"),"meio2st")),IF(Z58&lt;&gt;"",IF(Z59&gt;5,IF(Z59&gt;Z58+1,"fim2st",IF(Z58&gt;Z59+1,"fim2st",IF(Z59=Z58,"meio2st",IF(Z59=6,IF(Z58=7,"fim2st","meio2st"),IF(Z59=7,IF(Z58=6,"fim2st","meio2st"),"meio2st"))))),IF(Z58&gt;5,IF(Z58&gt;Z59+1,"fim2st","meio2st"),"meio2st")),IF(Y59&lt;&gt;"",IF(Y59&gt;5,IF(Y59&gt;Y58+1,"fim1st",IF(Y58&gt;Y59+1,"fim1st",IF(Y59=Y58,"meio1st",IF(Y59=6,IF(Y58=7,"fim1st","meio1st"),IF(Y59=7,IF(Y58=6,"fim1st","meio1st"),"meio1st"))))),IF(Y58&gt;5,IF(Y58&gt;Y59+1,"fim1st","meio1st"),"meio1st")),IF(Y58&lt;&gt;"",IF(Y59&gt;5,IF(Y59&gt;Y58+1,"fim1st",IF(Y58&gt;Y59+1,"fim1st",IF(Y59=Y58,"meio1st",IF(Y59=6,IF(Y58=7,"fim1st","meio1st"),IF(Y59=7,IF(Y58=6,"fim1st","meio1st"),"meio1st"))))),IF(Y58&gt;5,IF(Y58&gt;Y59+1,"fim1st","meio1st"),"meio1st")),"NJG"))))))</f>
        <v>NJG</v>
      </c>
      <c r="AE59" s="87" t="n">
        <f aca="false">IF(X59="W",6,IF(X59="O",0,  IF(X58="R",IF(AC59="meio1st",IF(Y58&gt;4,IF(Y58=6,7,Y58+2),6),Y59),Y59)))</f>
        <v>6</v>
      </c>
      <c r="AF59" s="88" t="n">
        <f aca="false">IF(X59="W",6,IF(X59="O",0,IF(X59="R",IF(AC59="meio1st",0,IF(AC59="fim1st",0,Z59) ),IF(X58="R",IF(AC59="meio1st",6,IF(AC59="fim1st",6,IF(AC59="meio2st",IF(Z58&gt;4,IF(Z58=6,7,Z58+2),6),Z59))),Z59))))</f>
        <v>6</v>
      </c>
      <c r="AG59" s="89" t="n">
        <f aca="false">IF(X59="W",0,IF(X59="O",0,IF(X59="R",IF(AC59="STB",AA59,0),IF(X58="R",IF(AC58="meio1st",0,IF(AE59&gt;AE58,IF(AF59&gt;AF58,0,10),IF(AF59&gt;AF58,10,AA59))),AA59))))</f>
        <v>0</v>
      </c>
      <c r="AH59" s="69"/>
      <c r="AI59" s="81"/>
      <c r="AJ59" s="82" t="str">
        <f aca="false">D62</f>
        <v>ANDERSON REDMERSKI</v>
      </c>
      <c r="AK59" s="83" t="n">
        <f aca="false">IF(AL59="W",1,IF(AL59="O",0,IF(AL59="R",0,IF(AL58="R",1,IF(AU59+AU58&gt;0,IF(AU59&gt;AU58,1,0),IF(AT59&gt;AT58,1,0))))))</f>
        <v>1</v>
      </c>
      <c r="AL59" s="84" t="s">
        <v>25</v>
      </c>
      <c r="AM59" s="85"/>
      <c r="AN59" s="85"/>
      <c r="AO59" s="86"/>
      <c r="AQ59" s="5" t="str">
        <f aca="false">IF(AO59&lt;&gt;"","STB",IF(AO58&lt;&gt;"","STB",IF(AN59&lt;&gt;"",IF(AN59&gt;5,IF(AN59&gt;AN58+1,"fim2st",IF(AN58&gt;AN59+1,"fim2st",IF(AN59=AN58,"meio2st",IF(AN59=6,IF(AN58=7,"fim2st","meio2st"),IF(AN59=7,IF(AN58=6,"fim2st","meio2st"),"meio2st"))))),IF(AN58&gt;5,IF(AN58&gt;AN59+1,"fim2st","meio2st"),"meio2st")),IF(AN58&lt;&gt;"",IF(AN59&gt;5,IF(AN59&gt;AN58+1,"fim2st",IF(AN58&gt;AN59+1,"fim2st",IF(AN59=AN58,"meio2st",IF(AN59=6,IF(AN58=7,"fim2st","meio2st"),IF(AN59=7,IF(AN58=6,"fim2st","meio2st"),"meio2st"))))),IF(AN58&gt;5,IF(AN58&gt;AN59+1,"fim2st","meio2st"),"meio2st")),IF(AM59&lt;&gt;"",IF(AM59&gt;5,IF(AM59&gt;AM58+1,"fim1st",IF(AM58&gt;AM59+1,"fim1st",IF(AM59=AM58,"meio1st",IF(AM59=6,IF(AM58=7,"fim1st","meio1st"),IF(AM59=7,IF(AM58=6,"fim1st","meio1st"),"meio1st"))))),IF(AM58&gt;5,IF(AM58&gt;AM59+1,"fim1st","meio1st"),"meio1st")),IF(AM58&lt;&gt;"",IF(AM59&gt;5,IF(AM59&gt;AM58+1,"fim1st",IF(AM58&gt;AM59+1,"fim1st",IF(AM59=AM58,"meio1st",IF(AM59=6,IF(AM58=7,"fim1st","meio1st"),IF(AM59=7,IF(AM58=6,"fim1st","meio1st"),"meio1st"))))),IF(AM58&gt;5,IF(AM58&gt;AM59+1,"fim1st","meio1st"),"meio1st")),"NJG"))))))</f>
        <v>NJG</v>
      </c>
      <c r="AS59" s="87" t="n">
        <f aca="false">IF(AL59="W",6,IF(AL59="O",0,  IF(AL58="R",IF(AQ59="meio1st",IF(AM58&gt;4,IF(AM58=6,7,AM58+2),6),AM59),AM59)))</f>
        <v>6</v>
      </c>
      <c r="AT59" s="88" t="n">
        <f aca="false">IF(AL59="W",6,IF(AL59="O",0,IF(AL59="R",IF(AQ59="meio1st",0,IF(AQ59="fim1st",0,AN59) ),IF(AL58="R",IF(AQ59="meio1st",6,IF(AQ59="fim1st",6,IF(AQ59="meio2st",IF(AN58&gt;4,IF(AN58=6,7,AN58+2),6),AN59))),AN59))))</f>
        <v>6</v>
      </c>
      <c r="AU59" s="89" t="n">
        <f aca="false">IF(AL59="W",0,IF(AL59="O",0,IF(AL59="R",IF(AQ59="STB",AO59,0),IF(AL58="R",IF(AQ58="meio1st",0,IF(AS59&gt;AS58,IF(AT59&gt;AT58,0,10),IF(AT59&gt;AT58,10,AO59))),AO59))))</f>
        <v>0</v>
      </c>
      <c r="AW59" s="81" t="s">
        <v>75</v>
      </c>
      <c r="AX59" s="82" t="str">
        <f aca="false">D61</f>
        <v>OLIMPIO FILHO</v>
      </c>
      <c r="AY59" s="83" t="n">
        <f aca="false">IF(AZ59="W",1,IF(AZ59="O",0,IF(AZ59="R",0,IF(AZ58="R",1,IF(BI59+BI58&gt;0,IF(BI59&gt;BI58,1,0),IF(BH59&gt;BH58,1,0))))))</f>
        <v>1</v>
      </c>
      <c r="AZ59" s="84" t="s">
        <v>25</v>
      </c>
      <c r="BA59" s="85"/>
      <c r="BB59" s="85"/>
      <c r="BC59" s="86"/>
      <c r="BE59" s="5" t="str">
        <f aca="false">IF(BC59&lt;&gt;"","STB",IF(BC58&lt;&gt;"","STB",IF(BB59&lt;&gt;"",IF(BB59&gt;5,IF(BB59&gt;BB58+1,"fim2st",IF(BB58&gt;BB59+1,"fim2st",IF(BB59=BB58,"meio2st",IF(BB59=6,IF(BB58=7,"fim2st","meio2st"),IF(BB59=7,IF(BB58=6,"fim2st","meio2st"),"meio2st"))))),IF(BB58&gt;5,IF(BB58&gt;BB59+1,"fim2st","meio2st"),"meio2st")),IF(BB58&lt;&gt;"",IF(BB59&gt;5,IF(BB59&gt;BB58+1,"fim2st",IF(BB58&gt;BB59+1,"fim2st",IF(BB59=BB58,"meio2st",IF(BB59=6,IF(BB58=7,"fim2st","meio2st"),IF(BB59=7,IF(BB58=6,"fim2st","meio2st"),"meio2st"))))),IF(BB58&gt;5,IF(BB58&gt;BB59+1,"fim2st","meio2st"),"meio2st")),IF(BA59&lt;&gt;"",IF(BA59&gt;5,IF(BA59&gt;BA58+1,"fim1st",IF(BA58&gt;BA59+1,"fim1st",IF(BA59=BA58,"meio1st",IF(BA59=6,IF(BA58=7,"fim1st","meio1st"),IF(BA59=7,IF(BA58=6,"fim1st","meio1st"),"meio1st"))))),IF(BA58&gt;5,IF(BA58&gt;BA59+1,"fim1st","meio1st"),"meio1st")),IF(BA58&lt;&gt;"",IF(BA59&gt;5,IF(BA59&gt;BA58+1,"fim1st",IF(BA58&gt;BA59+1,"fim1st",IF(BA59=BA58,"meio1st",IF(BA59=6,IF(BA58=7,"fim1st","meio1st"),IF(BA59=7,IF(BA58=6,"fim1st","meio1st"),"meio1st"))))),IF(BA58&gt;5,IF(BA58&gt;BA59+1,"fim1st","meio1st"),"meio1st")),"NJG"))))))</f>
        <v>NJG</v>
      </c>
      <c r="BG59" s="87" t="n">
        <f aca="false">IF(AZ59="W",6,IF(AZ59="O",0,  IF(AZ58="R",IF(BE59="meio1st",IF(BA58&gt;4,IF(BA58=6,7,BA58+2),6),BA59),BA59)))</f>
        <v>6</v>
      </c>
      <c r="BH59" s="88" t="n">
        <f aca="false">IF(AZ59="W",6,IF(AZ59="O",0,IF(AZ59="R",IF(BE59="meio1st",0,IF(BE59="fim1st",0,BB59) ),IF(AZ58="R",IF(BE59="meio1st",6,IF(BE59="fim1st",6,IF(BE59="meio2st",IF(BB58&gt;4,IF(BB58=6,7,BB58+2),6),BB59))),BB59))))</f>
        <v>6</v>
      </c>
      <c r="BI59" s="89" t="n">
        <f aca="false">IF(AZ59="W",0,IF(AZ59="O",0,IF(AZ59="R",IF(BE59="STB",BC59,0),IF(AZ58="R",IF(BE58="meio1st",0,IF(BG59&gt;BG58,IF(BH59&gt;BH58,0,10),IF(BH59&gt;BH58,10,BC59))),BC59))))</f>
        <v>0</v>
      </c>
      <c r="BK59" s="81"/>
      <c r="BL59" s="82" t="str">
        <f aca="false">D60</f>
        <v>WILSON FREIRE</v>
      </c>
      <c r="BM59" s="83" t="n">
        <f aca="false">IF(BN59="W",1,IF(BN59="O",0,IF(BN59="R",0,IF(BN58="R",1,IF(BW59+BW58&gt;0,IF(BW59&gt;BW58,1,0),IF(BV59&gt;BV58,1,0))))))</f>
        <v>1</v>
      </c>
      <c r="BN59" s="84" t="s">
        <v>25</v>
      </c>
      <c r="BO59" s="85"/>
      <c r="BP59" s="85"/>
      <c r="BQ59" s="86"/>
      <c r="BS59" s="5" t="str">
        <f aca="false">IF(BQ59&lt;&gt;"","STB",IF(BQ58&lt;&gt;"","STB",IF(BP59&lt;&gt;"",IF(BP59&gt;5,IF(BP59&gt;BP58+1,"fim2st",IF(BP58&gt;BP59+1,"fim2st",IF(BP59=BP58,"meio2st",IF(BP59=6,IF(BP58=7,"fim2st","meio2st"),IF(BP59=7,IF(BP58=6,"fim2st","meio2st"),"meio2st"))))),IF(BP58&gt;5,IF(BP58&gt;BP59+1,"fim2st","meio2st"),"meio2st")),IF(BP58&lt;&gt;"",IF(BP59&gt;5,IF(BP59&gt;BP58+1,"fim2st",IF(BP58&gt;BP59+1,"fim2st",IF(BP59=BP58,"meio2st",IF(BP59=6,IF(BP58=7,"fim2st","meio2st"),IF(BP59=7,IF(BP58=6,"fim2st","meio2st"),"meio2st"))))),IF(BP58&gt;5,IF(BP58&gt;BP59+1,"fim2st","meio2st"),"meio2st")),IF(BO59&lt;&gt;"",IF(BO59&gt;5,IF(BO59&gt;BO58+1,"fim1st",IF(BO58&gt;BO59+1,"fim1st",IF(BO59=BO58,"meio1st",IF(BO59=6,IF(BO58=7,"fim1st","meio1st"),IF(BO59=7,IF(BO58=6,"fim1st","meio1st"),"meio1st"))))),IF(BO58&gt;5,IF(BO58&gt;BO59+1,"fim1st","meio1st"),"meio1st")),IF(BO58&lt;&gt;"",IF(BO59&gt;5,IF(BO59&gt;BO58+1,"fim1st",IF(BO58&gt;BO59+1,"fim1st",IF(BO59=BO58,"meio1st",IF(BO59=6,IF(BO58=7,"fim1st","meio1st"),IF(BO59=7,IF(BO58=6,"fim1st","meio1st"),"meio1st"))))),IF(BO58&gt;5,IF(BO58&gt;BO59+1,"fim1st","meio1st"),"meio1st")),"NJG"))))))</f>
        <v>NJG</v>
      </c>
      <c r="BU59" s="87" t="n">
        <f aca="false">IF(BN59="W",6,IF(BN59="O",0,  IF(BN58="R",IF(BS59="meio1st",IF(BO58&gt;4,IF(BO58=6,7,BO58+2),6),BO59),BO59)))</f>
        <v>6</v>
      </c>
      <c r="BV59" s="88" t="n">
        <f aca="false">IF(BN59="W",6,IF(BN59="O",0,IF(BN59="R",IF(BS59="meio1st",0,IF(BS59="fim1st",0,BP59) ),IF(BN58="R",IF(BS59="meio1st",6,IF(BS59="fim1st",6,IF(BS59="meio2st",IF(BP58&gt;4,IF(BP58=6,7,BP58+2),6),BP59))),BP59))))</f>
        <v>6</v>
      </c>
      <c r="BW59" s="89" t="n">
        <f aca="false">IF(BN59="W",0,IF(BN59="O",0,IF(BN59="R",IF(BS59="STB",BQ59,0),IF(BN58="R",IF(BS58="meio1st",0,IF(BU59&gt;BU58,IF(BV59&gt;BV58,0,10),IF(BV59&gt;BV58,10,BQ59))),BQ59))))</f>
        <v>0</v>
      </c>
      <c r="BY59" s="81" t="s">
        <v>75</v>
      </c>
      <c r="BZ59" s="82" t="str">
        <f aca="false">D59</f>
        <v>LUIZ ALFREDO</v>
      </c>
      <c r="CA59" s="83" t="n">
        <f aca="false">IF(CB59="W",1,IF(CB59="O",0,IF(CB59="R",0,IF(CB58="R",1,IF(CK59+CK58&gt;0,IF(CK59&gt;CK58,1,0),IF(CJ59&gt;CJ58,1,0))))))</f>
        <v>1</v>
      </c>
      <c r="CB59" s="84" t="s">
        <v>25</v>
      </c>
      <c r="CC59" s="85"/>
      <c r="CD59" s="85"/>
      <c r="CE59" s="86"/>
      <c r="CG59" s="5" t="str">
        <f aca="false">IF(CE59&lt;&gt;"","STB",IF(CE58&lt;&gt;"","STB",IF(CD59&lt;&gt;"",IF(CD59&gt;5,IF(CD59&gt;CD58+1,"fim2st",IF(CD58&gt;CD59+1,"fim2st",IF(CD59=CD58,"meio2st",IF(CD59=6,IF(CD58=7,"fim2st","meio2st"),IF(CD59=7,IF(CD58=6,"fim2st","meio2st"),"meio2st"))))),IF(CD58&gt;5,IF(CD58&gt;CD59+1,"fim2st","meio2st"),"meio2st")),IF(CD58&lt;&gt;"",IF(CD59&gt;5,IF(CD59&gt;CD58+1,"fim2st",IF(CD58&gt;CD59+1,"fim2st",IF(CD59=CD58,"meio2st",IF(CD59=6,IF(CD58=7,"fim2st","meio2st"),IF(CD59=7,IF(CD58=6,"fim2st","meio2st"),"meio2st"))))),IF(CD58&gt;5,IF(CD58&gt;CD59+1,"fim2st","meio2st"),"meio2st")),IF(CC59&lt;&gt;"",IF(CC59&gt;5,IF(CC59&gt;CC58+1,"fim1st",IF(CC58&gt;CC59+1,"fim1st",IF(CC59=CC58,"meio1st",IF(CC59=6,IF(CC58=7,"fim1st","meio1st"),IF(CC59=7,IF(CC58=6,"fim1st","meio1st"),"meio1st"))))),IF(CC58&gt;5,IF(CC58&gt;CC59+1,"fim1st","meio1st"),"meio1st")),IF(CC58&lt;&gt;"",IF(CC59&gt;5,IF(CC59&gt;CC58+1,"fim1st",IF(CC58&gt;CC59+1,"fim1st",IF(CC59=CC58,"meio1st",IF(CC59=6,IF(CC58=7,"fim1st","meio1st"),IF(CC59=7,IF(CC58=6,"fim1st","meio1st"),"meio1st"))))),IF(CC58&gt;5,IF(CC58&gt;CC59+1,"fim1st","meio1st"),"meio1st")),"NJG"))))))</f>
        <v>NJG</v>
      </c>
      <c r="CI59" s="92" t="n">
        <f aca="false">IF(CB59="W",6,IF(CB59="O",0,  IF(CB58="R",IF(CG59="meio1st",IF(CC58&gt;4,IF(CC58=6,7,CC58+2),6),CC59),CC59)))</f>
        <v>6</v>
      </c>
      <c r="CJ59" s="93" t="n">
        <f aca="false">IF(CB59="W",6,IF(CB59="O",0,IF(CB59="R",IF(CG59="meio1st",0,IF(CG59="fim1st",0,CD59) ),IF(CB58="R",IF(CG59="meio1st",6,IF(CG59="fim1st",6,IF(CG59="meio2st",IF(CD58&gt;4,IF(CD58=6,7,CD58+2),6),CD59))),CD59))))</f>
        <v>6</v>
      </c>
      <c r="CK59" s="94" t="n">
        <f aca="false">IF(CB59="W",0,IF(CB59="O",0,IF(CB59="R",IF(CG59="STB",CE59,0),IF(CB58="R",IF(CG58="meio1st",0,IF(CI59&gt;CI58,IF(CJ59&gt;CJ58,0,10),IF(CJ59&gt;CJ58,10,CE59))),CE59))))</f>
        <v>0</v>
      </c>
      <c r="CM59" s="1" t="str">
        <f aca="false">D59</f>
        <v>LUIZ ALFREDO</v>
      </c>
      <c r="CN59" s="8" t="n">
        <f aca="false">IF(AE60&gt;AE61,1,0)</f>
        <v>1</v>
      </c>
      <c r="CO59" s="8" t="n">
        <f aca="false">IF(AF60&gt;AF61,1,0)</f>
        <v>1</v>
      </c>
      <c r="CP59" s="8" t="n">
        <f aca="false">IF(AG60&gt;AG61,1,0)</f>
        <v>0</v>
      </c>
      <c r="CQ59" s="8" t="n">
        <f aca="false">IF(AS60&gt;AS61,1,0)</f>
        <v>0</v>
      </c>
      <c r="CR59" s="8" t="n">
        <f aca="false">IF(AT60&gt;AT61,1,0)</f>
        <v>0</v>
      </c>
      <c r="CS59" s="8" t="n">
        <f aca="false">IF(AU60&gt;AU61,1,0)</f>
        <v>0</v>
      </c>
      <c r="CT59" s="8" t="n">
        <f aca="false">IF(BG60&gt;BG61,1,0)</f>
        <v>1</v>
      </c>
      <c r="CU59" s="8" t="n">
        <f aca="false">IF(BH60&gt;BH61,1,0)</f>
        <v>1</v>
      </c>
      <c r="CV59" s="8" t="n">
        <f aca="false">IF(BI60&gt;BI61,1,0)</f>
        <v>0</v>
      </c>
      <c r="CW59" s="8" t="n">
        <f aca="false">IF(BU60&gt;BU61,1,0)</f>
        <v>1</v>
      </c>
      <c r="CX59" s="8" t="n">
        <f aca="false">IF(BV60&gt;BV61,1,0)</f>
        <v>1</v>
      </c>
      <c r="CY59" s="8" t="n">
        <f aca="false">IF(BW60&gt;BW61,1,0)</f>
        <v>0</v>
      </c>
      <c r="CZ59" s="8" t="n">
        <f aca="false">IF(CI59&gt;CI58,1,0)</f>
        <v>1</v>
      </c>
      <c r="DA59" s="8" t="n">
        <f aca="false">IF(CJ59&gt;CJ58,1,0)</f>
        <v>1</v>
      </c>
      <c r="DB59" s="8" t="n">
        <f aca="false">IF(CK59&gt;CK58,1,0)</f>
        <v>0</v>
      </c>
      <c r="DC59" s="74"/>
      <c r="DD59" s="8" t="n">
        <f aca="false">IF(AE61&gt;AE60,1,0)</f>
        <v>0</v>
      </c>
      <c r="DE59" s="8" t="n">
        <f aca="false">IF(AF61&gt;AF60,1,0)</f>
        <v>0</v>
      </c>
      <c r="DF59" s="8" t="n">
        <f aca="false">IF(AG61&gt;AG60,1,0)</f>
        <v>0</v>
      </c>
      <c r="DG59" s="8" t="n">
        <f aca="false">IF(AS61&gt;AS60,1,0)</f>
        <v>1</v>
      </c>
      <c r="DH59" s="8" t="n">
        <f aca="false">IF(AT61&gt;AT60,1,0)</f>
        <v>1</v>
      </c>
      <c r="DI59" s="8" t="n">
        <f aca="false">IF(AU61&gt;AU60,1,0)</f>
        <v>0</v>
      </c>
      <c r="DJ59" s="8" t="n">
        <f aca="false">IF(BG61&gt;BG60,1,0)</f>
        <v>0</v>
      </c>
      <c r="DK59" s="8" t="n">
        <f aca="false">IF(BH61&gt;BH60,1,0)</f>
        <v>0</v>
      </c>
      <c r="DL59" s="8" t="n">
        <f aca="false">IF(BI61&gt;BI60,1,0)</f>
        <v>0</v>
      </c>
      <c r="DM59" s="8" t="n">
        <f aca="false">IF(BU61&gt;BU60,1,0)</f>
        <v>0</v>
      </c>
      <c r="DN59" s="8" t="n">
        <f aca="false">IF(BV61&gt;BV60,1,0)</f>
        <v>0</v>
      </c>
      <c r="DO59" s="8" t="n">
        <f aca="false">IF(BW61&gt;BW60,1,0)</f>
        <v>0</v>
      </c>
      <c r="DP59" s="8" t="n">
        <f aca="false">IF(CI58&gt;CI59,1,0)</f>
        <v>0</v>
      </c>
      <c r="DQ59" s="8" t="n">
        <f aca="false">IF(CJ58&gt;CJ59,1,0)</f>
        <v>0</v>
      </c>
      <c r="DR59" s="8" t="n">
        <f aca="false">IF(CK58&gt;CK59,1,0)</f>
        <v>0</v>
      </c>
      <c r="DS59" s="74"/>
      <c r="DT59" s="8" t="n">
        <f aca="false">AE60+AF60+AG60+AS60+AT60+AU60+BG60+BH60+BI60+BU60+BV60+BW60+CI59+CJ59+CK59</f>
        <v>50</v>
      </c>
      <c r="DU59" s="8" t="n">
        <f aca="false">AE61+AF61+AG61+AS61+AT61+AU61+BG61+BH61+BI61+BU61+BV61+BW61+CI58+CJ58+CK58</f>
        <v>29</v>
      </c>
      <c r="DV59" s="74"/>
      <c r="DW59" s="1" t="n">
        <f aca="false">IF(X60="O",1,0)</f>
        <v>0</v>
      </c>
      <c r="DX59" s="1" t="n">
        <f aca="false">IF(AL60="O",1,0)</f>
        <v>1</v>
      </c>
      <c r="DY59" s="1" t="n">
        <f aca="false">IF(AZ60="O",1,0)</f>
        <v>0</v>
      </c>
      <c r="DZ59" s="1" t="n">
        <f aca="false">IF(BN60="O",1,0)</f>
        <v>0</v>
      </c>
      <c r="EA59" s="1" t="n">
        <f aca="false">IF(CB59="O",1,0)</f>
        <v>0</v>
      </c>
      <c r="ED59" s="8" t="n">
        <f aca="false">IF(CN59+CO59+CP59+DD59+DE59+DF59&gt;0,1,0)</f>
        <v>1</v>
      </c>
      <c r="EE59" s="8" t="n">
        <f aca="false">IF(CQ59+CR59+CS59+DG59+DH59+DI59&gt;0,1,0)</f>
        <v>1</v>
      </c>
      <c r="EF59" s="8" t="n">
        <f aca="false">IF(CT59+CU59+CV59+DJ59+DK59+DL59&gt;0,1,0)</f>
        <v>1</v>
      </c>
      <c r="EG59" s="8" t="n">
        <f aca="false">IF(CW59+CX59+CY59+DM59+DN59+DO59&gt;0,1,0)</f>
        <v>1</v>
      </c>
      <c r="EH59" s="8" t="n">
        <f aca="false">IF(CZ59+DA59+DB59+DP59+DQ59+DR59&gt;0,1,0)</f>
        <v>1</v>
      </c>
      <c r="EI59" s="8" t="n">
        <v>2</v>
      </c>
      <c r="EJ59" s="48" t="n">
        <f aca="false">SUM(ED59:EH59)</f>
        <v>5</v>
      </c>
      <c r="EK59" s="48" t="n">
        <f aca="false">AY60+BM60+CA59+W60+AK60</f>
        <v>4</v>
      </c>
      <c r="EL59" s="48" t="n">
        <f aca="false">SUM(CN59:DB59)</f>
        <v>8</v>
      </c>
      <c r="EM59" s="48" t="n">
        <f aca="false">SUM(DD59:DR59)</f>
        <v>2</v>
      </c>
      <c r="EN59" s="48" t="n">
        <f aca="false">EL59-EM59</f>
        <v>6</v>
      </c>
      <c r="EO59" s="48" t="n">
        <f aca="false">DT59</f>
        <v>50</v>
      </c>
      <c r="EP59" s="48" t="n">
        <f aca="false">DU59</f>
        <v>29</v>
      </c>
      <c r="EQ59" s="48" t="n">
        <f aca="false">EO59-EP59</f>
        <v>21</v>
      </c>
      <c r="ER59" s="48" t="n">
        <f aca="false">SUM(DW59:EA59)</f>
        <v>1</v>
      </c>
      <c r="ES59" s="74"/>
      <c r="ET59" s="27" t="n">
        <f aca="false">IF(EK59+100&gt;99,EK59+100,concatdxnar("0",EK59+100))</f>
        <v>104</v>
      </c>
      <c r="EU59" s="27" t="n">
        <f aca="false">IF(EN59+100&gt;99,EN59+100,CONCATENATE("0",EN59+100))</f>
        <v>106</v>
      </c>
      <c r="EV59" s="27" t="n">
        <f aca="false">IF(EQ59+100&gt;99,EQ59+100,CONCATENATE("0",EQ59+100))</f>
        <v>121</v>
      </c>
      <c r="EW59" s="27" t="n">
        <f aca="false">9-ER59</f>
        <v>8</v>
      </c>
      <c r="EX59" s="8" t="str">
        <f aca="false">CONCATENATE(ET59,EU59,EV59,EW59,EI59)</f>
        <v>10410612182</v>
      </c>
      <c r="EY59" s="8" t="n">
        <f aca="false">VALUE(EX59)</f>
        <v>10410612182</v>
      </c>
      <c r="EZ59" s="8" t="n">
        <f aca="false">LARGE(EY58:EY63,EI59)</f>
        <v>10410612182</v>
      </c>
      <c r="FA59" s="8" t="str">
        <f aca="false">LEFT(EZ59,9)</f>
        <v>104106121</v>
      </c>
      <c r="FB59" s="8" t="str">
        <f aca="false">IF(FA59=FA58,"empate-c",IF(FA59=FA60,"empate-b","ok"))</f>
        <v>ok</v>
      </c>
      <c r="FC59" s="8" t="n">
        <f aca="false">VALUE(RIGHT(EZ59,1))</f>
        <v>2</v>
      </c>
      <c r="FD59" s="8" t="n">
        <f aca="false">IF(FB59="ok",9,IF(FB59="empate-c",CONCATENATE(FC59,FC58),IF(FB59="empate-b",CONCATENATE(FC59,FC60),1)))</f>
        <v>9</v>
      </c>
      <c r="FE59" s="8" t="str">
        <f aca="false">RIGHT(C56,1)</f>
        <v>G</v>
      </c>
      <c r="FF59" s="8" t="n">
        <f aca="false">IF(FD59=9,9,VLOOKUP(CONCATENATE(FE59,FD59),'Conf-Direto'!$A$12:$B$587,2,0))</f>
        <v>9</v>
      </c>
      <c r="FG59" s="8" t="n">
        <f aca="false">IF(FF59=9,9,IF(FF59=FC59,8,7))</f>
        <v>9</v>
      </c>
      <c r="FH59" s="1" t="str">
        <f aca="false">CONCATENATE(FA59,FG59,FC59)</f>
        <v>10410612192</v>
      </c>
      <c r="FI59" s="8" t="n">
        <v>2</v>
      </c>
      <c r="FJ59" s="25" t="n">
        <f aca="false">IF(CA58=1,1,IF(CA59=1,2,0))</f>
        <v>2</v>
      </c>
      <c r="FK59" s="25"/>
      <c r="FL59" s="25" t="n">
        <f aca="false">FK60</f>
        <v>2</v>
      </c>
      <c r="FM59" s="25" t="n">
        <f aca="false">FK61</f>
        <v>4</v>
      </c>
      <c r="FN59" s="25" t="n">
        <f aca="false">FK62</f>
        <v>2</v>
      </c>
      <c r="FO59" s="25" t="n">
        <f aca="false">FL63</f>
        <v>3</v>
      </c>
      <c r="FP59" s="1" t="n">
        <f aca="false">VALUE(FH59)</f>
        <v>10410612192</v>
      </c>
      <c r="FQ59" s="1" t="n">
        <f aca="false">LARGE(FP58:FP63,2)</f>
        <v>10410612192</v>
      </c>
      <c r="FR59" s="8" t="n">
        <f aca="false">IF(SUM(EJ58:EJ63)=0,B59,VALUE(RIGHT(FQ59,1)))</f>
        <v>2</v>
      </c>
      <c r="FS59" s="1" t="n">
        <f aca="false">FR59+36</f>
        <v>38</v>
      </c>
      <c r="FT59" s="1" t="str">
        <f aca="false">VLOOKUP(FR59,B58:D63,3,0)</f>
        <v>LUIZ ALFREDO</v>
      </c>
      <c r="FU59" s="4" t="n">
        <f aca="false">F59</f>
        <v>38</v>
      </c>
      <c r="FV59" s="9" t="str">
        <f aca="false">IF(FS59&lt;10,CONCATENATE("0",FS59,IF(FU59&lt;10,CONCATENATE("0",FU59),FU59)),CONCATENATE(FS59,IF(FU59&lt;10,CONCATENATE("0",FU59),FU59)))</f>
        <v>3838</v>
      </c>
      <c r="FW59" s="4" t="n">
        <f aca="false">VALUE(FV59)</f>
        <v>3838</v>
      </c>
      <c r="FX59" s="4" t="n">
        <f aca="false">SMALL(FW58:FW63,FI59)</f>
        <v>3838</v>
      </c>
      <c r="FY59" s="4" t="n">
        <f aca="false">IF(LEN(FX59)=3,VALUE(LEFT(FX59,1)),VALUE(LEFT(FX59,2)))</f>
        <v>38</v>
      </c>
      <c r="FZ59" s="4" t="str">
        <f aca="false">RIGHT(FX59,2)</f>
        <v>38</v>
      </c>
    </row>
    <row r="60" customFormat="false" ht="13.8" hidden="false" customHeight="false" outlineLevel="0" collapsed="false">
      <c r="B60" s="48" t="n">
        <v>3</v>
      </c>
      <c r="C60" s="49" t="n">
        <v>39</v>
      </c>
      <c r="D60" s="50" t="str">
        <f aca="false">Classificação!D43</f>
        <v>WILSON FREIRE</v>
      </c>
      <c r="F60" s="49" t="n">
        <f aca="false">F59+1</f>
        <v>39</v>
      </c>
      <c r="G60" s="51" t="str">
        <f aca="false">VLOOKUP(FR60,$B$58:$D$63,3,0)</f>
        <v>WILSON FREIRE</v>
      </c>
      <c r="H60" s="95" t="n">
        <f aca="false">VLOOKUP(FR60,EI58:EJ63,2,0)</f>
        <v>5</v>
      </c>
      <c r="I60" s="75" t="n">
        <f aca="false">VLOOKUP(FR60,EI58:EK63,3,0)</f>
        <v>3</v>
      </c>
      <c r="J60" s="95" t="n">
        <f aca="false">VLOOKUP(FR60,EI58:EQ63,4,0)</f>
        <v>6</v>
      </c>
      <c r="K60" s="77" t="n">
        <f aca="false">VLOOKUP(FR60,EI58:EQ63,5,0)</f>
        <v>4</v>
      </c>
      <c r="L60" s="78" t="n">
        <f aca="false">VLOOKUP(FR60,EI58:EQ63,6,0)</f>
        <v>2</v>
      </c>
      <c r="M60" s="95" t="n">
        <f aca="false">VLOOKUP(FR60,EI58:EQ63,7,0)</f>
        <v>52</v>
      </c>
      <c r="N60" s="77" t="n">
        <f aca="false">VLOOKUP(FR60,EI58:EQ63,8,0)</f>
        <v>28</v>
      </c>
      <c r="O60" s="113" t="n">
        <f aca="false">VLOOKUP(FR60,EI58:EQ63,9,0)</f>
        <v>24</v>
      </c>
      <c r="P60" s="80" t="n">
        <f aca="false">VLOOKUP(FR60,EI58:ER63,10,0)</f>
        <v>0</v>
      </c>
      <c r="Q60" s="80" t="e">
        <f aca="false">VLOOKUP(FS60,EJ58:ES63,10,0)</f>
        <v>#N/A</v>
      </c>
      <c r="R60" s="59"/>
      <c r="S60" s="59"/>
      <c r="U60" s="60"/>
      <c r="V60" s="61" t="str">
        <f aca="false">D59</f>
        <v>LUIZ ALFREDO</v>
      </c>
      <c r="W60" s="62" t="n">
        <f aca="false">IF(X60="W",1,IF(X60="O",0,IF(X60="R",0,IF(X61="R",1,IF(AG60+AG61&gt;0,IF(AG60&gt;AG61,1,0),IF(AF60&gt;AF61,1,0))))))</f>
        <v>1</v>
      </c>
      <c r="X60" s="96"/>
      <c r="Y60" s="64" t="n">
        <v>6</v>
      </c>
      <c r="Z60" s="64" t="n">
        <v>6</v>
      </c>
      <c r="AA60" s="65"/>
      <c r="AC60" s="5" t="str">
        <f aca="false">IF(AA60&lt;&gt;"","STB",IF(AA61&lt;&gt;"","STB",IF(Z60&lt;&gt;"",IF(Z60&gt;5,IF(Z60&gt;Z61+1,"fim2st",IF(Z61&gt;Z60+1,"fim2st",IF(Z60=Z61,"meio2st",IF(Z60=6,IF(Z61=7,"fim2st","meio2st"),IF(Z60=7,IF(Z61=6,"fim2st","meio2st"),"meio2st"))))),IF(Z61&gt;5,IF(Z61&gt;Z60+1,"fim2st","meio2st"),"meio2st")),IF(Z61&lt;&gt;"",IF(Z60&gt;5,IF(Z60&gt;Z61+1,"fim2st",IF(Z61&gt;Z60+1,"fim2st",IF(Z60=Z61,"meio2st",IF(Z60=6,IF(Z61=7,"fim2st","meio2st"),IF(Z60=7,IF(Z61=6,"fim2st","meio2st"),"meio2st"))))),IF(Z61&gt;5,IF(Z61&gt;Z60+1,"fim2st","meio2st"),"meio2st")),IF(Y60&lt;&gt;"",IF(Y60&gt;5,IF(Y60&gt;Y61+1,"fim1st",IF(Y61&gt;Y60+1,"fim1st",IF(Y60=Y61,"meio1st",IF(Y60=6,IF(Y61=7,"fim1st","meio1st"),IF(Y60=7,IF(Y61=6,"fim1st","meio1st"),"meio1st"))))),IF(Y61&gt;5,IF(Y61&gt;Y60+1,"fim1st","meio1st"),"meio1st")),IF(Y61&lt;&gt;"",IF(Y60&gt;5,IF(Y60&gt;Y61+1,"fim1st",IF(Y61&gt;Y60+1,"fim1st",IF(Y60=Y61,"meio1st",IF(Y60=6,IF(Y61=7,"fim1st","meio1st"),IF(Y60=7,IF(Y61=6,"fim1st","meio1st"),"meio1st"))))),IF(Y61&gt;5,IF(Y61&gt;Y60+1,"fim1st","meio1st"),"meio1st")),"NJG"))))))</f>
        <v>fim2st</v>
      </c>
      <c r="AE60" s="66" t="n">
        <f aca="false">IF(X60="W",6,IF(X60="O",0,  IF(X61="R",IF(AC60="meio1st",IF(Y61&gt;4,IF(Y61=6,7,Y61+2),6),Y60),Y60)))</f>
        <v>6</v>
      </c>
      <c r="AF60" s="67" t="n">
        <f aca="false">IF(X60="W",6,IF(X60="O",0,IF(X60="R",IF(AC60="meio1st",0,IF(AC60="fim1st",0,Z60) ),IF(X61="R",IF(AC60="meio1st",6,IF(AC60="fim1st",6,IF(AC60="meio2st",IF(Z61&gt;4,IF(Z61=6,7,Z61+2),6),Z60))),Z60))))</f>
        <v>6</v>
      </c>
      <c r="AG60" s="68" t="n">
        <f aca="false">IF(X60="W",0,IF(X60="O",0,IF(X60="R",IF(AC60="STB",AA60,0),IF(X61="R",IF(AC58="meio1st",0,IF(AE60&gt;AE61,IF(AF60&gt;AF61,0,10),IF(AF60&gt;AF61,10,AA60))),AA60))))</f>
        <v>0</v>
      </c>
      <c r="AH60" s="69"/>
      <c r="AI60" s="60" t="s">
        <v>75</v>
      </c>
      <c r="AJ60" s="61" t="str">
        <f aca="false">D59</f>
        <v>LUIZ ALFREDO</v>
      </c>
      <c r="AK60" s="62" t="n">
        <f aca="false">IF(AL60="W",1,IF(AL60="O",0,IF(AL60="R",0,IF(AL61="R",1,IF(AU60+AU61&gt;0,IF(AU60&gt;AU61,1,0),IF(AT60&gt;AT61,1,0))))))</f>
        <v>0</v>
      </c>
      <c r="AL60" s="96" t="s">
        <v>47</v>
      </c>
      <c r="AM60" s="64"/>
      <c r="AN60" s="64"/>
      <c r="AO60" s="65"/>
      <c r="AQ60" s="5" t="str">
        <f aca="false">IF(AO60&lt;&gt;"","STB",IF(AO61&lt;&gt;"","STB",IF(AN60&lt;&gt;"",IF(AN60&gt;5,IF(AN60&gt;AN61+1,"fim2st",IF(AN61&gt;AN60+1,"fim2st",IF(AN60=AN61,"meio2st",IF(AN60=6,IF(AN61=7,"fim2st","meio2st"),IF(AN60=7,IF(AN61=6,"fim2st","meio2st"),"meio2st"))))),IF(AN61&gt;5,IF(AN61&gt;AN60+1,"fim2st","meio2st"),"meio2st")),IF(AN61&lt;&gt;"",IF(AN60&gt;5,IF(AN60&gt;AN61+1,"fim2st",IF(AN61&gt;AN60+1,"fim2st",IF(AN60=AN61,"meio2st",IF(AN60=6,IF(AN61=7,"fim2st","meio2st"),IF(AN60=7,IF(AN61=6,"fim2st","meio2st"),"meio2st"))))),IF(AN61&gt;5,IF(AN61&gt;AN60+1,"fim2st","meio2st"),"meio2st")),IF(AM60&lt;&gt;"",IF(AM60&gt;5,IF(AM60&gt;AM61+1,"fim1st",IF(AM61&gt;AM60+1,"fim1st",IF(AM60=AM61,"meio1st",IF(AM60=6,IF(AM61=7,"fim1st","meio1st"),IF(AM60=7,IF(AM61=6,"fim1st","meio1st"),"meio1st"))))),IF(AM61&gt;5,IF(AM61&gt;AM60+1,"fim1st","meio1st"),"meio1st")),IF(AM61&lt;&gt;"",IF(AM60&gt;5,IF(AM60&gt;AM61+1,"fim1st",IF(AM61&gt;AM60+1,"fim1st",IF(AM60=AM61,"meio1st",IF(AM60=6,IF(AM61=7,"fim1st","meio1st"),IF(AM60=7,IF(AM61=6,"fim1st","meio1st"),"meio1st"))))),IF(AM61&gt;5,IF(AM61&gt;AM60+1,"fim1st","meio1st"),"meio1st")),"NJG"))))))</f>
        <v>NJG</v>
      </c>
      <c r="AS60" s="66" t="n">
        <f aca="false">IF(AL60="W",6,IF(AL60="O",0,  IF(AL61="R",IF(AQ60="meio1st",IF(AM61&gt;4,IF(AM61=6,7,AM61+2),6),AM60),AM60)))</f>
        <v>0</v>
      </c>
      <c r="AT60" s="67" t="n">
        <f aca="false">IF(AL60="W",6,IF(AL60="O",0,IF(AL60="R",IF(AQ60="meio1st",0,IF(AQ60="fim1st",0,AN60) ),IF(AL61="R",IF(AQ60="meio1st",6,IF(AQ60="fim1st",6,IF(AQ60="meio2st",IF(AN61&gt;4,IF(AN61=6,7,AN61+2),6),AN60))),AN60))))</f>
        <v>0</v>
      </c>
      <c r="AU60" s="68" t="n">
        <f aca="false">IF(AL60="W",0,IF(AL60="O",0,IF(AL60="R",IF(AQ60="STB",AO60,0),IF(AL61="R",IF(AQ58="meio1st",0,IF(AS60&gt;AS61,IF(AT60&gt;AT61,0,10),IF(AT60&gt;AT61,10,AO60))),AO60))))</f>
        <v>0</v>
      </c>
      <c r="AW60" s="60"/>
      <c r="AX60" s="61" t="str">
        <f aca="false">D59</f>
        <v>LUIZ ALFREDO</v>
      </c>
      <c r="AY60" s="62" t="n">
        <f aca="false">IF(AZ60="W",1,IF(AZ60="O",0,IF(AZ60="R",0,IF(AZ61="R",1,IF(BI60+BI61&gt;0,IF(BI60&gt;BI61,1,0),IF(BH60&gt;BH61,1,0))))))</f>
        <v>1</v>
      </c>
      <c r="AZ60" s="96"/>
      <c r="BA60" s="64" t="n">
        <v>7</v>
      </c>
      <c r="BB60" s="64" t="n">
        <v>7</v>
      </c>
      <c r="BC60" s="65"/>
      <c r="BE60" s="5" t="str">
        <f aca="false">IF(BC60&lt;&gt;"","STB",IF(BC61&lt;&gt;"","STB",IF(BB60&lt;&gt;"",IF(BB60&gt;5,IF(BB60&gt;BB61+1,"fim2st",IF(BB61&gt;BB60+1,"fim2st",IF(BB60=BB61,"meio2st",IF(BB60=6,IF(BB61=7,"fim2st","meio2st"),IF(BB60=7,IF(BB61=6,"fim2st","meio2st"),"meio2st"))))),IF(BB61&gt;5,IF(BB61&gt;BB60+1,"fim2st","meio2st"),"meio2st")),IF(BB61&lt;&gt;"",IF(BB60&gt;5,IF(BB60&gt;BB61+1,"fim2st",IF(BB61&gt;BB60+1,"fim2st",IF(BB60=BB61,"meio2st",IF(BB60=6,IF(BB61=7,"fim2st","meio2st"),IF(BB60=7,IF(BB61=6,"fim2st","meio2st"),"meio2st"))))),IF(BB61&gt;5,IF(BB61&gt;BB60+1,"fim2st","meio2st"),"meio2st")),IF(BA60&lt;&gt;"",IF(BA60&gt;5,IF(BA60&gt;BA61+1,"fim1st",IF(BA61&gt;BA60+1,"fim1st",IF(BA60=BA61,"meio1st",IF(BA60=6,IF(BA61=7,"fim1st","meio1st"),IF(BA60=7,IF(BA61=6,"fim1st","meio1st"),"meio1st"))))),IF(BA61&gt;5,IF(BA61&gt;BA60+1,"fim1st","meio1st"),"meio1st")),IF(BA61&lt;&gt;"",IF(BA60&gt;5,IF(BA60&gt;BA61+1,"fim1st",IF(BA61&gt;BA60+1,"fim1st",IF(BA60=BA61,"meio1st",IF(BA60=6,IF(BA61=7,"fim1st","meio1st"),IF(BA60=7,IF(BA61=6,"fim1st","meio1st"),"meio1st"))))),IF(BA61&gt;5,IF(BA61&gt;BA60+1,"fim1st","meio1st"),"meio1st")),"NJG"))))))</f>
        <v>fim2st</v>
      </c>
      <c r="BG60" s="66" t="n">
        <f aca="false">IF(AZ60="W",6,IF(AZ60="O",0,  IF(AZ61="R",IF(BE60="meio1st",IF(BA61&gt;4,IF(BA61=6,7,BA61+2),6),BA60),BA60)))</f>
        <v>7</v>
      </c>
      <c r="BH60" s="67" t="n">
        <f aca="false">IF(AZ60="W",6,IF(AZ60="O",0,IF(AZ60="R",IF(BE60="meio1st",0,IF(BE60="fim1st",0,BB60) ),IF(AZ61="R",IF(BE60="meio1st",6,IF(BE60="fim1st",6,IF(BE60="meio2st",IF(BB61&gt;4,IF(BB61=6,7,BB61+2),6),BB60))),BB60))))</f>
        <v>7</v>
      </c>
      <c r="BI60" s="68" t="n">
        <f aca="false">IF(AZ60="W",0,IF(AZ60="O",0,IF(AZ60="R",IF(BE60="STB",BC60,0),IF(AZ61="R",IF(BE58="meio1st",0,IF(BG60&gt;BG61,IF(BH60&gt;BH61,0,10),IF(BH60&gt;BH61,10,BC60))),BC60))))</f>
        <v>0</v>
      </c>
      <c r="BK60" s="60"/>
      <c r="BL60" s="61" t="str">
        <f aca="false">D59</f>
        <v>LUIZ ALFREDO</v>
      </c>
      <c r="BM60" s="62" t="n">
        <f aca="false">IF(BN60="W",1,IF(BN60="O",0,IF(BN60="R",0,IF(BN61="R",1,IF(BW60+BW61&gt;0,IF(BW60&gt;BW61,1,0),IF(BV60&gt;BV61,1,0))))))</f>
        <v>1</v>
      </c>
      <c r="BN60" s="96" t="s">
        <v>25</v>
      </c>
      <c r="BO60" s="64"/>
      <c r="BP60" s="64"/>
      <c r="BQ60" s="65"/>
      <c r="BS60" s="5" t="str">
        <f aca="false">IF(BQ60&lt;&gt;"","STB",IF(BQ61&lt;&gt;"","STB",IF(BP60&lt;&gt;"",IF(BP60&gt;5,IF(BP60&gt;BP61+1,"fim2st",IF(BP61&gt;BP60+1,"fim2st",IF(BP60=BP61,"meio2st",IF(BP60=6,IF(BP61=7,"fim2st","meio2st"),IF(BP60=7,IF(BP61=6,"fim2st","meio2st"),"meio2st"))))),IF(BP61&gt;5,IF(BP61&gt;BP60+1,"fim2st","meio2st"),"meio2st")),IF(BP61&lt;&gt;"",IF(BP60&gt;5,IF(BP60&gt;BP61+1,"fim2st",IF(BP61&gt;BP60+1,"fim2st",IF(BP60=BP61,"meio2st",IF(BP60=6,IF(BP61=7,"fim2st","meio2st"),IF(BP60=7,IF(BP61=6,"fim2st","meio2st"),"meio2st"))))),IF(BP61&gt;5,IF(BP61&gt;BP60+1,"fim2st","meio2st"),"meio2st")),IF(BO60&lt;&gt;"",IF(BO60&gt;5,IF(BO60&gt;BO61+1,"fim1st",IF(BO61&gt;BO60+1,"fim1st",IF(BO60=BO61,"meio1st",IF(BO60=6,IF(BO61=7,"fim1st","meio1st"),IF(BO60=7,IF(BO61=6,"fim1st","meio1st"),"meio1st"))))),IF(BO61&gt;5,IF(BO61&gt;BO60+1,"fim1st","meio1st"),"meio1st")),IF(BO61&lt;&gt;"",IF(BO60&gt;5,IF(BO60&gt;BO61+1,"fim1st",IF(BO61&gt;BO60+1,"fim1st",IF(BO60=BO61,"meio1st",IF(BO60=6,IF(BO61=7,"fim1st","meio1st"),IF(BO60=7,IF(BO61=6,"fim1st","meio1st"),"meio1st"))))),IF(BO61&gt;5,IF(BO61&gt;BO60+1,"fim1st","meio1st"),"meio1st")),"NJG"))))))</f>
        <v>NJG</v>
      </c>
      <c r="BU60" s="66" t="n">
        <f aca="false">IF(BN60="W",6,IF(BN60="O",0,  IF(BN61="R",IF(BS60="meio1st",IF(BO61&gt;4,IF(BO61=6,7,BO61+2),6),BO60),BO60)))</f>
        <v>6</v>
      </c>
      <c r="BV60" s="67" t="n">
        <f aca="false">IF(BN60="W",6,IF(BN60="O",0,IF(BN60="R",IF(BS60="meio1st",0,IF(BS60="fim1st",0,BP60) ),IF(BN61="R",IF(BS60="meio1st",6,IF(BS60="fim1st",6,IF(BS60="meio2st",IF(BP61&gt;4,IF(BP61=6,7,BP61+2),6),BP60))),BP60))))</f>
        <v>6</v>
      </c>
      <c r="BW60" s="68" t="n">
        <f aca="false">IF(BN60="W",0,IF(BN60="O",0,IF(BN60="R",IF(BS60="STB",BQ60,0),IF(BN61="R",IF(BS58="meio1st",0,IF(BU60&gt;BU61,IF(BV60&gt;BV61,0,10),IF(BV60&gt;BV61,10,BQ60))),BQ60))))</f>
        <v>0</v>
      </c>
      <c r="BY60" s="60" t="s">
        <v>75</v>
      </c>
      <c r="BZ60" s="61" t="str">
        <f aca="false">D60</f>
        <v>WILSON FREIRE</v>
      </c>
      <c r="CA60" s="62" t="n">
        <f aca="false">IF(CB60="W",1,IF(CB60="O",0,IF(CB60="R",0,IF(CB61="R",1,IF(CK60+CK61&gt;0,IF(CK60&gt;CK61,1,0),IF(CJ60&gt;CJ61,1,0))))))</f>
        <v>1</v>
      </c>
      <c r="CB60" s="96" t="s">
        <v>25</v>
      </c>
      <c r="CC60" s="64"/>
      <c r="CD60" s="64"/>
      <c r="CE60" s="65"/>
      <c r="CG60" s="5" t="str">
        <f aca="false">IF(CE60&lt;&gt;"","STB",IF(CE61&lt;&gt;"","STB",IF(CD60&lt;&gt;"",IF(CD60&gt;5,IF(CD60&gt;CD61+1,"fim2st",IF(CD61&gt;CD60+1,"fim2st",IF(CD60=CD61,"meio2st",IF(CD60=6,IF(CD61=7,"fim2st","meio2st"),IF(CD60=7,IF(CD61=6,"fim2st","meio2st"),"meio2st"))))),IF(CD61&gt;5,IF(CD61&gt;CD60+1,"fim2st","meio2st"),"meio2st")),IF(CD61&lt;&gt;"",IF(CD60&gt;5,IF(CD60&gt;CD61+1,"fim2st",IF(CD61&gt;CD60+1,"fim2st",IF(CD60=CD61,"meio2st",IF(CD60=6,IF(CD61=7,"fim2st","meio2st"),IF(CD60=7,IF(CD61=6,"fim2st","meio2st"),"meio2st"))))),IF(CD61&gt;5,IF(CD61&gt;CD60+1,"fim2st","meio2st"),"meio2st")),IF(CC60&lt;&gt;"",IF(CC60&gt;5,IF(CC60&gt;CC61+1,"fim1st",IF(CC61&gt;CC60+1,"fim1st",IF(CC60=CC61,"meio1st",IF(CC60=6,IF(CC61=7,"fim1st","meio1st"),IF(CC60=7,IF(CC61=6,"fim1st","meio1st"),"meio1st"))))),IF(CC61&gt;5,IF(CC61&gt;CC60+1,"fim1st","meio1st"),"meio1st")),IF(CC61&lt;&gt;"",IF(CC60&gt;5,IF(CC60&gt;CC61+1,"fim1st",IF(CC61&gt;CC60+1,"fim1st",IF(CC60=CC61,"meio1st",IF(CC60=6,IF(CC61=7,"fim1st","meio1st"),IF(CC60=7,IF(CC61=6,"fim1st","meio1st"),"meio1st"))))),IF(CC61&gt;5,IF(CC61&gt;CC60+1,"fim1st","meio1st"),"meio1st")),"NJG"))))))</f>
        <v>NJG</v>
      </c>
      <c r="CI60" s="71" t="n">
        <f aca="false">IF(CB60="W",6,IF(CB60="O",0,  IF(CB61="R",IF(CG60="meio1st",IF(CC61&gt;4,IF(CC61=6,7,CC61+2),6),CC60),CC60)))</f>
        <v>6</v>
      </c>
      <c r="CJ60" s="72" t="n">
        <f aca="false">IF(CB60="W",6,IF(CB60="O",0,IF(CB60="R",IF(CG60="meio1st",0,IF(CG60="fim1st",0,CD60) ),IF(CB61="R",IF(CG60="meio1st",6,IF(CG60="fim1st",6,IF(CG60="meio2st",IF(CD61&gt;4,IF(CD61=6,7,CD61+2),6),CD60))),CD60))))</f>
        <v>6</v>
      </c>
      <c r="CK60" s="73" t="n">
        <f aca="false">IF(CB60="W",0,IF(CB60="O",0,IF(CB60="R",IF(CG60="STB",CE60,0),IF(CB61="R",IF(CG58="meio1st",0,IF(CI60&gt;CI61,IF(CJ60&gt;CJ61,0,10),IF(CJ60&gt;CJ61,10,CE60))),CE60))))</f>
        <v>0</v>
      </c>
      <c r="CM60" s="1" t="str">
        <f aca="false">D60</f>
        <v>WILSON FREIRE</v>
      </c>
      <c r="CN60" s="8" t="n">
        <f aca="false">IF(AE62&gt;AE63,1,0)</f>
        <v>0</v>
      </c>
      <c r="CO60" s="8" t="n">
        <f aca="false">IF(AF62&gt;AF63,1,0)</f>
        <v>0</v>
      </c>
      <c r="CP60" s="8" t="n">
        <f aca="false">IF(AG62&gt;AG63,1,0)</f>
        <v>0</v>
      </c>
      <c r="CQ60" s="8" t="n">
        <f aca="false">IF(AS62&gt;AS63,1,0)</f>
        <v>1</v>
      </c>
      <c r="CR60" s="8" t="n">
        <f aca="false">IF(AT62&gt;AT63,1,0)</f>
        <v>1</v>
      </c>
      <c r="CS60" s="8" t="n">
        <f aca="false">IF(AU62&gt;AU63,1,0)</f>
        <v>0</v>
      </c>
      <c r="CT60" s="8" t="n">
        <f aca="false">IF(BG61&gt;BG60,1,0)</f>
        <v>0</v>
      </c>
      <c r="CU60" s="8" t="n">
        <f aca="false">IF(BH61&gt;BH60,1,0)</f>
        <v>0</v>
      </c>
      <c r="CV60" s="8" t="n">
        <f aca="false">IF(BI61&gt;BI60,1,0)</f>
        <v>0</v>
      </c>
      <c r="CW60" s="8" t="n">
        <f aca="false">IF(BU59&gt;BU58,1,0)</f>
        <v>1</v>
      </c>
      <c r="CX60" s="8" t="n">
        <f aca="false">IF(BV59&gt;BV58,1,0)</f>
        <v>1</v>
      </c>
      <c r="CY60" s="8" t="n">
        <f aca="false">IF(BW59&gt;BW58,1,0)</f>
        <v>0</v>
      </c>
      <c r="CZ60" s="8" t="n">
        <f aca="false">IF(CI60&gt;CI61,1,0)</f>
        <v>1</v>
      </c>
      <c r="DA60" s="8" t="n">
        <f aca="false">IF(CJ60&gt;CJ61,1,0)</f>
        <v>1</v>
      </c>
      <c r="DB60" s="8" t="n">
        <f aca="false">IF(CK60&gt;CK61,1,0)</f>
        <v>0</v>
      </c>
      <c r="DC60" s="74"/>
      <c r="DD60" s="8" t="n">
        <f aca="false">IF(AE63&gt;AE62,1,0)</f>
        <v>1</v>
      </c>
      <c r="DE60" s="8" t="n">
        <f aca="false">IF(AF63&gt;AF62,1,0)</f>
        <v>1</v>
      </c>
      <c r="DF60" s="8" t="n">
        <f aca="false">IF(AG63&gt;AG62,1,0)</f>
        <v>0</v>
      </c>
      <c r="DG60" s="8" t="n">
        <f aca="false">IF(AS63&gt;AS62,1,0)</f>
        <v>0</v>
      </c>
      <c r="DH60" s="8" t="n">
        <f aca="false">IF(AT63&gt;AT62,1,0)</f>
        <v>0</v>
      </c>
      <c r="DI60" s="8" t="n">
        <f aca="false">IF(AU63&gt;AU62,1,0)</f>
        <v>0</v>
      </c>
      <c r="DJ60" s="8" t="n">
        <f aca="false">IF(BG60&gt;BG61,1,0)</f>
        <v>1</v>
      </c>
      <c r="DK60" s="8" t="n">
        <f aca="false">IF(BH60&gt;BH61,1,0)</f>
        <v>1</v>
      </c>
      <c r="DL60" s="8" t="n">
        <f aca="false">IF(BI60&gt;BI61,1,0)</f>
        <v>0</v>
      </c>
      <c r="DM60" s="8" t="n">
        <f aca="false">IF(BU58&gt;BU59,1,0)</f>
        <v>0</v>
      </c>
      <c r="DN60" s="8" t="n">
        <f aca="false">IF(BV58&gt;BV59,1,0)</f>
        <v>0</v>
      </c>
      <c r="DO60" s="8" t="n">
        <f aca="false">IF(BW58&gt;BW59,1,0)</f>
        <v>0</v>
      </c>
      <c r="DP60" s="8" t="n">
        <f aca="false">IF(CI61&gt;CI60,1,0)</f>
        <v>0</v>
      </c>
      <c r="DQ60" s="8" t="n">
        <f aca="false">IF(CJ61&gt;CJ60,1,0)</f>
        <v>0</v>
      </c>
      <c r="DR60" s="8" t="n">
        <f aca="false">IF(CK61&gt;CK60,1,0)</f>
        <v>0</v>
      </c>
      <c r="DS60" s="74"/>
      <c r="DT60" s="8" t="n">
        <f aca="false">AE62+AF62+AG62+AS62+AT62+AU62+BG61+BH61+BI61+BU59+BV59+BW59+CI60+CJ60+CK60</f>
        <v>52</v>
      </c>
      <c r="DU60" s="8" t="n">
        <f aca="false">AE63+AF63+AG63+AS63+AT63+AU63+BG60+BH60+BI60+BU58+BV58+BW58+CI61+CJ61+CK61</f>
        <v>28</v>
      </c>
      <c r="DV60" s="74"/>
      <c r="DW60" s="1" t="n">
        <f aca="false">IF(X62="O",1,0)</f>
        <v>0</v>
      </c>
      <c r="DX60" s="1" t="n">
        <f aca="false">IF(AL62="O",1,0)</f>
        <v>0</v>
      </c>
      <c r="DY60" s="1" t="n">
        <f aca="false">IF(AZ61="O",1,0)</f>
        <v>0</v>
      </c>
      <c r="DZ60" s="1" t="n">
        <f aca="false">IF(BN59="O",1,0)</f>
        <v>0</v>
      </c>
      <c r="EA60" s="1" t="n">
        <f aca="false">IF(CB60="O",1,0)</f>
        <v>0</v>
      </c>
      <c r="ED60" s="8" t="n">
        <f aca="false">IF(CN60+CO60+CP60+DD60+DE60+DF60&gt;0,1,0)</f>
        <v>1</v>
      </c>
      <c r="EE60" s="8" t="n">
        <f aca="false">IF(CQ60+CR60+CS60+DG60+DH60+DI60&gt;0,1,0)</f>
        <v>1</v>
      </c>
      <c r="EF60" s="8" t="n">
        <f aca="false">IF(CT60+CU60+CV60+DJ60+DK60+DL60&gt;0,1,0)</f>
        <v>1</v>
      </c>
      <c r="EG60" s="8" t="n">
        <f aca="false">IF(CW60+CX60+CY60+DM60+DN60+DO60&gt;0,1,0)</f>
        <v>1</v>
      </c>
      <c r="EH60" s="8" t="n">
        <f aca="false">IF(CZ60+DA60+DB60+DP60+DQ60+DR60&gt;0,1,0)</f>
        <v>1</v>
      </c>
      <c r="EI60" s="8" t="n">
        <v>3</v>
      </c>
      <c r="EJ60" s="48" t="n">
        <f aca="false">SUM(ED60:EH60)</f>
        <v>5</v>
      </c>
      <c r="EK60" s="48" t="n">
        <f aca="false">AY61+BM59+CA60+W62+AK62</f>
        <v>3</v>
      </c>
      <c r="EL60" s="48" t="n">
        <f aca="false">SUM(CN60:DB60)</f>
        <v>6</v>
      </c>
      <c r="EM60" s="48" t="n">
        <f aca="false">SUM(DD60:DR60)</f>
        <v>4</v>
      </c>
      <c r="EN60" s="48" t="n">
        <f aca="false">EL60-EM60</f>
        <v>2</v>
      </c>
      <c r="EO60" s="48" t="n">
        <f aca="false">DT60</f>
        <v>52</v>
      </c>
      <c r="EP60" s="48" t="n">
        <f aca="false">DU60</f>
        <v>28</v>
      </c>
      <c r="EQ60" s="48" t="n">
        <f aca="false">EO60-EP60</f>
        <v>24</v>
      </c>
      <c r="ER60" s="48" t="n">
        <f aca="false">SUM(DW60:EA60)</f>
        <v>0</v>
      </c>
      <c r="ES60" s="74"/>
      <c r="ET60" s="27" t="n">
        <f aca="false">IF(EK60+100&gt;99,EK60+100,concatdxnar("0",EK60+100))</f>
        <v>103</v>
      </c>
      <c r="EU60" s="27" t="n">
        <f aca="false">IF(EN60+100&gt;99,EN60+100,CONCATENATE("0",EN60+100))</f>
        <v>102</v>
      </c>
      <c r="EV60" s="27" t="n">
        <f aca="false">IF(EQ60+100&gt;99,EQ60+100,CONCATENATE("0",EQ60+100))</f>
        <v>124</v>
      </c>
      <c r="EW60" s="27" t="n">
        <f aca="false">9-ER60</f>
        <v>9</v>
      </c>
      <c r="EX60" s="8" t="str">
        <f aca="false">CONCATENATE(ET60,EU60,EV60,EW60,EI60)</f>
        <v>10310212493</v>
      </c>
      <c r="EY60" s="8" t="n">
        <f aca="false">VALUE(EX60)</f>
        <v>10310212493</v>
      </c>
      <c r="EZ60" s="8" t="n">
        <f aca="false">LARGE(EY58:EY63,EI60)</f>
        <v>10310212493</v>
      </c>
      <c r="FA60" s="8" t="str">
        <f aca="false">LEFT(EZ60,9)</f>
        <v>103102124</v>
      </c>
      <c r="FB60" s="8" t="str">
        <f aca="false">IF(FA60=FA59,"empate-c",IF(FA60=FA61,"empate-b","ok"))</f>
        <v>ok</v>
      </c>
      <c r="FC60" s="8" t="n">
        <f aca="false">VALUE(RIGHT(EZ60,1))</f>
        <v>3</v>
      </c>
      <c r="FD60" s="8" t="n">
        <f aca="false">IF(FB60="ok",9,IF(FB60="empate-c",CONCATENATE(FC60,FC59),IF(FB60="empate-b",CONCATENATE(FC60,FC61),1)))</f>
        <v>9</v>
      </c>
      <c r="FE60" s="8" t="str">
        <f aca="false">RIGHT(C56,1)</f>
        <v>G</v>
      </c>
      <c r="FF60" s="8" t="n">
        <f aca="false">IF(FD60=9,9,VLOOKUP(CONCATENATE(FE60,FD60),'Conf-Direto'!$A$12:$B$587,2,0))</f>
        <v>9</v>
      </c>
      <c r="FG60" s="8" t="n">
        <f aca="false">IF(FF60=9,9,IF(FF60=FC60,8,7))</f>
        <v>9</v>
      </c>
      <c r="FH60" s="1" t="str">
        <f aca="false">CONCATENATE(FA60,FG60,FC60)</f>
        <v>10310212493</v>
      </c>
      <c r="FI60" s="8" t="n">
        <v>3</v>
      </c>
      <c r="FJ60" s="25" t="n">
        <f aca="false">IF(BM58=1,1,IF(BM59=1,3,0))</f>
        <v>3</v>
      </c>
      <c r="FK60" s="25" t="n">
        <f aca="false">IF(AY60=1,2,IF(AY61=1,3,0))</f>
        <v>2</v>
      </c>
      <c r="FL60" s="25"/>
      <c r="FM60" s="25" t="n">
        <f aca="false">FL61</f>
        <v>4</v>
      </c>
      <c r="FN60" s="25" t="n">
        <f aca="false">FL62</f>
        <v>3</v>
      </c>
      <c r="FO60" s="25" t="n">
        <f aca="false">FL63</f>
        <v>3</v>
      </c>
      <c r="FP60" s="1" t="n">
        <f aca="false">VALUE(FH60)</f>
        <v>10310212493</v>
      </c>
      <c r="FQ60" s="1" t="n">
        <f aca="false">LARGE(FP58:FP63,3)</f>
        <v>10310212493</v>
      </c>
      <c r="FR60" s="8" t="n">
        <f aca="false">IF(SUM(EJ58:EJ63)=0,B60,VALUE(RIGHT(FQ60,1)))</f>
        <v>3</v>
      </c>
      <c r="FS60" s="1" t="n">
        <f aca="false">FR60+36</f>
        <v>39</v>
      </c>
      <c r="FT60" s="1" t="str">
        <f aca="false">VLOOKUP(FR60,B58:D63,3,0)</f>
        <v>WILSON FREIRE</v>
      </c>
      <c r="FU60" s="4" t="n">
        <f aca="false">F60</f>
        <v>39</v>
      </c>
      <c r="FV60" s="9" t="str">
        <f aca="false">IF(FS60&lt;10,CONCATENATE("0",FS60,IF(FU60&lt;10,CONCATENATE("0",FU60),FU60)),CONCATENATE(FS60,IF(FU60&lt;10,CONCATENATE("0",FU60),FU60)))</f>
        <v>3939</v>
      </c>
      <c r="FW60" s="4" t="n">
        <f aca="false">VALUE(FV60)</f>
        <v>3939</v>
      </c>
      <c r="FX60" s="4" t="n">
        <f aca="false">SMALL(FW58:FW63,FI60)</f>
        <v>3939</v>
      </c>
      <c r="FY60" s="4" t="n">
        <f aca="false">IF(LEN(FX60)=3,VALUE(LEFT(FX60,1)),VALUE(LEFT(FX60,2)))</f>
        <v>39</v>
      </c>
      <c r="FZ60" s="4" t="str">
        <f aca="false">RIGHT(FX60,2)</f>
        <v>39</v>
      </c>
    </row>
    <row r="61" customFormat="false" ht="13.8" hidden="false" customHeight="false" outlineLevel="0" collapsed="false">
      <c r="B61" s="48" t="n">
        <v>4</v>
      </c>
      <c r="C61" s="49" t="n">
        <v>40</v>
      </c>
      <c r="D61" s="50" t="str">
        <f aca="false">Classificação!D44</f>
        <v>OLIMPIO FILHO</v>
      </c>
      <c r="F61" s="49" t="n">
        <f aca="false">F60+1</f>
        <v>40</v>
      </c>
      <c r="G61" s="51" t="str">
        <f aca="false">VLOOKUP(FR61,$B$58:$D$63,3,0)</f>
        <v>ANDERSON REDMERSKI</v>
      </c>
      <c r="H61" s="95" t="n">
        <f aca="false">VLOOKUP(FR61,EI58:EJ63,2,0)</f>
        <v>5</v>
      </c>
      <c r="I61" s="75" t="n">
        <f aca="false">VLOOKUP(FR61,EI58:EK63,3,0)</f>
        <v>2</v>
      </c>
      <c r="J61" s="79" t="n">
        <f aca="false">VLOOKUP(FR61,EI58:EQ63,4,0)</f>
        <v>4</v>
      </c>
      <c r="K61" s="77" t="n">
        <f aca="false">VLOOKUP(FR61,EI58:EQ63,5,0)</f>
        <v>6</v>
      </c>
      <c r="L61" s="78" t="n">
        <f aca="false">VLOOKUP(FR61,EI58:EQ63,6,0)</f>
        <v>-2</v>
      </c>
      <c r="M61" s="79" t="n">
        <f aca="false">VLOOKUP(FR61,EI58:EQ63,7,0)</f>
        <v>31</v>
      </c>
      <c r="N61" s="77" t="n">
        <f aca="false">VLOOKUP(FR61,EI58:EQ63,8,0)</f>
        <v>36</v>
      </c>
      <c r="O61" s="113" t="n">
        <f aca="false">VLOOKUP(FR61,EI58:EQ63,9,0)</f>
        <v>-5</v>
      </c>
      <c r="P61" s="80" t="n">
        <f aca="false">VLOOKUP(FR61,EI58:ER63,10,0)</f>
        <v>2</v>
      </c>
      <c r="Q61" s="80" t="e">
        <f aca="false">VLOOKUP(FS61,EJ58:ES63,10,0)</f>
        <v>#N/A</v>
      </c>
      <c r="R61" s="59"/>
      <c r="S61" s="59"/>
      <c r="U61" s="81" t="s">
        <v>75</v>
      </c>
      <c r="V61" s="82" t="str">
        <f aca="false">D62</f>
        <v>ANDERSON REDMERSKI</v>
      </c>
      <c r="W61" s="83" t="n">
        <f aca="false">IF(X61="W",1,IF(X61="O",0,IF(X61="R",0,IF(X60="R",1,IF(AG61+AG60&gt;0,IF(AG61&gt;AG60,1,0),IF(AF61&gt;AF60,1,0))))))</f>
        <v>0</v>
      </c>
      <c r="X61" s="84"/>
      <c r="Y61" s="85" t="n">
        <v>3</v>
      </c>
      <c r="Z61" s="85" t="n">
        <v>4</v>
      </c>
      <c r="AA61" s="86"/>
      <c r="AC61" s="5" t="str">
        <f aca="false">IF(AA61&lt;&gt;"","STB",IF(AA60&lt;&gt;"","STB",IF(Z61&lt;&gt;"",IF(Z61&gt;5,IF(Z61&gt;Z60+1,"fim2st",IF(Z60&gt;Z61+1,"fim2st",IF(Z61=Z60,"meio2st",IF(Z61=6,IF(Z60=7,"fim2st","meio2st"),IF(Z61=7,IF(Z60=6,"fim2st","meio2st"),"meio2st"))))),IF(Z60&gt;5,IF(Z60&gt;Z61+1,"fim2st","meio2st"),"meio2st")),IF(Z60&lt;&gt;"",IF(Z61&gt;5,IF(Z61&gt;Z60+1,"fim2st",IF(Z60&gt;Z61+1,"fim2st",IF(Z61=Z60,"meio2st",IF(Z61=6,IF(Z60=7,"fim2st","meio2st"),IF(Z61=7,IF(Z60=6,"fim2st","meio2st"),"meio2st"))))),IF(Z60&gt;5,IF(Z60&gt;Z61+1,"fim2st","meio2st"),"meio2st")),IF(Y61&lt;&gt;"",IF(Y61&gt;5,IF(Y61&gt;Y60+1,"fim1st",IF(Y60&gt;Y61+1,"fim1st",IF(Y61=Y60,"meio1st",IF(Y61=6,IF(Y60=7,"fim1st","meio1st"),IF(Y61=7,IF(Y60=6,"fim1st","meio1st"),"meio1st"))))),IF(Y60&gt;5,IF(Y60&gt;Y61+1,"fim1st","meio1st"),"meio1st")),IF(Y60&lt;&gt;"",IF(Y61&gt;5,IF(Y61&gt;Y60+1,"fim1st",IF(Y60&gt;Y61+1,"fim1st",IF(Y61=Y60,"meio1st",IF(Y61=6,IF(Y60=7,"fim1st","meio1st"),IF(Y61=7,IF(Y60=6,"fim1st","meio1st"),"meio1st"))))),IF(Y60&gt;5,IF(Y60&gt;Y61+1,"fim1st","meio1st"),"meio1st")),"NJG"))))))</f>
        <v>fim2st</v>
      </c>
      <c r="AE61" s="87" t="n">
        <f aca="false">IF(X61="W",6,IF(X61="O",0,  IF(X60="R",IF(AC61="meio1st",IF(Y60&gt;4,IF(Y60=6,7,Y60+2),6),Y61),Y61)))</f>
        <v>3</v>
      </c>
      <c r="AF61" s="88" t="n">
        <f aca="false">IF(X61="W",6,IF(X61="O",0,IF(X61="R",IF(AC61="meio1st",0,IF(AC61="fim1st",0,Z61) ),IF(X60="R",IF(AC61="meio1st",6,IF(AC61="fim1st",6,IF(AC61="meio2st",IF(Z60&gt;4,IF(Z60=6,7,Z60+2),6),Z61))),Z61))))</f>
        <v>4</v>
      </c>
      <c r="AG61" s="89" t="n">
        <f aca="false">IF(X61="W",0,IF(X61="O",0,IF(X61="R",IF(AC61="STB",AA61,0),IF(X60="R",IF(AC58="meio1st",0,IF(AE61&gt;AE60,IF(AF61&gt;AF60,0,10),IF(AF61&gt;AF60,10,AA61))),AA61))))</f>
        <v>0</v>
      </c>
      <c r="AH61" s="69"/>
      <c r="AI61" s="81"/>
      <c r="AJ61" s="82" t="str">
        <f aca="false">D61</f>
        <v>OLIMPIO FILHO</v>
      </c>
      <c r="AK61" s="83" t="n">
        <f aca="false">IF(AL61="W",1,IF(AL61="O",0,IF(AL61="R",0,IF(AL60="R",1,IF(AU61+AU60&gt;0,IF(AU61&gt;AU60,1,0),IF(AT61&gt;AT60,1,0))))))</f>
        <v>1</v>
      </c>
      <c r="AL61" s="84" t="s">
        <v>25</v>
      </c>
      <c r="AM61" s="85"/>
      <c r="AN61" s="85"/>
      <c r="AO61" s="86"/>
      <c r="AQ61" s="5" t="str">
        <f aca="false">IF(AO61&lt;&gt;"","STB",IF(AO60&lt;&gt;"","STB",IF(AN61&lt;&gt;"",IF(AN61&gt;5,IF(AN61&gt;AN60+1,"fim2st",IF(AN60&gt;AN61+1,"fim2st",IF(AN61=AN60,"meio2st",IF(AN61=6,IF(AN60=7,"fim2st","meio2st"),IF(AN61=7,IF(AN60=6,"fim2st","meio2st"),"meio2st"))))),IF(AN60&gt;5,IF(AN60&gt;AN61+1,"fim2st","meio2st"),"meio2st")),IF(AN60&lt;&gt;"",IF(AN61&gt;5,IF(AN61&gt;AN60+1,"fim2st",IF(AN60&gt;AN61+1,"fim2st",IF(AN61=AN60,"meio2st",IF(AN61=6,IF(AN60=7,"fim2st","meio2st"),IF(AN61=7,IF(AN60=6,"fim2st","meio2st"),"meio2st"))))),IF(AN60&gt;5,IF(AN60&gt;AN61+1,"fim2st","meio2st"),"meio2st")),IF(AM61&lt;&gt;"",IF(AM61&gt;5,IF(AM61&gt;AM60+1,"fim1st",IF(AM60&gt;AM61+1,"fim1st",IF(AM61=AM60,"meio1st",IF(AM61=6,IF(AM60=7,"fim1st","meio1st"),IF(AM61=7,IF(AM60=6,"fim1st","meio1st"),"meio1st"))))),IF(AM60&gt;5,IF(AM60&gt;AM61+1,"fim1st","meio1st"),"meio1st")),IF(AM60&lt;&gt;"",IF(AM61&gt;5,IF(AM61&gt;AM60+1,"fim1st",IF(AM60&gt;AM61+1,"fim1st",IF(AM61=AM60,"meio1st",IF(AM61=6,IF(AM60=7,"fim1st","meio1st"),IF(AM61=7,IF(AM60=6,"fim1st","meio1st"),"meio1st"))))),IF(AM60&gt;5,IF(AM60&gt;AM61+1,"fim1st","meio1st"),"meio1st")),"NJG"))))))</f>
        <v>NJG</v>
      </c>
      <c r="AS61" s="87" t="n">
        <f aca="false">IF(AL61="W",6,IF(AL61="O",0,  IF(AL60="R",IF(AQ61="meio1st",IF(AM60&gt;4,IF(AM60=6,7,AM60+2),6),AM61),AM61)))</f>
        <v>6</v>
      </c>
      <c r="AT61" s="88" t="n">
        <f aca="false">IF(AL61="W",6,IF(AL61="O",0,IF(AL61="R",IF(AQ61="meio1st",0,IF(AQ61="fim1st",0,AN61) ),IF(AL60="R",IF(AQ61="meio1st",6,IF(AQ61="fim1st",6,IF(AQ61="meio2st",IF(AN60&gt;4,IF(AN60=6,7,AN60+2),6),AN61))),AN61))))</f>
        <v>6</v>
      </c>
      <c r="AU61" s="89" t="n">
        <f aca="false">IF(AL61="W",0,IF(AL61="O",0,IF(AL61="R",IF(AQ61="STB",AO61,0),IF(AL60="R",IF(AQ58="meio1st",0,IF(AS61&gt;AS60,IF(AT61&gt;AT60,0,10),IF(AT61&gt;AT60,10,AO61))),AO61))))</f>
        <v>0</v>
      </c>
      <c r="AW61" s="81" t="s">
        <v>75</v>
      </c>
      <c r="AX61" s="82" t="str">
        <f aca="false">D60</f>
        <v>WILSON FREIRE</v>
      </c>
      <c r="AY61" s="83" t="n">
        <f aca="false">IF(AZ61="W",1,IF(AZ61="O",0,IF(AZ61="R",0,IF(AZ60="R",1,IF(BI61+BI60&gt;0,IF(BI61&gt;BI60,1,0),IF(BH61&gt;BH60,1,0))))))</f>
        <v>0</v>
      </c>
      <c r="AZ61" s="84"/>
      <c r="BA61" s="85" t="n">
        <v>5</v>
      </c>
      <c r="BB61" s="85" t="n">
        <v>5</v>
      </c>
      <c r="BC61" s="86"/>
      <c r="BE61" s="5" t="str">
        <f aca="false">IF(BC61&lt;&gt;"","STB",IF(BC60&lt;&gt;"","STB",IF(BB61&lt;&gt;"",IF(BB61&gt;5,IF(BB61&gt;BB60+1,"fim2st",IF(BB60&gt;BB61+1,"fim2st",IF(BB61=BB60,"meio2st",IF(BB61=6,IF(BB60=7,"fim2st","meio2st"),IF(BB61=7,IF(BB60=6,"fim2st","meio2st"),"meio2st"))))),IF(BB60&gt;5,IF(BB60&gt;BB61+1,"fim2st","meio2st"),"meio2st")),IF(BB60&lt;&gt;"",IF(BB61&gt;5,IF(BB61&gt;BB60+1,"fim2st",IF(BB60&gt;BB61+1,"fim2st",IF(BB61=BB60,"meio2st",IF(BB61=6,IF(BB60=7,"fim2st","meio2st"),IF(BB61=7,IF(BB60=6,"fim2st","meio2st"),"meio2st"))))),IF(BB60&gt;5,IF(BB60&gt;BB61+1,"fim2st","meio2st"),"meio2st")),IF(BA61&lt;&gt;"",IF(BA61&gt;5,IF(BA61&gt;BA60+1,"fim1st",IF(BA60&gt;BA61+1,"fim1st",IF(BA61=BA60,"meio1st",IF(BA61=6,IF(BA60=7,"fim1st","meio1st"),IF(BA61=7,IF(BA60=6,"fim1st","meio1st"),"meio1st"))))),IF(BA60&gt;5,IF(BA60&gt;BA61+1,"fim1st","meio1st"),"meio1st")),IF(BA60&lt;&gt;"",IF(BA61&gt;5,IF(BA61&gt;BA60+1,"fim1st",IF(BA60&gt;BA61+1,"fim1st",IF(BA61=BA60,"meio1st",IF(BA61=6,IF(BA60=7,"fim1st","meio1st"),IF(BA61=7,IF(BA60=6,"fim1st","meio1st"),"meio1st"))))),IF(BA60&gt;5,IF(BA60&gt;BA61+1,"fim1st","meio1st"),"meio1st")),"NJG"))))))</f>
        <v>fim2st</v>
      </c>
      <c r="BG61" s="87" t="n">
        <f aca="false">IF(AZ61="W",6,IF(AZ61="O",0,  IF(AZ60="R",IF(BE61="meio1st",IF(BA60&gt;4,IF(BA60=6,7,BA60+2),6),BA61),BA61)))</f>
        <v>5</v>
      </c>
      <c r="BH61" s="88" t="n">
        <f aca="false">IF(AZ61="W",6,IF(AZ61="O",0,IF(AZ61="R",IF(BE61="meio1st",0,IF(BE61="fim1st",0,BB61) ),IF(AZ60="R",IF(BE61="meio1st",6,IF(BE61="fim1st",6,IF(BE61="meio2st",IF(BB60&gt;4,IF(BB60=6,7,BB60+2),6),BB61))),BB61))))</f>
        <v>5</v>
      </c>
      <c r="BI61" s="89" t="n">
        <f aca="false">IF(AZ61="W",0,IF(AZ61="O",0,IF(AZ61="R",IF(BE61="STB",BC61,0),IF(AZ60="R",IF(BE58="meio1st",0,IF(BG61&gt;BG60,IF(BH61&gt;BH60,0,10),IF(BH61&gt;BH60,10,BC61))),BC61))))</f>
        <v>0</v>
      </c>
      <c r="BK61" s="81" t="s">
        <v>75</v>
      </c>
      <c r="BL61" s="82" t="str">
        <f aca="false">D63</f>
        <v>WELTON SILVA</v>
      </c>
      <c r="BM61" s="83" t="n">
        <f aca="false">IF(BN61="W",1,IF(BN61="O",0,IF(BN61="R",0,IF(BN60="R",1,IF(BW61+BW60&gt;0,IF(BW61&gt;BW60,1,0),IF(BV61&gt;BV60,1,0))))))</f>
        <v>0</v>
      </c>
      <c r="BN61" s="84" t="s">
        <v>47</v>
      </c>
      <c r="BO61" s="85"/>
      <c r="BP61" s="85"/>
      <c r="BQ61" s="86"/>
      <c r="BS61" s="5" t="str">
        <f aca="false">IF(BQ61&lt;&gt;"","STB",IF(BQ60&lt;&gt;"","STB",IF(BP61&lt;&gt;"",IF(BP61&gt;5,IF(BP61&gt;BP60+1,"fim2st",IF(BP60&gt;BP61+1,"fim2st",IF(BP61=BP60,"meio2st",IF(BP61=6,IF(BP60=7,"fim2st","meio2st"),IF(BP61=7,IF(BP60=6,"fim2st","meio2st"),"meio2st"))))),IF(BP60&gt;5,IF(BP60&gt;BP61+1,"fim2st","meio2st"),"meio2st")),IF(BP60&lt;&gt;"",IF(BP61&gt;5,IF(BP61&gt;BP60+1,"fim2st",IF(BP60&gt;BP61+1,"fim2st",IF(BP61=BP60,"meio2st",IF(BP61=6,IF(BP60=7,"fim2st","meio2st"),IF(BP61=7,IF(BP60=6,"fim2st","meio2st"),"meio2st"))))),IF(BP60&gt;5,IF(BP60&gt;BP61+1,"fim2st","meio2st"),"meio2st")),IF(BO61&lt;&gt;"",IF(BO61&gt;5,IF(BO61&gt;BO60+1,"fim1st",IF(BO60&gt;BO61+1,"fim1st",IF(BO61=BO60,"meio1st",IF(BO61=6,IF(BO60=7,"fim1st","meio1st"),IF(BO61=7,IF(BO60=6,"fim1st","meio1st"),"meio1st"))))),IF(BO60&gt;5,IF(BO60&gt;BO61+1,"fim1st","meio1st"),"meio1st")),IF(BO60&lt;&gt;"",IF(BO61&gt;5,IF(BO61&gt;BO60+1,"fim1st",IF(BO60&gt;BO61+1,"fim1st",IF(BO61=BO60,"meio1st",IF(BO61=6,IF(BO60=7,"fim1st","meio1st"),IF(BO61=7,IF(BO60=6,"fim1st","meio1st"),"meio1st"))))),IF(BO60&gt;5,IF(BO60&gt;BO61+1,"fim1st","meio1st"),"meio1st")),"NJG"))))))</f>
        <v>NJG</v>
      </c>
      <c r="BU61" s="87" t="n">
        <f aca="false">IF(BN61="W",6,IF(BN61="O",0,  IF(BN60="R",IF(BS61="meio1st",IF(BO60&gt;4,IF(BO60=6,7,BO60+2),6),BO61),BO61)))</f>
        <v>0</v>
      </c>
      <c r="BV61" s="88" t="n">
        <f aca="false">IF(BN61="W",6,IF(BN61="O",0,IF(BN61="R",IF(BS61="meio1st",0,IF(BS61="fim1st",0,BP61) ),IF(BN60="R",IF(BS61="meio1st",6,IF(BS61="fim1st",6,IF(BS61="meio2st",IF(BP60&gt;4,IF(BP60=6,7,BP60+2),6),BP61))),BP61))))</f>
        <v>0</v>
      </c>
      <c r="BW61" s="89" t="n">
        <f aca="false">IF(BN61="W",0,IF(BN61="O",0,IF(BN61="R",IF(BS61="STB",BQ61,0),IF(BN60="R",IF(BS58="meio1st",0,IF(BU61&gt;BU60,IF(BV61&gt;BV60,0,10),IF(BV61&gt;BV60,10,BQ61))),BQ61))))</f>
        <v>0</v>
      </c>
      <c r="BY61" s="81"/>
      <c r="BZ61" s="82" t="str">
        <f aca="false">D62</f>
        <v>ANDERSON REDMERSKI</v>
      </c>
      <c r="CA61" s="83" t="n">
        <f aca="false">IF(CB61="W",1,IF(CB61="O",0,IF(CB61="R",0,IF(CB60="R",1,IF(CK61+CK60&gt;0,IF(CK61&gt;CK60,1,0),IF(CJ61&gt;CJ60,1,0))))))</f>
        <v>0</v>
      </c>
      <c r="CB61" s="84" t="s">
        <v>47</v>
      </c>
      <c r="CC61" s="85"/>
      <c r="CD61" s="85"/>
      <c r="CE61" s="86"/>
      <c r="CG61" s="5" t="str">
        <f aca="false">IF(CE61&lt;&gt;"","STB",IF(CE60&lt;&gt;"","STB",IF(CD61&lt;&gt;"",IF(CD61&gt;5,IF(CD61&gt;CD60+1,"fim2st",IF(CD60&gt;CD61+1,"fim2st",IF(CD61=CD60,"meio2st",IF(CD61=6,IF(CD60=7,"fim2st","meio2st"),IF(CD61=7,IF(CD60=6,"fim2st","meio2st"),"meio2st"))))),IF(CD60&gt;5,IF(CD60&gt;CD61+1,"fim2st","meio2st"),"meio2st")),IF(CD60&lt;&gt;"",IF(CD61&gt;5,IF(CD61&gt;CD60+1,"fim2st",IF(CD60&gt;CD61+1,"fim2st",IF(CD61=CD60,"meio2st",IF(CD61=6,IF(CD60=7,"fim2st","meio2st"),IF(CD61=7,IF(CD60=6,"fim2st","meio2st"),"meio2st"))))),IF(CD60&gt;5,IF(CD60&gt;CD61+1,"fim2st","meio2st"),"meio2st")),IF(CC61&lt;&gt;"",IF(CC61&gt;5,IF(CC61&gt;CC60+1,"fim1st",IF(CC60&gt;CC61+1,"fim1st",IF(CC61=CC60,"meio1st",IF(CC61=6,IF(CC60=7,"fim1st","meio1st"),IF(CC61=7,IF(CC60=6,"fim1st","meio1st"),"meio1st"))))),IF(CC60&gt;5,IF(CC60&gt;CC61+1,"fim1st","meio1st"),"meio1st")),IF(CC60&lt;&gt;"",IF(CC61&gt;5,IF(CC61&gt;CC60+1,"fim1st",IF(CC60&gt;CC61+1,"fim1st",IF(CC61=CC60,"meio1st",IF(CC61=6,IF(CC60=7,"fim1st","meio1st"),IF(CC61=7,IF(CC60=6,"fim1st","meio1st"),"meio1st"))))),IF(CC60&gt;5,IF(CC60&gt;CC61+1,"fim1st","meio1st"),"meio1st")),"NJG"))))))</f>
        <v>NJG</v>
      </c>
      <c r="CI61" s="92" t="n">
        <f aca="false">IF(CB61="W",6,IF(CB61="O",0,  IF(CB60="R",IF(CG61="meio1st",IF(CC60&gt;4,IF(CC60=6,7,CC60+2),6),CC61),CC61)))</f>
        <v>0</v>
      </c>
      <c r="CJ61" s="93" t="n">
        <f aca="false">IF(CB61="W",6,IF(CB61="O",0,IF(CB61="R",IF(CG61="meio1st",0,IF(CG61="fim1st",0,CD61) ),IF(CB60="R",IF(CG61="meio1st",6,IF(CG61="fim1st",6,IF(CG61="meio2st",IF(CD60&gt;4,IF(CD60=6,7,CD60+2),6),CD61))),CD61))))</f>
        <v>0</v>
      </c>
      <c r="CK61" s="94" t="n">
        <f aca="false">IF(CB61="W",0,IF(CB61="O",0,IF(CB61="R",IF(CG61="STB",CE61,0),IF(CB60="R",IF(CG58="meio1st",0,IF(CI61&gt;CI60,IF(CJ61&gt;CJ60,0,10),IF(CJ61&gt;CJ60,10,CE61))),CE61))))</f>
        <v>0</v>
      </c>
      <c r="CM61" s="1" t="str">
        <f aca="false">D61</f>
        <v>OLIMPIO FILHO</v>
      </c>
      <c r="CN61" s="8" t="n">
        <f aca="false">IF(AE63&gt;AE62,1,0)</f>
        <v>1</v>
      </c>
      <c r="CO61" s="8" t="n">
        <f aca="false">IF(AF63&gt;AF62,1,0)</f>
        <v>1</v>
      </c>
      <c r="CP61" s="8" t="n">
        <f aca="false">IF(AG63&gt;AG62,1,0)</f>
        <v>0</v>
      </c>
      <c r="CQ61" s="8" t="n">
        <f aca="false">IF(AS61&gt;AS60,1,0)</f>
        <v>1</v>
      </c>
      <c r="CR61" s="8" t="n">
        <f aca="false">IF(AT61&gt;AT60,1,0)</f>
        <v>1</v>
      </c>
      <c r="CS61" s="8" t="n">
        <f aca="false">IF(AU61&gt;AU60,1,0)</f>
        <v>0</v>
      </c>
      <c r="CT61" s="8" t="n">
        <f aca="false">IF(BG59&gt;BG58,1,0)</f>
        <v>1</v>
      </c>
      <c r="CU61" s="8" t="n">
        <f aca="false">IF(BH59&gt;BH58,1,0)</f>
        <v>1</v>
      </c>
      <c r="CV61" s="8" t="n">
        <f aca="false">IF(BI59&gt;BI58,1,0)</f>
        <v>0</v>
      </c>
      <c r="CW61" s="8" t="n">
        <f aca="false">IF(BU63&gt;BU62,1,0)</f>
        <v>1</v>
      </c>
      <c r="CX61" s="8" t="n">
        <f aca="false">IF(BV63&gt;BV62,1,0)</f>
        <v>1</v>
      </c>
      <c r="CY61" s="8" t="n">
        <f aca="false">IF(BW63&gt;BW62,1,0)</f>
        <v>0</v>
      </c>
      <c r="CZ61" s="8" t="n">
        <f aca="false">IF(CI62&gt;CI63,1,0)</f>
        <v>0</v>
      </c>
      <c r="DA61" s="8" t="n">
        <f aca="false">IF(CJ62&gt;CJ63,1,0)</f>
        <v>0</v>
      </c>
      <c r="DB61" s="8" t="n">
        <f aca="false">IF(CK62&gt;CK63,1,0)</f>
        <v>0</v>
      </c>
      <c r="DC61" s="74"/>
      <c r="DD61" s="8" t="n">
        <f aca="false">IF(AE62&gt;AE63,1,0)</f>
        <v>0</v>
      </c>
      <c r="DE61" s="8" t="n">
        <f aca="false">IF(AF62&gt;AF63,1,0)</f>
        <v>0</v>
      </c>
      <c r="DF61" s="8" t="n">
        <f aca="false">IF(AG62&gt;AG63,1,0)</f>
        <v>0</v>
      </c>
      <c r="DG61" s="8" t="n">
        <f aca="false">IF(AS60&gt;AS61,1,0)</f>
        <v>0</v>
      </c>
      <c r="DH61" s="8" t="n">
        <f aca="false">IF(AT60&gt;AT61,1,0)</f>
        <v>0</v>
      </c>
      <c r="DI61" s="8" t="n">
        <f aca="false">IF(AU60&gt;AU61,1,0)</f>
        <v>0</v>
      </c>
      <c r="DJ61" s="8" t="n">
        <f aca="false">IF(BG58&gt;BG59,1,0)</f>
        <v>0</v>
      </c>
      <c r="DK61" s="8" t="n">
        <f aca="false">IF(BH58&gt;BH59,1,0)</f>
        <v>0</v>
      </c>
      <c r="DL61" s="8" t="n">
        <f aca="false">IF(BI58&gt;BI59,1,0)</f>
        <v>0</v>
      </c>
      <c r="DM61" s="8" t="n">
        <f aca="false">IF(BU62&gt;BU63,1,0)</f>
        <v>0</v>
      </c>
      <c r="DN61" s="8" t="n">
        <f aca="false">IF(BV62&gt;BV63,1,0)</f>
        <v>0</v>
      </c>
      <c r="DO61" s="8" t="n">
        <f aca="false">IF(BW62&gt;BW63,1,0)</f>
        <v>0</v>
      </c>
      <c r="DP61" s="8" t="n">
        <f aca="false">IF(CI63&gt;CI62,1,0)</f>
        <v>1</v>
      </c>
      <c r="DQ61" s="8" t="n">
        <f aca="false">IF(CJ63&gt;CJ62,1,0)</f>
        <v>1</v>
      </c>
      <c r="DR61" s="8" t="n">
        <f aca="false">IF(CK63&gt;CK62,1,0)</f>
        <v>0</v>
      </c>
      <c r="DS61" s="74"/>
      <c r="DT61" s="8" t="n">
        <f aca="false">AE63+AF63+AG63+AS61+AT61+AU61+BG59+BH59+BI59+BU63+BV63+BW63+CI62+CJ62+CK62</f>
        <v>48</v>
      </c>
      <c r="DU61" s="8" t="n">
        <f aca="false">AE62+AF62+AG62+AS60+AT60+AU60+BG58+BH58+BI58+BU62+BV62+BW62+CI63+CJ63+CK63</f>
        <v>18</v>
      </c>
      <c r="DV61" s="74"/>
      <c r="DW61" s="1" t="n">
        <f aca="false">IF(X63="O",1,0)</f>
        <v>0</v>
      </c>
      <c r="DX61" s="1" t="n">
        <f aca="false">IF(AL61="O",1,0)</f>
        <v>0</v>
      </c>
      <c r="DY61" s="1" t="n">
        <f aca="false">IF(AZ59="O",1,0)</f>
        <v>0</v>
      </c>
      <c r="DZ61" s="1" t="n">
        <f aca="false">IF(BN63="O",1,0)</f>
        <v>0</v>
      </c>
      <c r="EA61" s="1" t="n">
        <f aca="false">IF(CB62="O",1,0)</f>
        <v>1</v>
      </c>
      <c r="ED61" s="8" t="n">
        <f aca="false">IF(CN61+CO61+CP61+DD61+DE61+DF61&gt;0,1,0)</f>
        <v>1</v>
      </c>
      <c r="EE61" s="8" t="n">
        <f aca="false">IF(CQ61+CR61+CS61+DG61+DH61+DI61&gt;0,1,0)</f>
        <v>1</v>
      </c>
      <c r="EF61" s="8" t="n">
        <f aca="false">IF(CT61+CU61+CV61+DJ61+DK61+DL61&gt;0,1,0)</f>
        <v>1</v>
      </c>
      <c r="EG61" s="8" t="n">
        <f aca="false">IF(CW61+CX61+CY61+DM61+DN61+DO61&gt;0,1,0)</f>
        <v>1</v>
      </c>
      <c r="EH61" s="8" t="n">
        <f aca="false">IF(CZ61+DA61+DB61+DP61+DQ61+DR61&gt;0,1,0)</f>
        <v>1</v>
      </c>
      <c r="EI61" s="8" t="n">
        <v>4</v>
      </c>
      <c r="EJ61" s="48" t="n">
        <f aca="false">SUM(ED61:EH61)</f>
        <v>5</v>
      </c>
      <c r="EK61" s="48" t="n">
        <f aca="false">AY59+BM63+CA62+W63+AK61</f>
        <v>4</v>
      </c>
      <c r="EL61" s="48" t="n">
        <f aca="false">SUM(CN61:DB61)</f>
        <v>8</v>
      </c>
      <c r="EM61" s="48" t="n">
        <f aca="false">SUM(DD61:DR61)</f>
        <v>2</v>
      </c>
      <c r="EN61" s="48" t="n">
        <f aca="false">EL61-EM61</f>
        <v>6</v>
      </c>
      <c r="EO61" s="48" t="n">
        <f aca="false">DT61</f>
        <v>48</v>
      </c>
      <c r="EP61" s="48" t="n">
        <f aca="false">DU61</f>
        <v>18</v>
      </c>
      <c r="EQ61" s="48" t="n">
        <f aca="false">EO61-EP61</f>
        <v>30</v>
      </c>
      <c r="ER61" s="48" t="n">
        <f aca="false">SUM(DW61:EA61)</f>
        <v>1</v>
      </c>
      <c r="ES61" s="74"/>
      <c r="ET61" s="27" t="n">
        <f aca="false">IF(EK61+100&gt;99,EK61+100,concatdxnar("0",EK61+100))</f>
        <v>104</v>
      </c>
      <c r="EU61" s="27" t="n">
        <f aca="false">IF(EN61+100&gt;99,EN61+100,CONCATENATE("0",EN61+100))</f>
        <v>106</v>
      </c>
      <c r="EV61" s="27" t="n">
        <f aca="false">IF(EQ61+100&gt;99,EQ61+100,CONCATENATE("0",EQ61+100))</f>
        <v>130</v>
      </c>
      <c r="EW61" s="27" t="n">
        <f aca="false">9-ER61</f>
        <v>8</v>
      </c>
      <c r="EX61" s="8" t="str">
        <f aca="false">CONCATENATE(ET61,EU61,EV61,EW61,EI61)</f>
        <v>10410613084</v>
      </c>
      <c r="EY61" s="8" t="n">
        <f aca="false">VALUE(EX61)</f>
        <v>10410613084</v>
      </c>
      <c r="EZ61" s="8" t="n">
        <f aca="false">LARGE(EY58:EY63,EI61)</f>
        <v>10209809575</v>
      </c>
      <c r="FA61" s="8" t="str">
        <f aca="false">LEFT(EZ61,9)</f>
        <v>102098095</v>
      </c>
      <c r="FB61" s="8" t="str">
        <f aca="false">IF(FA61=FA60,"empate-c",IF(FA61=FA62,"empate-b","ok"))</f>
        <v>ok</v>
      </c>
      <c r="FC61" s="8" t="n">
        <f aca="false">VALUE(RIGHT(EZ61,1))</f>
        <v>5</v>
      </c>
      <c r="FD61" s="8" t="n">
        <f aca="false">IF(FB61="ok",9,IF(FB61="empate-c",CONCATENATE(FC61,FC60),IF(FB61="empate-b",CONCATENATE(FC61,FC62),1)))</f>
        <v>9</v>
      </c>
      <c r="FE61" s="8" t="str">
        <f aca="false">RIGHT(C56,1)</f>
        <v>G</v>
      </c>
      <c r="FF61" s="8" t="n">
        <f aca="false">IF(FD61=9,9,VLOOKUP(CONCATENATE(FE61,FD61),'Conf-Direto'!$A$12:$B$587,2,0))</f>
        <v>9</v>
      </c>
      <c r="FG61" s="8" t="n">
        <f aca="false">IF(FF61=9,9,IF(FF61=FC61,8,7))</f>
        <v>9</v>
      </c>
      <c r="FH61" s="1" t="str">
        <f aca="false">CONCATENATE(FA61,FG61,FC61)</f>
        <v>10209809595</v>
      </c>
      <c r="FI61" s="8" t="n">
        <v>4</v>
      </c>
      <c r="FJ61" s="25" t="n">
        <f aca="false">IF(AY58=1,1,IF(AY59=1,4,0))</f>
        <v>4</v>
      </c>
      <c r="FK61" s="25" t="n">
        <f aca="false">IF(AK60=1,2,IF(AK61=1,4,0))</f>
        <v>4</v>
      </c>
      <c r="FL61" s="25" t="n">
        <f aca="false">IF(W62=1,3,IF(W63=1,4,0))</f>
        <v>4</v>
      </c>
      <c r="FM61" s="25"/>
      <c r="FN61" s="25" t="n">
        <f aca="false">FM62</f>
        <v>4</v>
      </c>
      <c r="FO61" s="25" t="n">
        <f aca="false">FM63</f>
        <v>6</v>
      </c>
      <c r="FP61" s="1" t="n">
        <f aca="false">VALUE(FH61)</f>
        <v>10209809595</v>
      </c>
      <c r="FQ61" s="1" t="n">
        <f aca="false">LARGE(FP58:FP63,4)</f>
        <v>10209809595</v>
      </c>
      <c r="FR61" s="8" t="n">
        <f aca="false">IF(SUM(EJ58:EJ63)=0,B61,VALUE(RIGHT(FQ61,1)))</f>
        <v>5</v>
      </c>
      <c r="FS61" s="1" t="n">
        <f aca="false">FR61+36</f>
        <v>41</v>
      </c>
      <c r="FT61" s="1" t="str">
        <f aca="false">VLOOKUP(FR61,B58:D63,3,0)</f>
        <v>ANDERSON REDMERSKI</v>
      </c>
      <c r="FU61" s="4" t="n">
        <f aca="false">F61</f>
        <v>40</v>
      </c>
      <c r="FV61" s="9" t="str">
        <f aca="false">IF(FS61&lt;10,CONCATENATE("0",FS61,IF(FU61&lt;10,CONCATENATE("0",FU61),FU61)),CONCATENATE(FS61,IF(FU61&lt;10,CONCATENATE("0",FU61),FU61)))</f>
        <v>4140</v>
      </c>
      <c r="FW61" s="4" t="n">
        <f aca="false">VALUE(FV61)</f>
        <v>4140</v>
      </c>
      <c r="FX61" s="4" t="n">
        <f aca="false">SMALL(FW58:FW63,FI61)</f>
        <v>4037</v>
      </c>
      <c r="FY61" s="4" t="n">
        <f aca="false">IF(LEN(FX61)=3,VALUE(LEFT(FX61,1)),VALUE(LEFT(FX61,2)))</f>
        <v>40</v>
      </c>
      <c r="FZ61" s="4" t="str">
        <f aca="false">RIGHT(FX61,2)</f>
        <v>37</v>
      </c>
    </row>
    <row r="62" customFormat="false" ht="13.8" hidden="false" customHeight="false" outlineLevel="0" collapsed="false">
      <c r="B62" s="48" t="n">
        <v>5</v>
      </c>
      <c r="C62" s="49" t="n">
        <v>41</v>
      </c>
      <c r="D62" s="50" t="str">
        <f aca="false">Classificação!D45</f>
        <v>ANDERSON REDMERSKI</v>
      </c>
      <c r="F62" s="49" t="n">
        <f aca="false">F61+1</f>
        <v>41</v>
      </c>
      <c r="G62" s="51" t="str">
        <f aca="false">VLOOKUP(FR62,$B$58:$D$63,3,0)</f>
        <v>WELTON SILVA</v>
      </c>
      <c r="H62" s="95" t="n">
        <f aca="false">VLOOKUP(FR62,EI58:EJ63,2,0)</f>
        <v>5</v>
      </c>
      <c r="I62" s="75" t="n">
        <f aca="false">VLOOKUP(FR62,EI58:EK63,3,0)</f>
        <v>2</v>
      </c>
      <c r="J62" s="95" t="n">
        <f aca="false">VLOOKUP(FR62,EI58:EQ63,4,0)</f>
        <v>4</v>
      </c>
      <c r="K62" s="77" t="n">
        <f aca="false">VLOOKUP(FR62,EI58:EQ63,5,0)</f>
        <v>6</v>
      </c>
      <c r="L62" s="78" t="n">
        <f aca="false">VLOOKUP(FR62,EI58:EQ63,6,0)</f>
        <v>-2</v>
      </c>
      <c r="M62" s="95" t="n">
        <f aca="false">VLOOKUP(FR62,EI58:EQ63,7,0)</f>
        <v>26</v>
      </c>
      <c r="N62" s="77" t="n">
        <f aca="false">VLOOKUP(FR62,EI58:EQ63,8,0)</f>
        <v>36</v>
      </c>
      <c r="O62" s="113" t="n">
        <f aca="false">VLOOKUP(FR62,EI58:EQ63,9,0)</f>
        <v>-10</v>
      </c>
      <c r="P62" s="80" t="n">
        <f aca="false">VLOOKUP(FR62,EI58:ER63,10,0)</f>
        <v>2</v>
      </c>
      <c r="Q62" s="80" t="e">
        <f aca="false">VLOOKUP(FS62,EJ58:ES63,10,0)</f>
        <v>#N/A</v>
      </c>
      <c r="R62" s="59"/>
      <c r="S62" s="59"/>
      <c r="U62" s="60"/>
      <c r="V62" s="97" t="str">
        <f aca="false">D60</f>
        <v>WILSON FREIRE</v>
      </c>
      <c r="W62" s="98" t="n">
        <f aca="false">IF(X62="W",1,IF(X62="O",0,IF(X62="R",0,IF(X63="R",1,IF(AG62+AG63&gt;0,IF(AG62&gt;AG63,1,0),IF(AF62&gt;AF63,1,0))))))</f>
        <v>0</v>
      </c>
      <c r="X62" s="96"/>
      <c r="Y62" s="64" t="n">
        <v>2</v>
      </c>
      <c r="Z62" s="64" t="n">
        <v>4</v>
      </c>
      <c r="AA62" s="65"/>
      <c r="AC62" s="5" t="str">
        <f aca="false">IF(AA62&lt;&gt;"","STB",IF(AA63&lt;&gt;"","STB",IF(Z62&lt;&gt;"",IF(Z62&gt;5,IF(Z62&gt;Z63+1,"fim2st",IF(Z63&gt;Z62+1,"fim2st",IF(Z62=Z63,"meio2st",IF(Z62=6,IF(Z63=7,"fim2st","meio2st"),IF(Z62=7,IF(Z63=6,"fim2st","meio2st"),"meio2st"))))),IF(Z63&gt;5,IF(Z63&gt;Z62+1,"fim2st","meio2st"),"meio2st")),IF(Z63&lt;&gt;"",IF(Z62&gt;5,IF(Z62&gt;Z63+1,"fim2st",IF(Z63&gt;Z62+1,"fim2st",IF(Z62=Z63,"meio2st",IF(Z62=6,IF(Z63=7,"fim2st","meio2st"),IF(Z62=7,IF(Z63=6,"fim2st","meio2st"),"meio2st"))))),IF(Z63&gt;5,IF(Z63&gt;Z62+1,"fim2st","meio2st"),"meio2st")),IF(Y62&lt;&gt;"",IF(Y62&gt;5,IF(Y62&gt;Y63+1,"fim1st",IF(Y63&gt;Y62+1,"fim1st",IF(Y62=Y63,"meio1st",IF(Y62=6,IF(Y63=7,"fim1st","meio1st"),IF(Y62=7,IF(Y63=6,"fim1st","meio1st"),"meio1st"))))),IF(Y63&gt;5,IF(Y63&gt;Y62+1,"fim1st","meio1st"),"meio1st")),IF(Y63&lt;&gt;"",IF(Y62&gt;5,IF(Y62&gt;Y63+1,"fim1st",IF(Y63&gt;Y62+1,"fim1st",IF(Y62=Y63,"meio1st",IF(Y62=6,IF(Y63=7,"fim1st","meio1st"),IF(Y62=7,IF(Y63=6,"fim1st","meio1st"),"meio1st"))))),IF(Y63&gt;5,IF(Y63&gt;Y62+1,"fim1st","meio1st"),"meio1st")),"NJG"))))))</f>
        <v>fim2st</v>
      </c>
      <c r="AE62" s="66" t="n">
        <f aca="false">IF(X62="W",6,IF(X62="O",0,  IF(X63="R",IF(AC62="meio1st",IF(Y63&gt;4,IF(Y63=6,7,Y63+2),6),Y62),Y62)))</f>
        <v>2</v>
      </c>
      <c r="AF62" s="67" t="n">
        <f aca="false">IF(X62="W",6,IF(X62="O",0,IF(X62="R",IF(AC62="meio1st",0,IF(AC62="fim1st",0,Z62) ),IF(X63="R",IF(AC62="meio1st",6,IF(AC62="fim1st",6,IF(AC62="meio2st",IF(Z63&gt;4,IF(Z63=6,7,Z63+2),6),Z62))),Z62))))</f>
        <v>4</v>
      </c>
      <c r="AG62" s="68" t="n">
        <f aca="false">IF(X62="W",0,IF(X62="O",0,IF(X62="R",IF(AC62="STB",AA62,0),IF(X63="R",IF(AC58="meio1st",0,IF(AE62&gt;AE63,IF(AF62&gt;AF63,0,10),IF(AF62&gt;AF63,10,AA62))),AA62))))</f>
        <v>0</v>
      </c>
      <c r="AH62" s="69"/>
      <c r="AI62" s="60" t="s">
        <v>75</v>
      </c>
      <c r="AJ62" s="97" t="str">
        <f aca="false">D60</f>
        <v>WILSON FREIRE</v>
      </c>
      <c r="AK62" s="98" t="n">
        <f aca="false">IF(AL62="W",1,IF(AL62="O",0,IF(AL62="R",0,IF(AL63="R",1,IF(AU62+AU63&gt;0,IF(AU62&gt;AU63,1,0),IF(AT62&gt;AT63,1,0))))))</f>
        <v>1</v>
      </c>
      <c r="AL62" s="96"/>
      <c r="AM62" s="64" t="n">
        <v>6</v>
      </c>
      <c r="AN62" s="64" t="n">
        <v>6</v>
      </c>
      <c r="AO62" s="65"/>
      <c r="AQ62" s="5" t="str">
        <f aca="false">IF(AO62&lt;&gt;"","STB",IF(AO63&lt;&gt;"","STB",IF(AN62&lt;&gt;"",IF(AN62&gt;5,IF(AN62&gt;AN63+1,"fim2st",IF(AN63&gt;AN62+1,"fim2st",IF(AN62=AN63,"meio2st",IF(AN62=6,IF(AN63=7,"fim2st","meio2st"),IF(AN62=7,IF(AN63=6,"fim2st","meio2st"),"meio2st"))))),IF(AN63&gt;5,IF(AN63&gt;AN62+1,"fim2st","meio2st"),"meio2st")),IF(AN63&lt;&gt;"",IF(AN62&gt;5,IF(AN62&gt;AN63+1,"fim2st",IF(AN63&gt;AN62+1,"fim2st",IF(AN62=AN63,"meio2st",IF(AN62=6,IF(AN63=7,"fim2st","meio2st"),IF(AN62=7,IF(AN63=6,"fim2st","meio2st"),"meio2st"))))),IF(AN63&gt;5,IF(AN63&gt;AN62+1,"fim2st","meio2st"),"meio2st")),IF(AM62&lt;&gt;"",IF(AM62&gt;5,IF(AM62&gt;AM63+1,"fim1st",IF(AM63&gt;AM62+1,"fim1st",IF(AM62=AM63,"meio1st",IF(AM62=6,IF(AM63=7,"fim1st","meio1st"),IF(AM62=7,IF(AM63=6,"fim1st","meio1st"),"meio1st"))))),IF(AM63&gt;5,IF(AM63&gt;AM62+1,"fim1st","meio1st"),"meio1st")),IF(AM63&lt;&gt;"",IF(AM62&gt;5,IF(AM62&gt;AM63+1,"fim1st",IF(AM63&gt;AM62+1,"fim1st",IF(AM62=AM63,"meio1st",IF(AM62=6,IF(AM63=7,"fim1st","meio1st"),IF(AM62=7,IF(AM63=6,"fim1st","meio1st"),"meio1st"))))),IF(AM63&gt;5,IF(AM63&gt;AM62+1,"fim1st","meio1st"),"meio1st")),"NJG"))))))</f>
        <v>fim2st</v>
      </c>
      <c r="AS62" s="66" t="n">
        <f aca="false">IF(AL62="W",6,IF(AL62="O",0,  IF(AL63="R",IF(AQ62="meio1st",IF(AM63&gt;4,IF(AM63=6,7,AM63+2),6),AM62),AM62)))</f>
        <v>6</v>
      </c>
      <c r="AT62" s="67" t="n">
        <f aca="false">IF(AL62="W",6,IF(AL62="O",0,IF(AL62="R",IF(AQ62="meio1st",0,IF(AQ62="fim1st",0,AN62) ),IF(AL63="R",IF(AQ62="meio1st",6,IF(AQ62="fim1st",6,IF(AQ62="meio2st",IF(AN63&gt;4,IF(AN63=6,7,AN63+2),6),AN62))),AN62))))</f>
        <v>6</v>
      </c>
      <c r="AU62" s="68" t="n">
        <f aca="false">IF(AL62="W",0,IF(AL62="O",0,IF(AL62="R",IF(AQ62="STB",AO62,0),IF(AL63="R",IF(AQ58="meio1st",0,IF(AS62&gt;AS63,IF(AT62&gt;AT63,0,10),IF(AT62&gt;AT63,10,AO62))),AO62))))</f>
        <v>0</v>
      </c>
      <c r="AW62" s="60"/>
      <c r="AX62" s="97" t="str">
        <f aca="false">D62</f>
        <v>ANDERSON REDMERSKI</v>
      </c>
      <c r="AY62" s="98" t="n">
        <f aca="false">IF(AZ62="W",1,IF(AZ62="O",0,IF(AZ62="R",0,IF(AZ63="R",1,IF(BI62+BI63&gt;0,IF(BI62&gt;BI63,1,0),IF(BH62&gt;BH63,1,0))))))</f>
        <v>1</v>
      </c>
      <c r="AZ62" s="96" t="s">
        <v>25</v>
      </c>
      <c r="BA62" s="64"/>
      <c r="BB62" s="64"/>
      <c r="BC62" s="65"/>
      <c r="BE62" s="5" t="str">
        <f aca="false">IF(BC62&lt;&gt;"","STB",IF(BC63&lt;&gt;"","STB",IF(BB62&lt;&gt;"",IF(BB62&gt;5,IF(BB62&gt;BB63+1,"fim2st",IF(BB63&gt;BB62+1,"fim2st",IF(BB62=BB63,"meio2st",IF(BB62=6,IF(BB63=7,"fim2st","meio2st"),IF(BB62=7,IF(BB63=6,"fim2st","meio2st"),"meio2st"))))),IF(BB63&gt;5,IF(BB63&gt;BB62+1,"fim2st","meio2st"),"meio2st")),IF(BB63&lt;&gt;"",IF(BB62&gt;5,IF(BB62&gt;BB63+1,"fim2st",IF(BB63&gt;BB62+1,"fim2st",IF(BB62=BB63,"meio2st",IF(BB62=6,IF(BB63=7,"fim2st","meio2st"),IF(BB62=7,IF(BB63=6,"fim2st","meio2st"),"meio2st"))))),IF(BB63&gt;5,IF(BB63&gt;BB62+1,"fim2st","meio2st"),"meio2st")),IF(BA62&lt;&gt;"",IF(BA62&gt;5,IF(BA62&gt;BA63+1,"fim1st",IF(BA63&gt;BA62+1,"fim1st",IF(BA62=BA63,"meio1st",IF(BA62=6,IF(BA63=7,"fim1st","meio1st"),IF(BA62=7,IF(BA63=6,"fim1st","meio1st"),"meio1st"))))),IF(BA63&gt;5,IF(BA63&gt;BA62+1,"fim1st","meio1st"),"meio1st")),IF(BA63&lt;&gt;"",IF(BA62&gt;5,IF(BA62&gt;BA63+1,"fim1st",IF(BA63&gt;BA62+1,"fim1st",IF(BA62=BA63,"meio1st",IF(BA62=6,IF(BA63=7,"fim1st","meio1st"),IF(BA62=7,IF(BA63=6,"fim1st","meio1st"),"meio1st"))))),IF(BA63&gt;5,IF(BA63&gt;BA62+1,"fim1st","meio1st"),"meio1st")),"NJG"))))))</f>
        <v>NJG</v>
      </c>
      <c r="BG62" s="66" t="n">
        <f aca="false">IF(AZ62="W",6,IF(AZ62="O",0,  IF(AZ63="R",IF(BE62="meio1st",IF(BA63&gt;4,IF(BA63=6,7,BA63+2),6),BA62),BA62)))</f>
        <v>6</v>
      </c>
      <c r="BH62" s="67" t="n">
        <f aca="false">IF(AZ62="W",6,IF(AZ62="O",0,IF(AZ62="R",IF(BE62="meio1st",0,IF(BE62="fim1st",0,BB62) ),IF(AZ63="R",IF(BE62="meio1st",6,IF(BE62="fim1st",6,IF(BE62="meio2st",IF(BB63&gt;4,IF(BB63=6,7,BB63+2),6),BB62))),BB62))))</f>
        <v>6</v>
      </c>
      <c r="BI62" s="68" t="n">
        <f aca="false">IF(AZ62="W",0,IF(AZ62="O",0,IF(AZ62="R",IF(BE62="STB",BC62,0),IF(AZ63="R",IF(BE58="meio1st",0,IF(BG62&gt;BG63,IF(BH62&gt;BH63,0,10),IF(BH62&gt;BH63,10,BC62))),BC62))))</f>
        <v>0</v>
      </c>
      <c r="BK62" s="60" t="s">
        <v>75</v>
      </c>
      <c r="BL62" s="97" t="str">
        <f aca="false">D62</f>
        <v>ANDERSON REDMERSKI</v>
      </c>
      <c r="BM62" s="98" t="n">
        <f aca="false">IF(BN62="W",1,IF(BN62="O",0,IF(BN62="R",0,IF(BN63="R",1,IF(BW62+BW63&gt;0,IF(BW62&gt;BW63,1,0),IF(BV62&gt;BV63,1,0))))))</f>
        <v>0</v>
      </c>
      <c r="BN62" s="96" t="s">
        <v>47</v>
      </c>
      <c r="BO62" s="64"/>
      <c r="BP62" s="64"/>
      <c r="BQ62" s="65"/>
      <c r="BS62" s="5" t="str">
        <f aca="false">IF(BQ62&lt;&gt;"","STB",IF(BQ63&lt;&gt;"","STB",IF(BP62&lt;&gt;"",IF(BP62&gt;5,IF(BP62&gt;BP63+1,"fim2st",IF(BP63&gt;BP62+1,"fim2st",IF(BP62=BP63,"meio2st",IF(BP62=6,IF(BP63=7,"fim2st","meio2st"),IF(BP62=7,IF(BP63=6,"fim2st","meio2st"),"meio2st"))))),IF(BP63&gt;5,IF(BP63&gt;BP62+1,"fim2st","meio2st"),"meio2st")),IF(BP63&lt;&gt;"",IF(BP62&gt;5,IF(BP62&gt;BP63+1,"fim2st",IF(BP63&gt;BP62+1,"fim2st",IF(BP62=BP63,"meio2st",IF(BP62=6,IF(BP63=7,"fim2st","meio2st"),IF(BP62=7,IF(BP63=6,"fim2st","meio2st"),"meio2st"))))),IF(BP63&gt;5,IF(BP63&gt;BP62+1,"fim2st","meio2st"),"meio2st")),IF(BO62&lt;&gt;"",IF(BO62&gt;5,IF(BO62&gt;BO63+1,"fim1st",IF(BO63&gt;BO62+1,"fim1st",IF(BO62=BO63,"meio1st",IF(BO62=6,IF(BO63=7,"fim1st","meio1st"),IF(BO62=7,IF(BO63=6,"fim1st","meio1st"),"meio1st"))))),IF(BO63&gt;5,IF(BO63&gt;BO62+1,"fim1st","meio1st"),"meio1st")),IF(BO63&lt;&gt;"",IF(BO62&gt;5,IF(BO62&gt;BO63+1,"fim1st",IF(BO63&gt;BO62+1,"fim1st",IF(BO62=BO63,"meio1st",IF(BO62=6,IF(BO63=7,"fim1st","meio1st"),IF(BO62=7,IF(BO63=6,"fim1st","meio1st"),"meio1st"))))),IF(BO63&gt;5,IF(BO63&gt;BO62+1,"fim1st","meio1st"),"meio1st")),"NJG"))))))</f>
        <v>NJG</v>
      </c>
      <c r="BU62" s="66" t="n">
        <f aca="false">IF(BN62="W",6,IF(BN62="O",0,  IF(BN63="R",IF(BS62="meio1st",IF(BO63&gt;4,IF(BO63=6,7,BO63+2),6),BO62),BO62)))</f>
        <v>0</v>
      </c>
      <c r="BV62" s="67" t="n">
        <f aca="false">IF(BN62="W",6,IF(BN62="O",0,IF(BN62="R",IF(BS62="meio1st",0,IF(BS62="fim1st",0,BP62) ),IF(BN63="R",IF(BS62="meio1st",6,IF(BS62="fim1st",6,IF(BS62="meio2st",IF(BP63&gt;4,IF(BP63=6,7,BP63+2),6),BP62))),BP62))))</f>
        <v>0</v>
      </c>
      <c r="BW62" s="68" t="n">
        <f aca="false">IF(BN62="W",0,IF(BN62="O",0,IF(BN62="R",IF(BS62="STB",BQ62,0),IF(BN63="R",IF(BS58="meio1st",0,IF(BU62&gt;BU63,IF(BV62&gt;BV63,0,10),IF(BV62&gt;BV63,10,BQ62))),BQ62))))</f>
        <v>0</v>
      </c>
      <c r="BY62" s="60" t="s">
        <v>75</v>
      </c>
      <c r="BZ62" s="97" t="str">
        <f aca="false">D61</f>
        <v>OLIMPIO FILHO</v>
      </c>
      <c r="CA62" s="98" t="n">
        <f aca="false">IF(CB62="W",1,IF(CB62="O",0,IF(CB62="R",0,IF(CB63="R",1,IF(CK62+CK63&gt;0,IF(CK62&gt;CK63,1,0),IF(CJ62&gt;CJ63,1,0))))))</f>
        <v>0</v>
      </c>
      <c r="CB62" s="96" t="s">
        <v>47</v>
      </c>
      <c r="CC62" s="64"/>
      <c r="CD62" s="64"/>
      <c r="CE62" s="65"/>
      <c r="CG62" s="5" t="str">
        <f aca="false">IF(CE62&lt;&gt;"","STB",IF(CE63&lt;&gt;"","STB",IF(CD62&lt;&gt;"",IF(CD62&gt;5,IF(CD62&gt;CD63+1,"fim2st",IF(CD63&gt;CD62+1,"fim2st",IF(CD62=CD63,"meio2st",IF(CD62=6,IF(CD63=7,"fim2st","meio2st"),IF(CD62=7,IF(CD63=6,"fim2st","meio2st"),"meio2st"))))),IF(CD63&gt;5,IF(CD63&gt;CD62+1,"fim2st","meio2st"),"meio2st")),IF(CD63&lt;&gt;"",IF(CD62&gt;5,IF(CD62&gt;CD63+1,"fim2st",IF(CD63&gt;CD62+1,"fim2st",IF(CD62=CD63,"meio2st",IF(CD62=6,IF(CD63=7,"fim2st","meio2st"),IF(CD62=7,IF(CD63=6,"fim2st","meio2st"),"meio2st"))))),IF(CD63&gt;5,IF(CD63&gt;CD62+1,"fim2st","meio2st"),"meio2st")),IF(CC62&lt;&gt;"",IF(CC62&gt;5,IF(CC62&gt;CC63+1,"fim1st",IF(CC63&gt;CC62+1,"fim1st",IF(CC62=CC63,"meio1st",IF(CC62=6,IF(CC63=7,"fim1st","meio1st"),IF(CC62=7,IF(CC63=6,"fim1st","meio1st"),"meio1st"))))),IF(CC63&gt;5,IF(CC63&gt;CC62+1,"fim1st","meio1st"),"meio1st")),IF(CC63&lt;&gt;"",IF(CC62&gt;5,IF(CC62&gt;CC63+1,"fim1st",IF(CC63&gt;CC62+1,"fim1st",IF(CC62=CC63,"meio1st",IF(CC62=6,IF(CC63=7,"fim1st","meio1st"),IF(CC62=7,IF(CC63=6,"fim1st","meio1st"),"meio1st"))))),IF(CC63&gt;5,IF(CC63&gt;CC62+1,"fim1st","meio1st"),"meio1st")),"NJG"))))))</f>
        <v>NJG</v>
      </c>
      <c r="CI62" s="71" t="n">
        <f aca="false">IF(CB62="W",6,IF(CB62="O",0,  IF(CB63="R",IF(CG62="meio1st",IF(CC63&gt;4,IF(CC63=6,7,CC63+2),6),CC62),CC62)))</f>
        <v>0</v>
      </c>
      <c r="CJ62" s="72" t="n">
        <f aca="false">IF(CB62="W",6,IF(CB62="O",0,IF(CB62="R",IF(CG62="meio1st",0,IF(CG62="fim1st",0,CD62) ),IF(CB63="R",IF(CG62="meio1st",6,IF(CG62="fim1st",6,IF(CG62="meio2st",IF(CD63&gt;4,IF(CD63=6,7,CD63+2),6),CD62))),CD62))))</f>
        <v>0</v>
      </c>
      <c r="CK62" s="73" t="n">
        <f aca="false">IF(CB62="W",0,IF(CB62="O",0,IF(CB62="R",IF(CG62="STB",CE62,0),IF(CB63="R",IF(CG58="meio1st",0,IF(CI62&gt;CI63,IF(CJ62&gt;CJ63,0,10),IF(CJ62&gt;CJ63,10,CE62))),CE62))))</f>
        <v>0</v>
      </c>
      <c r="CM62" s="1" t="str">
        <f aca="false">D62</f>
        <v>ANDERSON REDMERSKI</v>
      </c>
      <c r="CN62" s="8" t="n">
        <f aca="false">IF(AE61&gt;AE60,1,0)</f>
        <v>0</v>
      </c>
      <c r="CO62" s="8" t="n">
        <f aca="false">IF(AF61&gt;AF60,1,0)</f>
        <v>0</v>
      </c>
      <c r="CP62" s="8" t="n">
        <f aca="false">IF(AG61&gt;AG60,1,0)</f>
        <v>0</v>
      </c>
      <c r="CQ62" s="8" t="n">
        <f aca="false">IF(AS59&gt;AS58,1,0)</f>
        <v>1</v>
      </c>
      <c r="CR62" s="8" t="n">
        <f aca="false">IF(AT59&gt;AT58,1,0)</f>
        <v>1</v>
      </c>
      <c r="CS62" s="8" t="n">
        <f aca="false">IF(AU59&gt;AU58,1,0)</f>
        <v>0</v>
      </c>
      <c r="CT62" s="8" t="n">
        <f aca="false">IF(BG62&gt;BG63,1,0)</f>
        <v>1</v>
      </c>
      <c r="CU62" s="8" t="n">
        <f aca="false">IF(BH62&gt;BH63,1,0)</f>
        <v>1</v>
      </c>
      <c r="CV62" s="8" t="n">
        <f aca="false">IF(BI62&gt;BI63,1,0)</f>
        <v>0</v>
      </c>
      <c r="CW62" s="8" t="n">
        <f aca="false">IF(BU62&gt;BU63,1,0)</f>
        <v>0</v>
      </c>
      <c r="CX62" s="8" t="n">
        <f aca="false">IF(BV62&gt;BV63,1,0)</f>
        <v>0</v>
      </c>
      <c r="CY62" s="8" t="n">
        <f aca="false">IF(BW62&gt;BW63,1,0)</f>
        <v>0</v>
      </c>
      <c r="CZ62" s="8" t="n">
        <f aca="false">IF(CI61&gt;CI60,1,0)</f>
        <v>0</v>
      </c>
      <c r="DA62" s="8" t="n">
        <f aca="false">IF(CJ61&gt;CJ60,1,0)</f>
        <v>0</v>
      </c>
      <c r="DB62" s="8" t="n">
        <f aca="false">IF(CK61&gt;CK60,1,0)</f>
        <v>0</v>
      </c>
      <c r="DC62" s="74"/>
      <c r="DD62" s="8" t="n">
        <f aca="false">IF(AE60&gt;AE61,1,0)</f>
        <v>1</v>
      </c>
      <c r="DE62" s="8" t="n">
        <f aca="false">IF(AF60&gt;AF61,1,0)</f>
        <v>1</v>
      </c>
      <c r="DF62" s="8" t="n">
        <f aca="false">IF(AG60&gt;AG61,1,0)</f>
        <v>0</v>
      </c>
      <c r="DG62" s="8" t="n">
        <f aca="false">IF(AS58&gt;AS59,1,0)</f>
        <v>0</v>
      </c>
      <c r="DH62" s="8" t="n">
        <f aca="false">IF(AT58&gt;AT59,1,0)</f>
        <v>0</v>
      </c>
      <c r="DI62" s="8" t="n">
        <f aca="false">IF(AU58&gt;AU59,1,0)</f>
        <v>0</v>
      </c>
      <c r="DJ62" s="8" t="n">
        <f aca="false">IF(BG63&gt;BG62,1,0)</f>
        <v>0</v>
      </c>
      <c r="DK62" s="8" t="n">
        <f aca="false">IF(BH63&gt;BH62,1,0)</f>
        <v>0</v>
      </c>
      <c r="DL62" s="8" t="n">
        <f aca="false">IF(BI63&gt;BI62,1,0)</f>
        <v>0</v>
      </c>
      <c r="DM62" s="8" t="n">
        <f aca="false">IF(BU63&gt;BU62,1,0)</f>
        <v>1</v>
      </c>
      <c r="DN62" s="8" t="n">
        <f aca="false">IF(BV63&gt;BV62,1,0)</f>
        <v>1</v>
      </c>
      <c r="DO62" s="8" t="n">
        <f aca="false">IF(BW63&gt;BW62,1,0)</f>
        <v>0</v>
      </c>
      <c r="DP62" s="8" t="n">
        <f aca="false">IF(CI60&gt;CI61,1,0)</f>
        <v>1</v>
      </c>
      <c r="DQ62" s="8" t="n">
        <f aca="false">IF(CJ60&gt;CJ61,1,0)</f>
        <v>1</v>
      </c>
      <c r="DR62" s="8" t="n">
        <f aca="false">IF(CK60&gt;CK61,1,0)</f>
        <v>0</v>
      </c>
      <c r="DS62" s="74"/>
      <c r="DT62" s="8" t="n">
        <f aca="false">AE61+AF61+AG61+AS59+AT59+AU59+BG62+BH62+BI62+BU62+BV62+BW62+CI61+CJ61+CK61</f>
        <v>31</v>
      </c>
      <c r="DU62" s="8" t="n">
        <f aca="false">AE60+AF60+AG60+AS58+AT58+AU58+BG63+BH63+BI63+BU63+BV63+BW63+CI60+CJ60+CK60</f>
        <v>36</v>
      </c>
      <c r="DV62" s="74"/>
      <c r="DW62" s="1" t="n">
        <f aca="false">IF(X61="O",1,0)</f>
        <v>0</v>
      </c>
      <c r="DX62" s="1" t="n">
        <f aca="false">IF(AL59="O",1,0)</f>
        <v>0</v>
      </c>
      <c r="DY62" s="1" t="n">
        <f aca="false">IF(AZ62="O",1,0)</f>
        <v>0</v>
      </c>
      <c r="DZ62" s="1" t="n">
        <f aca="false">IF(BN62="O",1,0)</f>
        <v>1</v>
      </c>
      <c r="EA62" s="1" t="n">
        <f aca="false">IF(CB61="O",1,0)</f>
        <v>1</v>
      </c>
      <c r="ED62" s="8" t="n">
        <f aca="false">IF(CN62+CO62+CP62+DD62+DE62+DF62&gt;0,1,0)</f>
        <v>1</v>
      </c>
      <c r="EE62" s="8" t="n">
        <f aca="false">IF(CQ62+CR62+CS62+DG62+DH62+DI62&gt;0,1,0)</f>
        <v>1</v>
      </c>
      <c r="EF62" s="8" t="n">
        <f aca="false">IF(CT62+CU62+CV62+DJ62+DK62+DL62&gt;0,1,0)</f>
        <v>1</v>
      </c>
      <c r="EG62" s="8" t="n">
        <f aca="false">IF(CW62+CX62+CY62+DM62+DN62+DO62&gt;0,1,0)</f>
        <v>1</v>
      </c>
      <c r="EH62" s="8" t="n">
        <f aca="false">IF(CZ62+DA62+DB62+DP62+DQ62+DR62&gt;0,1,0)</f>
        <v>1</v>
      </c>
      <c r="EI62" s="8" t="n">
        <v>5</v>
      </c>
      <c r="EJ62" s="48" t="n">
        <f aca="false">SUM(ED62:EH62)</f>
        <v>5</v>
      </c>
      <c r="EK62" s="48" t="n">
        <f aca="false">AY62+BM62+CA61+W61+AK59</f>
        <v>2</v>
      </c>
      <c r="EL62" s="48" t="n">
        <f aca="false">SUM(CN62:DB62)</f>
        <v>4</v>
      </c>
      <c r="EM62" s="48" t="n">
        <f aca="false">SUM(DD62:DR62)</f>
        <v>6</v>
      </c>
      <c r="EN62" s="48" t="n">
        <f aca="false">EL62-EM62</f>
        <v>-2</v>
      </c>
      <c r="EO62" s="48" t="n">
        <f aca="false">DT62</f>
        <v>31</v>
      </c>
      <c r="EP62" s="48" t="n">
        <f aca="false">DU62</f>
        <v>36</v>
      </c>
      <c r="EQ62" s="48" t="n">
        <f aca="false">EO62-EP62</f>
        <v>-5</v>
      </c>
      <c r="ER62" s="48" t="n">
        <f aca="false">SUM(DW62:EA62)</f>
        <v>2</v>
      </c>
      <c r="ES62" s="74"/>
      <c r="ET62" s="27" t="n">
        <f aca="false">IF(EK62+100&gt;99,EK62+100,concatdxnar("0",EK62+100))</f>
        <v>102</v>
      </c>
      <c r="EU62" s="27" t="str">
        <f aca="false">IF(EN62+100&gt;99,EN62+100,CONCATENATE("0",EN62+100))</f>
        <v>098</v>
      </c>
      <c r="EV62" s="27" t="str">
        <f aca="false">IF(EQ62+100&gt;99,EQ62+100,CONCATENATE("0",EQ62+100))</f>
        <v>095</v>
      </c>
      <c r="EW62" s="27" t="n">
        <f aca="false">9-ER62</f>
        <v>7</v>
      </c>
      <c r="EX62" s="8" t="str">
        <f aca="false">CONCATENATE(ET62,EU62,EV62,EW62,EI62)</f>
        <v>10209809575</v>
      </c>
      <c r="EY62" s="8" t="n">
        <f aca="false">VALUE(EX62)</f>
        <v>10209809575</v>
      </c>
      <c r="EZ62" s="8" t="n">
        <f aca="false">LARGE(EY58:EY63,EI62)</f>
        <v>10209809076</v>
      </c>
      <c r="FA62" s="8" t="str">
        <f aca="false">LEFT(EZ62,9)</f>
        <v>102098090</v>
      </c>
      <c r="FB62" s="8" t="str">
        <f aca="false">IF(FA62=FA61,"empate-c",IF(FA62=FA63,"empate-b","ok"))</f>
        <v>ok</v>
      </c>
      <c r="FC62" s="8" t="n">
        <f aca="false">VALUE(RIGHT(EZ62,1))</f>
        <v>6</v>
      </c>
      <c r="FD62" s="8" t="n">
        <f aca="false">IF(FB62="ok",9,IF(FB62="empate-c",CONCATENATE(FC62,FC61),IF(FB62="empate-b",CONCATENATE(FC62,FC63),1)))</f>
        <v>9</v>
      </c>
      <c r="FE62" s="8" t="str">
        <f aca="false">RIGHT(C56,1)</f>
        <v>G</v>
      </c>
      <c r="FF62" s="8" t="n">
        <f aca="false">IF(FD62=9,9,VLOOKUP(CONCATENATE(FE62,FD62),'Conf-Direto'!$A$12:$B$587,2,0))</f>
        <v>9</v>
      </c>
      <c r="FG62" s="8" t="n">
        <f aca="false">IF(FF62=9,9,IF(FF62=FC62,8,7))</f>
        <v>9</v>
      </c>
      <c r="FH62" s="1" t="str">
        <f aca="false">CONCATENATE(FA62,FG62,FC62)</f>
        <v>10209809096</v>
      </c>
      <c r="FI62" s="8" t="n">
        <v>5</v>
      </c>
      <c r="FJ62" s="25" t="n">
        <f aca="false">IF(AK58=1,1,IF(AK59=1,5,0))</f>
        <v>5</v>
      </c>
      <c r="FK62" s="25" t="n">
        <f aca="false">IF(W60=1,2,IF(W61=1,5,0))</f>
        <v>2</v>
      </c>
      <c r="FL62" s="25" t="n">
        <f aca="false">IF(CA60=1,3,IF(CA61=1,5,0))</f>
        <v>3</v>
      </c>
      <c r="FM62" s="25" t="n">
        <f aca="false">IF(BM63=1,4,IF(BM62=1,5,0))</f>
        <v>4</v>
      </c>
      <c r="FN62" s="25"/>
      <c r="FO62" s="25" t="n">
        <f aca="false">FN63</f>
        <v>5</v>
      </c>
      <c r="FP62" s="1" t="n">
        <f aca="false">VALUE(FH62)</f>
        <v>10209809096</v>
      </c>
      <c r="FQ62" s="1" t="n">
        <f aca="false">LARGE(FP58:FP63,5)</f>
        <v>10209809096</v>
      </c>
      <c r="FR62" s="8" t="n">
        <f aca="false">IF(SUM(EJ58:EJ63)=0,B62,VALUE(RIGHT(FQ62,1)))</f>
        <v>6</v>
      </c>
      <c r="FS62" s="1" t="n">
        <f aca="false">FR62+36</f>
        <v>42</v>
      </c>
      <c r="FT62" s="1" t="str">
        <f aca="false">VLOOKUP(FR62,B58:D63,3,0)</f>
        <v>WELTON SILVA</v>
      </c>
      <c r="FU62" s="4" t="n">
        <f aca="false">F62</f>
        <v>41</v>
      </c>
      <c r="FV62" s="9" t="str">
        <f aca="false">IF(FS62&lt;10,CONCATENATE("0",FS62,IF(FU62&lt;10,CONCATENATE("0",FU62),FU62)),CONCATENATE(FS62,IF(FU62&lt;10,CONCATENATE("0",FU62),FU62)))</f>
        <v>4241</v>
      </c>
      <c r="FW62" s="4" t="n">
        <f aca="false">VALUE(FV62)</f>
        <v>4241</v>
      </c>
      <c r="FX62" s="4" t="n">
        <f aca="false">SMALL(FW58:FW63,FI62)</f>
        <v>4140</v>
      </c>
      <c r="FY62" s="4" t="n">
        <f aca="false">IF(LEN(FX62)=3,VALUE(LEFT(FX62,1)),VALUE(LEFT(FX62,2)))</f>
        <v>41</v>
      </c>
      <c r="FZ62" s="4" t="str">
        <f aca="false">RIGHT(FX62,2)</f>
        <v>40</v>
      </c>
    </row>
    <row r="63" customFormat="false" ht="13.8" hidden="false" customHeight="false" outlineLevel="0" collapsed="false">
      <c r="B63" s="48" t="n">
        <v>6</v>
      </c>
      <c r="C63" s="100" t="n">
        <v>42</v>
      </c>
      <c r="D63" s="101" t="str">
        <f aca="false">Classificação!D46</f>
        <v>WELTON SILVA</v>
      </c>
      <c r="F63" s="100" t="n">
        <f aca="false">F62+1</f>
        <v>42</v>
      </c>
      <c r="G63" s="102" t="str">
        <f aca="false">VLOOKUP(FR63,$B$58:$D$63,3,0)</f>
        <v>EDMAR MARTINS</v>
      </c>
      <c r="H63" s="114" t="n">
        <f aca="false">VLOOKUP(FR63,EI58:EJ63,2,0)</f>
        <v>5</v>
      </c>
      <c r="I63" s="104" t="n">
        <f aca="false">VLOOKUP(FR63,EI58:EK63,3,0)</f>
        <v>0</v>
      </c>
      <c r="J63" s="108" t="n">
        <f aca="false">VLOOKUP(FR63,EI58:EQ63,4,0)</f>
        <v>0</v>
      </c>
      <c r="K63" s="106" t="n">
        <f aca="false">VLOOKUP(FR63,EI58:EQ63,5,0)</f>
        <v>10</v>
      </c>
      <c r="L63" s="107" t="n">
        <f aca="false">VLOOKUP(FR63,EI58:EQ63,6,0)</f>
        <v>-10</v>
      </c>
      <c r="M63" s="108" t="n">
        <f aca="false">VLOOKUP(FR63,EI58:EQ63,7,0)</f>
        <v>0</v>
      </c>
      <c r="N63" s="106" t="n">
        <f aca="false">VLOOKUP(FR63,EI58:EQ63,8,0)</f>
        <v>60</v>
      </c>
      <c r="O63" s="115" t="n">
        <f aca="false">VLOOKUP(FR63,EI58:EQ63,9,0)</f>
        <v>-60</v>
      </c>
      <c r="P63" s="109" t="n">
        <f aca="false">VLOOKUP(FR63,EI58:ER63,10,0)</f>
        <v>5</v>
      </c>
      <c r="Q63" s="109" t="e">
        <f aca="false">VLOOKUP(FS63,EJ58:ES63,10,0)</f>
        <v>#N/A</v>
      </c>
      <c r="R63" s="59"/>
      <c r="S63" s="59"/>
      <c r="U63" s="81" t="s">
        <v>75</v>
      </c>
      <c r="V63" s="82" t="str">
        <f aca="false">D61</f>
        <v>OLIMPIO FILHO</v>
      </c>
      <c r="W63" s="83" t="n">
        <f aca="false">IF(X63="W",1,IF(X63="O",0,IF(X63="R",0,IF(X62="R",1,IF(AG63+AG62&gt;0,IF(AG63&gt;AG62,1,0),IF(AF63&gt;AF62,1,0))))))</f>
        <v>1</v>
      </c>
      <c r="X63" s="110"/>
      <c r="Y63" s="85" t="n">
        <v>6</v>
      </c>
      <c r="Z63" s="85" t="n">
        <v>6</v>
      </c>
      <c r="AA63" s="86"/>
      <c r="AC63" s="5" t="str">
        <f aca="false">IF(AA63&lt;&gt;"","STB",IF(AA62&lt;&gt;"","STB",IF(Z63&lt;&gt;"",IF(Z63&gt;5,IF(Z63&gt;Z62+1,"fim2st",IF(Z62&gt;Z63+1,"fim2st",IF(Z63=Z62,"meio2st",IF(Z63=6,IF(Z62=7,"fim2st","meio2st"),IF(Z63=7,IF(Z62=6,"fim2st","meio2st"),"meio2st"))))),IF(Z62&gt;5,IF(Z62&gt;Z63+1,"fim2st","meio2st"),"meio2st")),IF(Z62&lt;&gt;"",IF(Z63&gt;5,IF(Z63&gt;Z62+1,"fim2st",IF(Z62&gt;Z63+1,"fim2st",IF(Z63=Z62,"meio2st",IF(Z63=6,IF(Z62=7,"fim2st","meio2st"),IF(Z63=7,IF(Z62=6,"fim2st","meio2st"),"meio2st"))))),IF(Z62&gt;5,IF(Z62&gt;Z63+1,"fim2st","meio2st"),"meio2st")),IF(Y63&lt;&gt;"",IF(Y63&gt;5,IF(Y63&gt;Y62+1,"fim1st",IF(Y62&gt;Y63+1,"fim1st",IF(Y63=Y62,"meio1st",IF(Y63=6,IF(Y62=7,"fim1st","meio1st"),IF(Y63=7,IF(Y62=6,"fim1st","meio1st"),"meio1st"))))),IF(Y62&gt;5,IF(Y62&gt;Y63+1,"fim1st","meio1st"),"meio1st")),IF(Y62&lt;&gt;"",IF(Y63&gt;5,IF(Y63&gt;Y62+1,"fim1st",IF(Y62&gt;Y63+1,"fim1st",IF(Y63=Y62,"meio1st",IF(Y63=6,IF(Y62=7,"fim1st","meio1st"),IF(Y63=7,IF(Y62=6,"fim1st","meio1st"),"meio1st"))))),IF(Y62&gt;5,IF(Y62&gt;Y63+1,"fim1st","meio1st"),"meio1st")),"NJG"))))))</f>
        <v>fim2st</v>
      </c>
      <c r="AE63" s="87" t="n">
        <f aca="false">IF(X63="W",6,IF(X63="O",0,  IF(X62="R",IF(AC63="meio1st",IF(Y62&gt;4,IF(Y62=6,7,Y62+2),6),Y63),Y63)))</f>
        <v>6</v>
      </c>
      <c r="AF63" s="88" t="n">
        <f aca="false">IF(X63="W",6,IF(X63="O",0,IF(X63="R",IF(AC63="meio1st",0,IF(AC63="fim1st",0,Z63) ),IF(X62="R",IF(AC63="meio1st",6,IF(AC63="fim1st",6,IF(AC63="meio2st",IF(Z62&gt;4,IF(Z62=6,7,Z62+2),6),Z63))),Z63))))</f>
        <v>6</v>
      </c>
      <c r="AG63" s="89" t="n">
        <f aca="false">IF(X63="W",0,IF(X63="O",0,IF(X63="R",IF(AC63="STB",AA63,0),IF(X62="R",IF(AC58="meio1st",0,IF(AE63&gt;AE62,IF(AF63&gt;AF62,0,10),IF(AF63&gt;AF62,10,AA63))),AA63))))</f>
        <v>0</v>
      </c>
      <c r="AH63" s="69"/>
      <c r="AI63" s="81"/>
      <c r="AJ63" s="82" t="str">
        <f aca="false">D63</f>
        <v>WELTON SILVA</v>
      </c>
      <c r="AK63" s="83" t="n">
        <f aca="false">IF(AL63="W",1,IF(AL63="O",0,IF(AL63="R",0,IF(AL62="R",1,IF(AU63+AU62&gt;0,IF(AU63&gt;AU62,1,0),IF(AT63&gt;AT62,1,0))))))</f>
        <v>0</v>
      </c>
      <c r="AL63" s="110"/>
      <c r="AM63" s="85" t="n">
        <v>0</v>
      </c>
      <c r="AN63" s="85" t="n">
        <v>2</v>
      </c>
      <c r="AO63" s="86"/>
      <c r="AQ63" s="5" t="str">
        <f aca="false">IF(AO63&lt;&gt;"","STB",IF(AO62&lt;&gt;"","STB",IF(AN63&lt;&gt;"",IF(AN63&gt;5,IF(AN63&gt;AN62+1,"fim2st",IF(AN62&gt;AN63+1,"fim2st",IF(AN63=AN62,"meio2st",IF(AN63=6,IF(AN62=7,"fim2st","meio2st"),IF(AN63=7,IF(AN62=6,"fim2st","meio2st"),"meio2st"))))),IF(AN62&gt;5,IF(AN62&gt;AN63+1,"fim2st","meio2st"),"meio2st")),IF(AN62&lt;&gt;"",IF(AN63&gt;5,IF(AN63&gt;AN62+1,"fim2st",IF(AN62&gt;AN63+1,"fim2st",IF(AN63=AN62,"meio2st",IF(AN63=6,IF(AN62=7,"fim2st","meio2st"),IF(AN63=7,IF(AN62=6,"fim2st","meio2st"),"meio2st"))))),IF(AN62&gt;5,IF(AN62&gt;AN63+1,"fim2st","meio2st"),"meio2st")),IF(AM63&lt;&gt;"",IF(AM63&gt;5,IF(AM63&gt;AM62+1,"fim1st",IF(AM62&gt;AM63+1,"fim1st",IF(AM63=AM62,"meio1st",IF(AM63=6,IF(AM62=7,"fim1st","meio1st"),IF(AM63=7,IF(AM62=6,"fim1st","meio1st"),"meio1st"))))),IF(AM62&gt;5,IF(AM62&gt;AM63+1,"fim1st","meio1st"),"meio1st")),IF(AM62&lt;&gt;"",IF(AM63&gt;5,IF(AM63&gt;AM62+1,"fim1st",IF(AM62&gt;AM63+1,"fim1st",IF(AM63=AM62,"meio1st",IF(AM63=6,IF(AM62=7,"fim1st","meio1st"),IF(AM63=7,IF(AM62=6,"fim1st","meio1st"),"meio1st"))))),IF(AM62&gt;5,IF(AM62&gt;AM63+1,"fim1st","meio1st"),"meio1st")),"NJG"))))))</f>
        <v>fim2st</v>
      </c>
      <c r="AS63" s="87" t="n">
        <f aca="false">IF(AL63="W",6,IF(AL63="O",0,  IF(AL62="R",IF(AQ63="meio1st",IF(AM62&gt;4,IF(AM62=6,7,AM62+2),6),AM63),AM63)))</f>
        <v>0</v>
      </c>
      <c r="AT63" s="88" t="n">
        <f aca="false">IF(AL63="W",6,IF(AL63="O",0,IF(AL63="R",IF(AQ63="meio1st",0,IF(AQ63="fim1st",0,AN63) ),IF(AL62="R",IF(AQ63="meio1st",6,IF(AQ63="fim1st",6,IF(AQ63="meio2st",IF(AN62&gt;4,IF(AN62=6,7,AN62+2),6),AN63))),AN63))))</f>
        <v>2</v>
      </c>
      <c r="AU63" s="89" t="n">
        <f aca="false">IF(AL63="W",0,IF(AL63="O",0,IF(AL63="R",IF(AQ63="STB",AO63,0),IF(AL62="R",IF(AQ58="meio1st",0,IF(AS63&gt;AS62,IF(AT63&gt;AT62,0,10),IF(AT63&gt;AT62,10,AO63))),AO63))))</f>
        <v>0</v>
      </c>
      <c r="AW63" s="81" t="s">
        <v>75</v>
      </c>
      <c r="AX63" s="82" t="str">
        <f aca="false">D63</f>
        <v>WELTON SILVA</v>
      </c>
      <c r="AY63" s="83" t="n">
        <f aca="false">IF(AZ63="W",1,IF(AZ63="O",0,IF(AZ63="R",0,IF(AZ62="R",1,IF(BI63+BI62&gt;0,IF(BI63&gt;BI62,1,0),IF(BH63&gt;BH62,1,0))))))</f>
        <v>0</v>
      </c>
      <c r="AZ63" s="110" t="s">
        <v>47</v>
      </c>
      <c r="BA63" s="85"/>
      <c r="BB63" s="85"/>
      <c r="BC63" s="86"/>
      <c r="BE63" s="5" t="str">
        <f aca="false">IF(BC63&lt;&gt;"","STB",IF(BC62&lt;&gt;"","STB",IF(BB63&lt;&gt;"",IF(BB63&gt;5,IF(BB63&gt;BB62+1,"fim2st",IF(BB62&gt;BB63+1,"fim2st",IF(BB63=BB62,"meio2st",IF(BB63=6,IF(BB62=7,"fim2st","meio2st"),IF(BB63=7,IF(BB62=6,"fim2st","meio2st"),"meio2st"))))),IF(BB62&gt;5,IF(BB62&gt;BB63+1,"fim2st","meio2st"),"meio2st")),IF(BB62&lt;&gt;"",IF(BB63&gt;5,IF(BB63&gt;BB62+1,"fim2st",IF(BB62&gt;BB63+1,"fim2st",IF(BB63=BB62,"meio2st",IF(BB63=6,IF(BB62=7,"fim2st","meio2st"),IF(BB63=7,IF(BB62=6,"fim2st","meio2st"),"meio2st"))))),IF(BB62&gt;5,IF(BB62&gt;BB63+1,"fim2st","meio2st"),"meio2st")),IF(BA63&lt;&gt;"",IF(BA63&gt;5,IF(BA63&gt;BA62+1,"fim1st",IF(BA62&gt;BA63+1,"fim1st",IF(BA63=BA62,"meio1st",IF(BA63=6,IF(BA62=7,"fim1st","meio1st"),IF(BA63=7,IF(BA62=6,"fim1st","meio1st"),"meio1st"))))),IF(BA62&gt;5,IF(BA62&gt;BA63+1,"fim1st","meio1st"),"meio1st")),IF(BA62&lt;&gt;"",IF(BA63&gt;5,IF(BA63&gt;BA62+1,"fim1st",IF(BA62&gt;BA63+1,"fim1st",IF(BA63=BA62,"meio1st",IF(BA63=6,IF(BA62=7,"fim1st","meio1st"),IF(BA63=7,IF(BA62=6,"fim1st","meio1st"),"meio1st"))))),IF(BA62&gt;5,IF(BA62&gt;BA63+1,"fim1st","meio1st"),"meio1st")),"NJG"))))))</f>
        <v>NJG</v>
      </c>
      <c r="BG63" s="87" t="n">
        <f aca="false">IF(AZ63="W",6,IF(AZ63="O",0,  IF(AZ62="R",IF(BE63="meio1st",IF(BA62&gt;4,IF(BA62=6,7,BA62+2),6),BA63),BA63)))</f>
        <v>0</v>
      </c>
      <c r="BH63" s="88" t="n">
        <f aca="false">IF(AZ63="W",6,IF(AZ63="O",0,IF(AZ63="R",IF(BE63="meio1st",0,IF(BE63="fim1st",0,BB63) ),IF(AZ62="R",IF(BE63="meio1st",6,IF(BE63="fim1st",6,IF(BE63="meio2st",IF(BB62&gt;4,IF(BB62=6,7,BB62+2),6),BB63))),BB63))))</f>
        <v>0</v>
      </c>
      <c r="BI63" s="89" t="n">
        <f aca="false">IF(AZ63="W",0,IF(AZ63="O",0,IF(AZ63="R",IF(BE63="STB",BC63,0),IF(AZ62="R",IF(BE58="meio1st",0,IF(BG63&gt;BG62,IF(BH63&gt;BH62,0,10),IF(BH63&gt;BH62,10,BC63))),BC63))))</f>
        <v>0</v>
      </c>
      <c r="BK63" s="81"/>
      <c r="BL63" s="82" t="str">
        <f aca="false">D61</f>
        <v>OLIMPIO FILHO</v>
      </c>
      <c r="BM63" s="83" t="n">
        <f aca="false">IF(BN63="W",1,IF(BN63="O",0,IF(BN63="R",0,IF(BN62="R",1,IF(BW63+BW62&gt;0,IF(BW63&gt;BW62,1,0),IF(BV63&gt;BV62,1,0))))))</f>
        <v>1</v>
      </c>
      <c r="BN63" s="110" t="s">
        <v>25</v>
      </c>
      <c r="BO63" s="85"/>
      <c r="BP63" s="85"/>
      <c r="BQ63" s="86"/>
      <c r="BS63" s="5" t="str">
        <f aca="false">IF(BQ63&lt;&gt;"","STB",IF(BQ62&lt;&gt;"","STB",IF(BP63&lt;&gt;"",IF(BP63&gt;5,IF(BP63&gt;BP62+1,"fim2st",IF(BP62&gt;BP63+1,"fim2st",IF(BP63=BP62,"meio2st",IF(BP63=6,IF(BP62=7,"fim2st","meio2st"),IF(BP63=7,IF(BP62=6,"fim2st","meio2st"),"meio2st"))))),IF(BP62&gt;5,IF(BP62&gt;BP63+1,"fim2st","meio2st"),"meio2st")),IF(BP62&lt;&gt;"",IF(BP63&gt;5,IF(BP63&gt;BP62+1,"fim2st",IF(BP62&gt;BP63+1,"fim2st",IF(BP63=BP62,"meio2st",IF(BP63=6,IF(BP62=7,"fim2st","meio2st"),IF(BP63=7,IF(BP62=6,"fim2st","meio2st"),"meio2st"))))),IF(BP62&gt;5,IF(BP62&gt;BP63+1,"fim2st","meio2st"),"meio2st")),IF(BO63&lt;&gt;"",IF(BO63&gt;5,IF(BO63&gt;BO62+1,"fim1st",IF(BO62&gt;BO63+1,"fim1st",IF(BO63=BO62,"meio1st",IF(BO63=6,IF(BO62=7,"fim1st","meio1st"),IF(BO63=7,IF(BO62=6,"fim1st","meio1st"),"meio1st"))))),IF(BO62&gt;5,IF(BO62&gt;BO63+1,"fim1st","meio1st"),"meio1st")),IF(BO62&lt;&gt;"",IF(BO63&gt;5,IF(BO63&gt;BO62+1,"fim1st",IF(BO62&gt;BO63+1,"fim1st",IF(BO63=BO62,"meio1st",IF(BO63=6,IF(BO62=7,"fim1st","meio1st"),IF(BO63=7,IF(BO62=6,"fim1st","meio1st"),"meio1st"))))),IF(BO62&gt;5,IF(BO62&gt;BO63+1,"fim1st","meio1st"),"meio1st")),"NJG"))))))</f>
        <v>NJG</v>
      </c>
      <c r="BU63" s="87" t="n">
        <f aca="false">IF(BN63="W",6,IF(BN63="O",0,  IF(BN62="R",IF(BS63="meio1st",IF(BO62&gt;4,IF(BO62=6,7,BO62+2),6),BO63),BO63)))</f>
        <v>6</v>
      </c>
      <c r="BV63" s="88" t="n">
        <f aca="false">IF(BN63="W",6,IF(BN63="O",0,IF(BN63="R",IF(BS63="meio1st",0,IF(BS63="fim1st",0,BP63) ),IF(BN62="R",IF(BS63="meio1st",6,IF(BS63="fim1st",6,IF(BS63="meio2st",IF(BP62&gt;4,IF(BP62=6,7,BP62+2),6),BP63))),BP63))))</f>
        <v>6</v>
      </c>
      <c r="BW63" s="89" t="n">
        <f aca="false">IF(BN63="W",0,IF(BN63="O",0,IF(BN63="R",IF(BS63="STB",BQ63,0),IF(BN62="R",IF(BS58="meio1st",0,IF(BU63&gt;BU62,IF(BV63&gt;BV62,0,10),IF(BV63&gt;BV62,10,BQ63))),BQ63))))</f>
        <v>0</v>
      </c>
      <c r="BY63" s="81"/>
      <c r="BZ63" s="82" t="str">
        <f aca="false">D63</f>
        <v>WELTON SILVA</v>
      </c>
      <c r="CA63" s="83" t="n">
        <f aca="false">IF(CB63="W",1,IF(CB63="O",0,IF(CB63="R",0,IF(CB62="R",1,IF(CK63+CK62&gt;0,IF(CK63&gt;CK62,1,0),IF(CJ63&gt;CJ62,1,0))))))</f>
        <v>1</v>
      </c>
      <c r="CB63" s="110" t="s">
        <v>25</v>
      </c>
      <c r="CC63" s="85"/>
      <c r="CD63" s="85"/>
      <c r="CE63" s="86"/>
      <c r="CG63" s="5" t="str">
        <f aca="false">IF(CE63&lt;&gt;"","STB",IF(CE62&lt;&gt;"","STB",IF(CD63&lt;&gt;"",IF(CD63&gt;5,IF(CD63&gt;CD62+1,"fim2st",IF(CD62&gt;CD63+1,"fim2st",IF(CD63=CD62,"meio2st",IF(CD63=6,IF(CD62=7,"fim2st","meio2st"),IF(CD63=7,IF(CD62=6,"fim2st","meio2st"),"meio2st"))))),IF(CD62&gt;5,IF(CD62&gt;CD63+1,"fim2st","meio2st"),"meio2st")),IF(CD62&lt;&gt;"",IF(CD63&gt;5,IF(CD63&gt;CD62+1,"fim2st",IF(CD62&gt;CD63+1,"fim2st",IF(CD63=CD62,"meio2st",IF(CD63=6,IF(CD62=7,"fim2st","meio2st"),IF(CD63=7,IF(CD62=6,"fim2st","meio2st"),"meio2st"))))),IF(CD62&gt;5,IF(CD62&gt;CD63+1,"fim2st","meio2st"),"meio2st")),IF(CC63&lt;&gt;"",IF(CC63&gt;5,IF(CC63&gt;CC62+1,"fim1st",IF(CC62&gt;CC63+1,"fim1st",IF(CC63=CC62,"meio1st",IF(CC63=6,IF(CC62=7,"fim1st","meio1st"),IF(CC63=7,IF(CC62=6,"fim1st","meio1st"),"meio1st"))))),IF(CC62&gt;5,IF(CC62&gt;CC63+1,"fim1st","meio1st"),"meio1st")),IF(CC62&lt;&gt;"",IF(CC63&gt;5,IF(CC63&gt;CC62+1,"fim1st",IF(CC62&gt;CC63+1,"fim1st",IF(CC63=CC62,"meio1st",IF(CC63=6,IF(CC62=7,"fim1st","meio1st"),IF(CC63=7,IF(CC62=6,"fim1st","meio1st"),"meio1st"))))),IF(CC62&gt;5,IF(CC62&gt;CC63+1,"fim1st","meio1st"),"meio1st")),"NJG"))))))</f>
        <v>NJG</v>
      </c>
      <c r="CI63" s="92" t="n">
        <f aca="false">IF(CB63="W",6,IF(CB63="O",0,  IF(CB62="R",IF(CG63="meio1st",IF(CC62&gt;4,IF(CC62=6,7,CC62+2),6),CC63),CC63)))</f>
        <v>6</v>
      </c>
      <c r="CJ63" s="93" t="n">
        <f aca="false">IF(CB63="W",6,IF(CB63="O",0,IF(CB63="R",IF(CG63="meio1st",0,IF(CG63="fim1st",0,CD63) ),IF(CB62="R",IF(CG63="meio1st",6,IF(CG63="fim1st",6,IF(CG63="meio2st",IF(CD62&gt;4,IF(CD62=6,7,CD62+2),6),CD63))),CD63))))</f>
        <v>6</v>
      </c>
      <c r="CK63" s="94" t="n">
        <f aca="false">IF(CB63="W",0,IF(CB63="O",0,IF(CB63="R",IF(CG63="STB",CE63,0),IF(CB62="R",IF(CG58="meio1st",0,IF(CI63&gt;CI62,IF(CJ63&gt;CJ62,0,10),IF(CJ63&gt;CJ62,10,CE63))),CE63))))</f>
        <v>0</v>
      </c>
      <c r="CM63" s="1" t="str">
        <f aca="false">D63</f>
        <v>WELTON SILVA</v>
      </c>
      <c r="CN63" s="8" t="n">
        <f aca="false">IF(AE59&gt;AE58,1,0)</f>
        <v>1</v>
      </c>
      <c r="CO63" s="8" t="n">
        <f aca="false">IF(AF59&gt;AF58,1,0)</f>
        <v>1</v>
      </c>
      <c r="CP63" s="8" t="n">
        <f aca="false">IF(AG59&gt;AG58,1,0)</f>
        <v>0</v>
      </c>
      <c r="CQ63" s="8" t="n">
        <f aca="false">IF(AS63&gt;AS62,1,0)</f>
        <v>0</v>
      </c>
      <c r="CR63" s="8" t="n">
        <f aca="false">IF(AT63&gt;AT62,1,0)</f>
        <v>0</v>
      </c>
      <c r="CS63" s="8" t="n">
        <f aca="false">IF(AU63&gt;AU62,1,0)</f>
        <v>0</v>
      </c>
      <c r="CT63" s="8" t="n">
        <f aca="false">IF(BG63&gt;BG62,1,0)</f>
        <v>0</v>
      </c>
      <c r="CU63" s="8" t="n">
        <f aca="false">IF(BH63&gt;BH62,1,0)</f>
        <v>0</v>
      </c>
      <c r="CV63" s="8" t="n">
        <f aca="false">IF(BI63&gt;BI62,1,0)</f>
        <v>0</v>
      </c>
      <c r="CW63" s="8" t="n">
        <f aca="false">IF(BU61&gt;BU60,1,0)</f>
        <v>0</v>
      </c>
      <c r="CX63" s="8" t="n">
        <f aca="false">IF(BV61&gt;BV60,1,0)</f>
        <v>0</v>
      </c>
      <c r="CY63" s="8" t="n">
        <f aca="false">IF(BW61&gt;BW60,1,0)</f>
        <v>0</v>
      </c>
      <c r="CZ63" s="8" t="n">
        <f aca="false">IF(CI63&gt;CI62,1,0)</f>
        <v>1</v>
      </c>
      <c r="DA63" s="8" t="n">
        <f aca="false">IF(CJ63&gt;CJ62,1,0)</f>
        <v>1</v>
      </c>
      <c r="DB63" s="8" t="n">
        <f aca="false">IF(CK63&gt;CK62,1,0)</f>
        <v>0</v>
      </c>
      <c r="DC63" s="74"/>
      <c r="DD63" s="8" t="n">
        <f aca="false">IF(AE58&gt;AE59,1,0)</f>
        <v>0</v>
      </c>
      <c r="DE63" s="8" t="n">
        <f aca="false">IF(AF58&gt;AF59,1,0)</f>
        <v>0</v>
      </c>
      <c r="DF63" s="8" t="n">
        <f aca="false">IF(AG58&gt;AG59,1,0)</f>
        <v>0</v>
      </c>
      <c r="DG63" s="8" t="n">
        <f aca="false">IF(AS62&gt;AS63,1,0)</f>
        <v>1</v>
      </c>
      <c r="DH63" s="8" t="n">
        <f aca="false">IF(AT62&gt;AT63,1,0)</f>
        <v>1</v>
      </c>
      <c r="DI63" s="8" t="n">
        <f aca="false">IF(AU62&gt;AU63,1,0)</f>
        <v>0</v>
      </c>
      <c r="DJ63" s="8" t="n">
        <f aca="false">IF(BG62&gt;BG63,1,0)</f>
        <v>1</v>
      </c>
      <c r="DK63" s="8" t="n">
        <f aca="false">IF(BH62&gt;BH63,1,0)</f>
        <v>1</v>
      </c>
      <c r="DL63" s="8" t="n">
        <f aca="false">IF(BI62&gt;BI63,1,0)</f>
        <v>0</v>
      </c>
      <c r="DM63" s="8" t="n">
        <f aca="false">IF(BU60&gt;BU61,1,0)</f>
        <v>1</v>
      </c>
      <c r="DN63" s="8" t="n">
        <f aca="false">IF(BV60&gt;BV61,1,0)</f>
        <v>1</v>
      </c>
      <c r="DO63" s="8" t="n">
        <f aca="false">IF(BW60&gt;BW61,1,0)</f>
        <v>0</v>
      </c>
      <c r="DP63" s="8" t="n">
        <f aca="false">IF(CI62&gt;CI63,1,0)</f>
        <v>0</v>
      </c>
      <c r="DQ63" s="8" t="n">
        <f aca="false">IF(CJ62&gt;CJ63,1,0)</f>
        <v>0</v>
      </c>
      <c r="DR63" s="8" t="n">
        <f aca="false">IF(CK62&gt;CK63,1,0)</f>
        <v>0</v>
      </c>
      <c r="DS63" s="74"/>
      <c r="DT63" s="8" t="n">
        <f aca="false">AE59+AF59+AG59+AS63+AT63+AU63+BG63+BH63+BI63+BU61+BV61+BW61+CI63+CJ63+CK63</f>
        <v>26</v>
      </c>
      <c r="DU63" s="8" t="n">
        <f aca="false">AE58+AF58+AG58+AS62+AT62+AU62+BG62+BH62+BI62+BU60+BV60+BW60+CI62+CJ62+CK62</f>
        <v>36</v>
      </c>
      <c r="DV63" s="74"/>
      <c r="DW63" s="1" t="n">
        <f aca="false">IF(X59="O",1,0)</f>
        <v>0</v>
      </c>
      <c r="DX63" s="1" t="n">
        <f aca="false">IF(AL63="O",1,0)</f>
        <v>0</v>
      </c>
      <c r="DY63" s="1" t="n">
        <f aca="false">IF(AZ63="O",1,0)</f>
        <v>1</v>
      </c>
      <c r="DZ63" s="1" t="n">
        <f aca="false">IF(BN61="O",1,0)</f>
        <v>1</v>
      </c>
      <c r="EA63" s="1" t="n">
        <f aca="false">IF(CB63="O",1,0)</f>
        <v>0</v>
      </c>
      <c r="ED63" s="8" t="n">
        <f aca="false">IF(CN63+CO63+CP63+DD63+DE63+DF63&gt;0,1,0)</f>
        <v>1</v>
      </c>
      <c r="EE63" s="8" t="n">
        <f aca="false">IF(CQ63+CR63+CS63+DG63+DH63+DI63&gt;0,1,0)</f>
        <v>1</v>
      </c>
      <c r="EF63" s="8" t="n">
        <f aca="false">IF(CT63+CU63+CV63+DJ63+DK63+DL63&gt;0,1,0)</f>
        <v>1</v>
      </c>
      <c r="EG63" s="8" t="n">
        <f aca="false">IF(CW63+CX63+CY63+DM63+DN63+DO63&gt;0,1,0)</f>
        <v>1</v>
      </c>
      <c r="EH63" s="8" t="n">
        <f aca="false">IF(CZ63+DA63+DB63+DP63+DQ63+DR63&gt;0,1,0)</f>
        <v>1</v>
      </c>
      <c r="EI63" s="8" t="n">
        <v>6</v>
      </c>
      <c r="EJ63" s="48" t="n">
        <f aca="false">SUM(ED63:EH63)</f>
        <v>5</v>
      </c>
      <c r="EK63" s="48" t="n">
        <f aca="false">AY63+BM61+CA63+W59+AK63</f>
        <v>2</v>
      </c>
      <c r="EL63" s="48" t="n">
        <f aca="false">SUM(CN63:DB63)</f>
        <v>4</v>
      </c>
      <c r="EM63" s="48" t="n">
        <f aca="false">SUM(DD63:DR63)</f>
        <v>6</v>
      </c>
      <c r="EN63" s="48" t="n">
        <f aca="false">EL63-EM63</f>
        <v>-2</v>
      </c>
      <c r="EO63" s="48" t="n">
        <f aca="false">DT63</f>
        <v>26</v>
      </c>
      <c r="EP63" s="48" t="n">
        <f aca="false">DU63</f>
        <v>36</v>
      </c>
      <c r="EQ63" s="48" t="n">
        <f aca="false">EO63-EP63</f>
        <v>-10</v>
      </c>
      <c r="ER63" s="48" t="n">
        <f aca="false">SUM(DW63:EA63)</f>
        <v>2</v>
      </c>
      <c r="ES63" s="74"/>
      <c r="ET63" s="27" t="n">
        <f aca="false">IF(EK63+100&gt;99,EK63+100,concatdxnar("0",EK63+100))</f>
        <v>102</v>
      </c>
      <c r="EU63" s="27" t="str">
        <f aca="false">IF(EN63+100&gt;99,EN63+100,CONCATENATE("0",EN63+100))</f>
        <v>098</v>
      </c>
      <c r="EV63" s="27" t="str">
        <f aca="false">IF(EQ63+100&gt;99,EQ63+100,CONCATENATE("0",EQ63+100))</f>
        <v>090</v>
      </c>
      <c r="EW63" s="27" t="n">
        <f aca="false">9-ER63</f>
        <v>7</v>
      </c>
      <c r="EX63" s="8" t="str">
        <f aca="false">CONCATENATE(ET63,EU63,EV63,EW63,EI63)</f>
        <v>10209809076</v>
      </c>
      <c r="EY63" s="8" t="n">
        <f aca="false">VALUE(EX63)</f>
        <v>10209809076</v>
      </c>
      <c r="EZ63" s="8" t="n">
        <f aca="false">LARGE(EY58:EY63,EI63)</f>
        <v>10009004041</v>
      </c>
      <c r="FA63" s="8" t="str">
        <f aca="false">LEFT(EZ63,9)</f>
        <v>100090040</v>
      </c>
      <c r="FB63" s="8" t="str">
        <f aca="false">IF(FA63=FA62,"empate-c","ok")</f>
        <v>ok</v>
      </c>
      <c r="FC63" s="8" t="n">
        <f aca="false">VALUE(RIGHT(EZ63,1))</f>
        <v>1</v>
      </c>
      <c r="FD63" s="8" t="n">
        <f aca="false">IF(FB63="ok",9,IF(FB63="empate-c",CONCATENATE(FC63,FC62),IF(FB63="empate-b",CONCATENATE(FC63,FC64),1)))</f>
        <v>9</v>
      </c>
      <c r="FE63" s="8" t="str">
        <f aca="false">RIGHT(C56,1)</f>
        <v>G</v>
      </c>
      <c r="FF63" s="8" t="n">
        <f aca="false">IF(FD63=9,9,VLOOKUP(CONCATENATE(FE63,FD63),'Conf-Direto'!$A$12:$B$587,2,0))</f>
        <v>9</v>
      </c>
      <c r="FG63" s="8" t="n">
        <f aca="false">IF(FF63=9,9,IF(FF63=FC63,8,7))</f>
        <v>9</v>
      </c>
      <c r="FH63" s="1" t="str">
        <f aca="false">CONCATENATE(FA63,FG63,FC63)</f>
        <v>10009004091</v>
      </c>
      <c r="FI63" s="8" t="n">
        <v>6</v>
      </c>
      <c r="FJ63" s="25" t="n">
        <f aca="false">IF(W58=1,1,IF(W59=1,6,0))</f>
        <v>6</v>
      </c>
      <c r="FK63" s="25" t="n">
        <f aca="false">IF(BM60=1,2,IF(BM61=1,6,0))</f>
        <v>2</v>
      </c>
      <c r="FL63" s="25" t="n">
        <f aca="false">IF(AK62=1,3,IF(AK63=1,6,0))</f>
        <v>3</v>
      </c>
      <c r="FM63" s="25" t="n">
        <f aca="false">IF(CA62=1,4,IF(CA63=1,6,0))</f>
        <v>6</v>
      </c>
      <c r="FN63" s="25" t="n">
        <f aca="false">IF(AY62=1,5,IF(AY63=1,6,0))</f>
        <v>5</v>
      </c>
      <c r="FO63" s="25"/>
      <c r="FP63" s="1" t="n">
        <f aca="false">VALUE(FH63)</f>
        <v>10009004091</v>
      </c>
      <c r="FQ63" s="1" t="n">
        <f aca="false">LARGE(FP58:FP63,6)</f>
        <v>10009004091</v>
      </c>
      <c r="FR63" s="8" t="n">
        <f aca="false">IF(SUM(EJ58:EJ63)=0,B63,VALUE(RIGHT(FQ63,1)))</f>
        <v>1</v>
      </c>
      <c r="FS63" s="1" t="n">
        <f aca="false">FR63+36</f>
        <v>37</v>
      </c>
      <c r="FT63" s="1" t="str">
        <f aca="false">VLOOKUP(FR63,B58:D63,3,0)</f>
        <v>EDMAR MARTINS</v>
      </c>
      <c r="FU63" s="4" t="n">
        <f aca="false">F63</f>
        <v>42</v>
      </c>
      <c r="FV63" s="9" t="str">
        <f aca="false">IF(FS63&lt;10,CONCATENATE("0",FS63,IF(FU63&lt;10,CONCATENATE("0",FU63),FU63)),CONCATENATE(FS63,IF(FU63&lt;10,CONCATENATE("0",FU63),FU63)))</f>
        <v>3742</v>
      </c>
      <c r="FW63" s="4" t="n">
        <f aca="false">VALUE(FV63)</f>
        <v>3742</v>
      </c>
      <c r="FX63" s="4" t="n">
        <f aca="false">SMALL(FW58:FW63,FI63)</f>
        <v>4241</v>
      </c>
      <c r="FY63" s="4" t="n">
        <f aca="false">IF(LEN(FX63)=3,VALUE(LEFT(FX63,1)),VALUE(LEFT(FX63,2)))</f>
        <v>42</v>
      </c>
      <c r="FZ63" s="4" t="str">
        <f aca="false">RIGHT(FX63,2)</f>
        <v>41</v>
      </c>
    </row>
    <row r="65" s="17" customFormat="true" ht="22.5" hidden="false" customHeight="true" outlineLevel="0" collapsed="false">
      <c r="A65" s="10"/>
      <c r="B65" s="10" t="s">
        <v>0</v>
      </c>
      <c r="C65" s="11" t="s">
        <v>85</v>
      </c>
      <c r="D65" s="11"/>
      <c r="E65" s="12"/>
      <c r="F65" s="11" t="str">
        <f aca="false">$C65</f>
        <v>GRUPO H</v>
      </c>
      <c r="G65" s="11" t="s">
        <v>80</v>
      </c>
      <c r="H65" s="13" t="s">
        <v>2</v>
      </c>
      <c r="I65" s="14" t="s">
        <v>3</v>
      </c>
      <c r="J65" s="15" t="s">
        <v>4</v>
      </c>
      <c r="K65" s="15"/>
      <c r="L65" s="15"/>
      <c r="M65" s="15" t="s">
        <v>6</v>
      </c>
      <c r="N65" s="15"/>
      <c r="O65" s="15"/>
      <c r="P65" s="11" t="s">
        <v>8</v>
      </c>
      <c r="Q65" s="11" t="s">
        <v>8</v>
      </c>
      <c r="R65" s="36"/>
      <c r="S65" s="36"/>
      <c r="U65" s="18" t="str">
        <f aca="false">U56</f>
        <v>3o TURNO - 1a RODADA</v>
      </c>
      <c r="V65" s="18"/>
      <c r="W65" s="19"/>
      <c r="X65" s="22" t="s">
        <v>10</v>
      </c>
      <c r="Y65" s="22"/>
      <c r="Z65" s="22"/>
      <c r="AA65" s="22"/>
      <c r="AC65" s="5" t="s">
        <v>11</v>
      </c>
      <c r="AD65" s="12"/>
      <c r="AE65" s="21" t="s">
        <v>12</v>
      </c>
      <c r="AF65" s="21"/>
      <c r="AG65" s="21"/>
      <c r="AI65" s="18" t="str">
        <f aca="false">AI56</f>
        <v>3o TURNO - 2a RODADA</v>
      </c>
      <c r="AJ65" s="18"/>
      <c r="AK65" s="19"/>
      <c r="AL65" s="22" t="s">
        <v>10</v>
      </c>
      <c r="AM65" s="22"/>
      <c r="AN65" s="22"/>
      <c r="AO65" s="22"/>
      <c r="AP65" s="12"/>
      <c r="AQ65" s="5" t="s">
        <v>11</v>
      </c>
      <c r="AR65" s="12"/>
      <c r="AS65" s="21" t="s">
        <v>12</v>
      </c>
      <c r="AT65" s="21"/>
      <c r="AU65" s="21"/>
      <c r="AW65" s="18" t="str">
        <f aca="false">AW56</f>
        <v>3o TURNO - 3a RODADA</v>
      </c>
      <c r="AX65" s="18"/>
      <c r="AY65" s="19"/>
      <c r="AZ65" s="22" t="s">
        <v>10</v>
      </c>
      <c r="BA65" s="22"/>
      <c r="BB65" s="22"/>
      <c r="BC65" s="22"/>
      <c r="BD65" s="12"/>
      <c r="BE65" s="5" t="s">
        <v>11</v>
      </c>
      <c r="BF65" s="12"/>
      <c r="BG65" s="21" t="s">
        <v>12</v>
      </c>
      <c r="BH65" s="21"/>
      <c r="BI65" s="21"/>
      <c r="BK65" s="18" t="str">
        <f aca="false">BK56</f>
        <v>3o TURNO - 4a RODADA</v>
      </c>
      <c r="BL65" s="18"/>
      <c r="BM65" s="19"/>
      <c r="BN65" s="22" t="s">
        <v>10</v>
      </c>
      <c r="BO65" s="22"/>
      <c r="BP65" s="22"/>
      <c r="BQ65" s="22"/>
      <c r="BR65" s="12"/>
      <c r="BS65" s="5" t="s">
        <v>11</v>
      </c>
      <c r="BT65" s="12"/>
      <c r="BU65" s="21" t="s">
        <v>12</v>
      </c>
      <c r="BV65" s="21"/>
      <c r="BW65" s="21"/>
      <c r="BY65" s="18" t="str">
        <f aca="false">BY56</f>
        <v>3o TURNO - 5a RODADA</v>
      </c>
      <c r="BZ65" s="18"/>
      <c r="CA65" s="19"/>
      <c r="CB65" s="23" t="s">
        <v>10</v>
      </c>
      <c r="CC65" s="23"/>
      <c r="CD65" s="23"/>
      <c r="CE65" s="23"/>
      <c r="CF65" s="12"/>
      <c r="CG65" s="5" t="s">
        <v>11</v>
      </c>
      <c r="CH65" s="12"/>
      <c r="CI65" s="21" t="s">
        <v>12</v>
      </c>
      <c r="CJ65" s="21"/>
      <c r="CK65" s="21"/>
      <c r="CL65" s="24"/>
      <c r="CM65" s="25" t="s">
        <v>13</v>
      </c>
      <c r="CN65" s="8" t="s">
        <v>14</v>
      </c>
      <c r="CO65" s="8"/>
      <c r="CP65" s="8"/>
      <c r="CQ65" s="8" t="s">
        <v>15</v>
      </c>
      <c r="CR65" s="8"/>
      <c r="CS65" s="8"/>
      <c r="CT65" s="8" t="s">
        <v>16</v>
      </c>
      <c r="CU65" s="8"/>
      <c r="CV65" s="8"/>
      <c r="CW65" s="8" t="s">
        <v>17</v>
      </c>
      <c r="CX65" s="8"/>
      <c r="CY65" s="8"/>
      <c r="CZ65" s="8" t="s">
        <v>18</v>
      </c>
      <c r="DA65" s="8"/>
      <c r="DB65" s="8"/>
      <c r="DC65" s="10"/>
      <c r="DD65" s="8" t="s">
        <v>19</v>
      </c>
      <c r="DE65" s="8"/>
      <c r="DF65" s="8"/>
      <c r="DG65" s="8" t="s">
        <v>20</v>
      </c>
      <c r="DH65" s="8"/>
      <c r="DI65" s="8"/>
      <c r="DJ65" s="8" t="s">
        <v>21</v>
      </c>
      <c r="DK65" s="8"/>
      <c r="DL65" s="8"/>
      <c r="DM65" s="8" t="s">
        <v>22</v>
      </c>
      <c r="DN65" s="8"/>
      <c r="DO65" s="8"/>
      <c r="DP65" s="8" t="s">
        <v>23</v>
      </c>
      <c r="DQ65" s="8"/>
      <c r="DR65" s="8"/>
      <c r="DS65" s="10"/>
      <c r="DT65" s="8" t="s">
        <v>6</v>
      </c>
      <c r="DU65" s="8"/>
      <c r="DV65" s="10"/>
      <c r="DW65" s="8" t="s">
        <v>24</v>
      </c>
      <c r="DX65" s="8"/>
      <c r="DY65" s="8"/>
      <c r="DZ65" s="8"/>
      <c r="EA65" s="8"/>
      <c r="EB65" s="8" t="s">
        <v>25</v>
      </c>
      <c r="EC65" s="8"/>
      <c r="ED65" s="8" t="s">
        <v>26</v>
      </c>
      <c r="EE65" s="8"/>
      <c r="EF65" s="8"/>
      <c r="EG65" s="8"/>
      <c r="EH65" s="8"/>
      <c r="EI65" s="26" t="s">
        <v>0</v>
      </c>
      <c r="EJ65" s="26" t="s">
        <v>2</v>
      </c>
      <c r="EK65" s="26" t="s">
        <v>3</v>
      </c>
      <c r="EL65" s="8" t="s">
        <v>4</v>
      </c>
      <c r="EM65" s="8"/>
      <c r="EN65" s="8"/>
      <c r="EO65" s="8" t="s">
        <v>6</v>
      </c>
      <c r="EP65" s="8"/>
      <c r="EQ65" s="8"/>
      <c r="ER65" s="8" t="s">
        <v>27</v>
      </c>
      <c r="ES65" s="10"/>
      <c r="ET65" s="27" t="s">
        <v>28</v>
      </c>
      <c r="EU65" s="27"/>
      <c r="EV65" s="27"/>
      <c r="EW65" s="27"/>
      <c r="EX65" s="27"/>
      <c r="EY65" s="27"/>
      <c r="EZ65" s="27"/>
      <c r="FA65" s="27"/>
      <c r="FB65" s="27"/>
      <c r="FC65" s="27"/>
      <c r="FD65" s="8" t="s">
        <v>29</v>
      </c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10"/>
      <c r="FT65" s="10"/>
      <c r="FU65" s="12"/>
      <c r="FV65" s="28"/>
      <c r="FW65" s="12"/>
      <c r="FX65" s="12"/>
      <c r="FY65" s="12"/>
      <c r="FZ65" s="12"/>
      <c r="GA65" s="12"/>
      <c r="GB65" s="12"/>
      <c r="GC65" s="12"/>
      <c r="GD65" s="24"/>
      <c r="GE65" s="24"/>
    </row>
    <row r="66" s="17" customFormat="true" ht="24.75" hidden="false" customHeight="true" outlineLevel="0" collapsed="false">
      <c r="A66" s="10"/>
      <c r="B66" s="10"/>
      <c r="C66" s="29" t="str">
        <f aca="false">C57</f>
        <v>TENISTAS</v>
      </c>
      <c r="D66" s="29" t="str">
        <f aca="false">C3</f>
        <v>TENISTAS</v>
      </c>
      <c r="E66" s="12"/>
      <c r="F66" s="30"/>
      <c r="G66" s="31" t="s">
        <v>31</v>
      </c>
      <c r="H66" s="13"/>
      <c r="I66" s="14"/>
      <c r="J66" s="32" t="s">
        <v>32</v>
      </c>
      <c r="K66" s="32" t="s">
        <v>33</v>
      </c>
      <c r="L66" s="33" t="s">
        <v>34</v>
      </c>
      <c r="M66" s="34" t="s">
        <v>32</v>
      </c>
      <c r="N66" s="34" t="s">
        <v>33</v>
      </c>
      <c r="O66" s="35" t="s">
        <v>34</v>
      </c>
      <c r="P66" s="11"/>
      <c r="Q66" s="11"/>
      <c r="R66" s="36"/>
      <c r="S66" s="36"/>
      <c r="U66" s="41"/>
      <c r="V66" s="42" t="str">
        <f aca="false">V57</f>
        <v>23 a 29 Mai</v>
      </c>
      <c r="W66" s="38"/>
      <c r="X66" s="39" t="s">
        <v>35</v>
      </c>
      <c r="Y66" s="40" t="s">
        <v>36</v>
      </c>
      <c r="Z66" s="40" t="s">
        <v>37</v>
      </c>
      <c r="AA66" s="34" t="s">
        <v>38</v>
      </c>
      <c r="AC66" s="5" t="s">
        <v>39</v>
      </c>
      <c r="AD66" s="12"/>
      <c r="AE66" s="40" t="s">
        <v>36</v>
      </c>
      <c r="AF66" s="40" t="s">
        <v>37</v>
      </c>
      <c r="AG66" s="34" t="s">
        <v>38</v>
      </c>
      <c r="AI66" s="41"/>
      <c r="AJ66" s="42" t="str">
        <f aca="false">AJ57</f>
        <v>30 a 05 Jun</v>
      </c>
      <c r="AK66" s="38"/>
      <c r="AL66" s="39" t="s">
        <v>35</v>
      </c>
      <c r="AM66" s="40" t="s">
        <v>36</v>
      </c>
      <c r="AN66" s="40" t="s">
        <v>37</v>
      </c>
      <c r="AO66" s="34" t="s">
        <v>38</v>
      </c>
      <c r="AP66" s="12"/>
      <c r="AQ66" s="5" t="s">
        <v>39</v>
      </c>
      <c r="AR66" s="12"/>
      <c r="AS66" s="40" t="s">
        <v>36</v>
      </c>
      <c r="AT66" s="40" t="s">
        <v>37</v>
      </c>
      <c r="AU66" s="34" t="s">
        <v>38</v>
      </c>
      <c r="AW66" s="41"/>
      <c r="AX66" s="42" t="str">
        <f aca="false">AX57</f>
        <v>06 a 12 Jun</v>
      </c>
      <c r="AY66" s="38"/>
      <c r="AZ66" s="39" t="s">
        <v>35</v>
      </c>
      <c r="BA66" s="40" t="s">
        <v>36</v>
      </c>
      <c r="BB66" s="40" t="s">
        <v>37</v>
      </c>
      <c r="BC66" s="34" t="s">
        <v>38</v>
      </c>
      <c r="BD66" s="12"/>
      <c r="BE66" s="5" t="s">
        <v>39</v>
      </c>
      <c r="BF66" s="12"/>
      <c r="BG66" s="40" t="s">
        <v>36</v>
      </c>
      <c r="BH66" s="40" t="s">
        <v>37</v>
      </c>
      <c r="BI66" s="34" t="s">
        <v>38</v>
      </c>
      <c r="BK66" s="41"/>
      <c r="BL66" s="42" t="str">
        <f aca="false">BL57</f>
        <v>13 a 19 Jun</v>
      </c>
      <c r="BM66" s="38"/>
      <c r="BN66" s="39" t="s">
        <v>35</v>
      </c>
      <c r="BO66" s="40" t="s">
        <v>36</v>
      </c>
      <c r="BP66" s="40" t="s">
        <v>37</v>
      </c>
      <c r="BQ66" s="34" t="s">
        <v>38</v>
      </c>
      <c r="BR66" s="12"/>
      <c r="BS66" s="5" t="s">
        <v>39</v>
      </c>
      <c r="BT66" s="12"/>
      <c r="BU66" s="40" t="s">
        <v>36</v>
      </c>
      <c r="BV66" s="40" t="s">
        <v>37</v>
      </c>
      <c r="BW66" s="34" t="s">
        <v>38</v>
      </c>
      <c r="BY66" s="41"/>
      <c r="BZ66" s="42" t="str">
        <f aca="false">BZ57</f>
        <v>20 a 26 Jun</v>
      </c>
      <c r="CA66" s="38"/>
      <c r="CB66" s="116" t="s">
        <v>35</v>
      </c>
      <c r="CC66" s="45" t="s">
        <v>40</v>
      </c>
      <c r="CD66" s="45" t="s">
        <v>41</v>
      </c>
      <c r="CE66" s="46" t="s">
        <v>38</v>
      </c>
      <c r="CF66" s="12"/>
      <c r="CG66" s="5" t="s">
        <v>39</v>
      </c>
      <c r="CH66" s="12"/>
      <c r="CI66" s="40" t="s">
        <v>36</v>
      </c>
      <c r="CJ66" s="40" t="s">
        <v>37</v>
      </c>
      <c r="CK66" s="34" t="s">
        <v>38</v>
      </c>
      <c r="CL66" s="24"/>
      <c r="CM66" s="25"/>
      <c r="CN66" s="10" t="s">
        <v>42</v>
      </c>
      <c r="CO66" s="10" t="s">
        <v>43</v>
      </c>
      <c r="CP66" s="10" t="s">
        <v>44</v>
      </c>
      <c r="CQ66" s="10" t="s">
        <v>42</v>
      </c>
      <c r="CR66" s="10" t="s">
        <v>43</v>
      </c>
      <c r="CS66" s="10" t="s">
        <v>44</v>
      </c>
      <c r="CT66" s="10" t="s">
        <v>42</v>
      </c>
      <c r="CU66" s="10" t="s">
        <v>43</v>
      </c>
      <c r="CV66" s="10" t="s">
        <v>44</v>
      </c>
      <c r="CW66" s="10" t="s">
        <v>42</v>
      </c>
      <c r="CX66" s="10" t="s">
        <v>43</v>
      </c>
      <c r="CY66" s="10" t="s">
        <v>44</v>
      </c>
      <c r="CZ66" s="10" t="s">
        <v>42</v>
      </c>
      <c r="DA66" s="10" t="s">
        <v>43</v>
      </c>
      <c r="DB66" s="10" t="s">
        <v>44</v>
      </c>
      <c r="DC66" s="10"/>
      <c r="DD66" s="10" t="s">
        <v>42</v>
      </c>
      <c r="DE66" s="10" t="s">
        <v>43</v>
      </c>
      <c r="DF66" s="10" t="s">
        <v>44</v>
      </c>
      <c r="DG66" s="10" t="s">
        <v>42</v>
      </c>
      <c r="DH66" s="10" t="s">
        <v>43</v>
      </c>
      <c r="DI66" s="10" t="s">
        <v>44</v>
      </c>
      <c r="DJ66" s="10" t="s">
        <v>42</v>
      </c>
      <c r="DK66" s="10" t="s">
        <v>43</v>
      </c>
      <c r="DL66" s="10" t="s">
        <v>44</v>
      </c>
      <c r="DM66" s="10" t="s">
        <v>42</v>
      </c>
      <c r="DN66" s="10" t="s">
        <v>43</v>
      </c>
      <c r="DO66" s="10" t="s">
        <v>44</v>
      </c>
      <c r="DP66" s="10" t="s">
        <v>42</v>
      </c>
      <c r="DQ66" s="10" t="s">
        <v>43</v>
      </c>
      <c r="DR66" s="10" t="s">
        <v>44</v>
      </c>
      <c r="DS66" s="10"/>
      <c r="DT66" s="8" t="s">
        <v>32</v>
      </c>
      <c r="DU66" s="8" t="s">
        <v>33</v>
      </c>
      <c r="DV66" s="10"/>
      <c r="DW66" s="12" t="s">
        <v>45</v>
      </c>
      <c r="DX66" s="10" t="s">
        <v>46</v>
      </c>
      <c r="DY66" s="12" t="s">
        <v>45</v>
      </c>
      <c r="DZ66" s="10" t="s">
        <v>46</v>
      </c>
      <c r="EA66" s="12" t="s">
        <v>45</v>
      </c>
      <c r="EB66" s="8" t="s">
        <v>47</v>
      </c>
      <c r="EC66" s="8"/>
      <c r="ED66" s="8" t="s">
        <v>48</v>
      </c>
      <c r="EE66" s="8" t="s">
        <v>49</v>
      </c>
      <c r="EF66" s="8" t="s">
        <v>50</v>
      </c>
      <c r="EG66" s="8" t="s">
        <v>51</v>
      </c>
      <c r="EH66" s="8" t="s">
        <v>52</v>
      </c>
      <c r="EI66" s="26"/>
      <c r="EJ66" s="26"/>
      <c r="EK66" s="26"/>
      <c r="EL66" s="8" t="s">
        <v>32</v>
      </c>
      <c r="EM66" s="8" t="s">
        <v>33</v>
      </c>
      <c r="EN66" s="8" t="s">
        <v>34</v>
      </c>
      <c r="EO66" s="8" t="s">
        <v>32</v>
      </c>
      <c r="EP66" s="8" t="s">
        <v>33</v>
      </c>
      <c r="EQ66" s="8" t="s">
        <v>34</v>
      </c>
      <c r="ER66" s="8"/>
      <c r="ES66" s="10"/>
      <c r="ET66" s="10" t="str">
        <f aca="false">I65</f>
        <v>Vitorias</v>
      </c>
      <c r="EU66" s="10" t="s">
        <v>53</v>
      </c>
      <c r="EV66" s="10" t="s">
        <v>54</v>
      </c>
      <c r="EW66" s="10" t="s">
        <v>24</v>
      </c>
      <c r="EX66" s="10" t="s">
        <v>55</v>
      </c>
      <c r="EY66" s="10" t="s">
        <v>56</v>
      </c>
      <c r="EZ66" s="10" t="s">
        <v>57</v>
      </c>
      <c r="FA66" s="10" t="s">
        <v>58</v>
      </c>
      <c r="FB66" s="10" t="s">
        <v>59</v>
      </c>
      <c r="FC66" s="10" t="s">
        <v>60</v>
      </c>
      <c r="FD66" s="10" t="s">
        <v>61</v>
      </c>
      <c r="FE66" s="10" t="s">
        <v>62</v>
      </c>
      <c r="FF66" s="10" t="s">
        <v>32</v>
      </c>
      <c r="FG66" s="10" t="s">
        <v>63</v>
      </c>
      <c r="FH66" s="10" t="s">
        <v>64</v>
      </c>
      <c r="FI66" s="8" t="s">
        <v>0</v>
      </c>
      <c r="FJ66" s="8" t="n">
        <v>1</v>
      </c>
      <c r="FK66" s="8" t="n">
        <v>2</v>
      </c>
      <c r="FL66" s="8" t="n">
        <v>3</v>
      </c>
      <c r="FM66" s="8" t="n">
        <v>4</v>
      </c>
      <c r="FN66" s="8" t="n">
        <v>5</v>
      </c>
      <c r="FO66" s="8" t="n">
        <v>6</v>
      </c>
      <c r="FP66" s="10" t="s">
        <v>65</v>
      </c>
      <c r="FQ66" s="10" t="s">
        <v>66</v>
      </c>
      <c r="FR66" s="10" t="s">
        <v>86</v>
      </c>
      <c r="FS66" s="47" t="s">
        <v>68</v>
      </c>
      <c r="FT66" s="10" t="s">
        <v>69</v>
      </c>
      <c r="FU66" s="12" t="s">
        <v>70</v>
      </c>
      <c r="FV66" s="28" t="s">
        <v>71</v>
      </c>
      <c r="FW66" s="12"/>
      <c r="FX66" s="12" t="s">
        <v>73</v>
      </c>
      <c r="FY66" s="12"/>
      <c r="FZ66" s="12"/>
      <c r="GA66" s="12"/>
      <c r="GB66" s="12"/>
      <c r="GC66" s="12"/>
      <c r="GD66" s="24"/>
      <c r="GE66" s="24"/>
    </row>
    <row r="67" customFormat="false" ht="15" hidden="false" customHeight="false" outlineLevel="0" collapsed="false">
      <c r="B67" s="48" t="n">
        <v>1</v>
      </c>
      <c r="C67" s="49" t="n">
        <v>43</v>
      </c>
      <c r="D67" s="50" t="str">
        <f aca="false">Classificação!D47</f>
        <v>JOSE LUIS</v>
      </c>
      <c r="F67" s="49" t="n">
        <f aca="false">F63+1</f>
        <v>43</v>
      </c>
      <c r="G67" s="51" t="str">
        <f aca="false">VLOOKUP(FR67,$B$67:$D$72,3,0)</f>
        <v>JOSE LUIS</v>
      </c>
      <c r="H67" s="111" t="n">
        <f aca="false">VLOOKUP(FR67,EI67:EJ72,2,0)</f>
        <v>5</v>
      </c>
      <c r="I67" s="53" t="n">
        <f aca="false">VLOOKUP(FR67,EI67:EK72,3,0)</f>
        <v>5</v>
      </c>
      <c r="J67" s="57" t="n">
        <f aca="false">VLOOKUP(FR67,EI67:EQ72,4,0)</f>
        <v>10</v>
      </c>
      <c r="K67" s="55" t="n">
        <f aca="false">VLOOKUP(FR67,EI67:EQ72,5,0)</f>
        <v>3</v>
      </c>
      <c r="L67" s="56" t="n">
        <f aca="false">VLOOKUP(FR67,EI67:EQ72,6,0)</f>
        <v>7</v>
      </c>
      <c r="M67" s="57" t="n">
        <f aca="false">VLOOKUP(FR67,EI67:EQ72,7,0)</f>
        <v>82</v>
      </c>
      <c r="N67" s="55" t="n">
        <f aca="false">VLOOKUP(FR67,EI67:EQ72,8,0)</f>
        <v>52</v>
      </c>
      <c r="O67" s="112" t="n">
        <f aca="false">VLOOKUP(FR67,EI67:EQ72,9,0)</f>
        <v>30</v>
      </c>
      <c r="P67" s="58" t="n">
        <f aca="false">VLOOKUP(FR67,EI67:ER72,10,0)</f>
        <v>0</v>
      </c>
      <c r="Q67" s="58" t="e">
        <f aca="false">VLOOKUP(FS67,EJ67:ES72,10,0)</f>
        <v>#N/A</v>
      </c>
      <c r="R67" s="59"/>
      <c r="S67" s="59"/>
      <c r="U67" s="60"/>
      <c r="V67" s="61" t="str">
        <f aca="false">D67</f>
        <v>JOSE LUIS</v>
      </c>
      <c r="W67" s="62" t="n">
        <f aca="false">IF(X67="W",1,IF(X67="O",0,IF(X67="R",0,IF(X68="R",1,IF(AG67+AG68&gt;0,IF(AG67&gt;AG68,1,0),IF(AF67&gt;AF68,1,0))))))</f>
        <v>1</v>
      </c>
      <c r="X67" s="63" t="s">
        <v>25</v>
      </c>
      <c r="Y67" s="64"/>
      <c r="Z67" s="64"/>
      <c r="AA67" s="65"/>
      <c r="AC67" s="5" t="str">
        <f aca="false">IF(AA67&lt;&gt;"","STB",IF(AA68&lt;&gt;"","STB",IF(Z67&lt;&gt;"",IF(Z67&gt;5,IF(Z67&gt;Z68+1,"fim2st",IF(Z68&gt;Z67+1,"fim2st",IF(Z67=Z68,"meio2st",IF(Z67=6,IF(Z68=7,"fim2st","meio2st"),IF(Z67=7,IF(Z68=6,"fim2st","meio2st"),"meio2st"))))),IF(Z68&gt;5,IF(Z68&gt;Z67+1,"fim2st","meio2st"),"meio2st")),IF(Z68&lt;&gt;"",IF(Z67&gt;5,IF(Z67&gt;Z68+1,"fim2st",IF(Z68&gt;Z67+1,"fim2st",IF(Z67=Z68,"meio2st",IF(Z67=6,IF(Z68=7,"fim2st","meio2st"),IF(Z67=7,IF(Z68=6,"fim2st","meio2st"),"meio2st"))))),IF(Z68&gt;5,IF(Z68&gt;Z67+1,"fim2st","meio2st"),"meio2st")),IF(Y67&lt;&gt;"",IF(Y67&gt;5,IF(Y67&gt;Y68+1,"fim1st",IF(Y68&gt;Y67+1,"fim1st",IF(Y67=Y68,"meio1st",IF(Y67=6,IF(Y68=7,"fim1st","meio1st"),IF(Y67=7,IF(Y68=6,"fim1st","meio1st"),"meio1st"))))),IF(Y68&gt;5,IF(Y68&gt;Y67+1,"fim1st","meio1st"),"meio1st")),IF(Y68&lt;&gt;"",IF(Y67&gt;5,IF(Y67&gt;Y68+1,"fim1st",IF(Y68&gt;Y67+1,"fim1st",IF(Y67=Y68,"meio1st",IF(Y67=6,IF(Y68=7,"fim1st","meio1st"),IF(Y67=7,IF(Y68=6,"fim1st","meio1st"),"meio1st"))))),IF(Y68&gt;5,IF(Y68&gt;Y67+1,"fim1st","meio1st"),"meio1st")),"NJG"))))))</f>
        <v>NJG</v>
      </c>
      <c r="AE67" s="66" t="n">
        <f aca="false">IF(X67="W",6,IF(X67="O",0,  IF(X68="R",IF(AC67="meio1st",IF(Y68&gt;4,IF(Y68=6,7,Y68+2),6),Y67),Y67)))</f>
        <v>6</v>
      </c>
      <c r="AF67" s="67" t="n">
        <f aca="false">IF(X67="W",6,IF(X67="O",0,IF(X67="R",IF(AC67="meio1st",0,IF(AC67="fim1st",0,Z67) ),IF(X68="R",IF(AC67="meio1st",6,IF(AC67="fim1st",6,IF(AC67="meio2st",IF(Z68&gt;4,IF(Z68=6,7,Z68+2),6),Z67))),Z67))))</f>
        <v>6</v>
      </c>
      <c r="AG67" s="68" t="n">
        <f aca="false">IF(X67="W",0,IF(X67="O",0,IF(X67="R",IF(AC67="STB",AA67,0),IF(X68="R",IF(AC67="meio1st",0,IF(AE67&gt;AE68,IF(AF67&gt;AF68,0,10),IF(AF67&gt;AF68,10,AA67))),AA67))))</f>
        <v>0</v>
      </c>
      <c r="AH67" s="69"/>
      <c r="AI67" s="60" t="s">
        <v>75</v>
      </c>
      <c r="AJ67" s="61" t="str">
        <f aca="false">D67</f>
        <v>JOSE LUIS</v>
      </c>
      <c r="AK67" s="62" t="n">
        <f aca="false">IF(AL67="W",1,IF(AL67="O",0,IF(AL67="R",0,IF(AL68="R",1,IF(AU67+AU68&gt;0,IF(AU67&gt;AU68,1,0),IF(AT67&gt;AT68,1,0))))))</f>
        <v>1</v>
      </c>
      <c r="AL67" s="63"/>
      <c r="AM67" s="64" t="n">
        <v>6</v>
      </c>
      <c r="AN67" s="64" t="n">
        <v>3</v>
      </c>
      <c r="AO67" s="65" t="n">
        <v>11</v>
      </c>
      <c r="AQ67" s="5" t="str">
        <f aca="false">IF(AO67&lt;&gt;"","STB",IF(AO68&lt;&gt;"","STB",IF(AN67&lt;&gt;"",IF(AN67&gt;5,IF(AN67&gt;AN68+1,"fim2st",IF(AN68&gt;AN67+1,"fim2st",IF(AN67=AN68,"meio2st",IF(AN67=6,IF(AN68=7,"fim2st","meio2st"),IF(AN67=7,IF(AN68=6,"fim2st","meio2st"),"meio2st"))))),IF(AN68&gt;5,IF(AN68&gt;AN67+1,"fim2st","meio2st"),"meio2st")),IF(AN68&lt;&gt;"",IF(AN67&gt;5,IF(AN67&gt;AN68+1,"fim2st",IF(AN68&gt;AN67+1,"fim2st",IF(AN67=AN68,"meio2st",IF(AN67=6,IF(AN68=7,"fim2st","meio2st"),IF(AN67=7,IF(AN68=6,"fim2st","meio2st"),"meio2st"))))),IF(AN68&gt;5,IF(AN68&gt;AN67+1,"fim2st","meio2st"),"meio2st")),IF(AM67&lt;&gt;"",IF(AM67&gt;5,IF(AM67&gt;AM68+1,"fim1st",IF(AM68&gt;AM67+1,"fim1st",IF(AM67=AM68,"meio1st",IF(AM67=6,IF(AM68=7,"fim1st","meio1st"),IF(AM67=7,IF(AM68=6,"fim1st","meio1st"),"meio1st"))))),IF(AM68&gt;5,IF(AM68&gt;AM67+1,"fim1st","meio1st"),"meio1st")),IF(AM68&lt;&gt;"",IF(AM67&gt;5,IF(AM67&gt;AM68+1,"fim1st",IF(AM68&gt;AM67+1,"fim1st",IF(AM67=AM68,"meio1st",IF(AM67=6,IF(AM68=7,"fim1st","meio1st"),IF(AM67=7,IF(AM68=6,"fim1st","meio1st"),"meio1st"))))),IF(AM68&gt;5,IF(AM68&gt;AM67+1,"fim1st","meio1st"),"meio1st")),"NJG"))))))</f>
        <v>STB</v>
      </c>
      <c r="AS67" s="66" t="n">
        <f aca="false">IF(AL67="W",6,IF(AL67="O",0,  IF(AL68="R",IF(AQ67="meio1st",IF(AM68&gt;4,IF(AM68=6,7,AM68+2),6),AM67),AM67)))</f>
        <v>6</v>
      </c>
      <c r="AT67" s="67" t="n">
        <f aca="false">IF(AL67="W",6,IF(AL67="O",0,IF(AL67="R",IF(AQ67="meio1st",0,IF(AQ67="fim1st",0,AN67) ),IF(AL68="R",IF(AQ67="meio1st",6,IF(AQ67="fim1st",6,IF(AQ67="meio2st",IF(AN68&gt;4,IF(AN68=6,7,AN68+2),6),AN67))),AN67))))</f>
        <v>3</v>
      </c>
      <c r="AU67" s="68" t="n">
        <f aca="false">IF(AL67="W",0,IF(AL67="O",0,IF(AL67="R",IF(AQ67="STB",AO67,0),IF(AL68="R",IF(AQ67="meio1st",0,IF(AS67&gt;AS68,IF(AT67&gt;AT68,0,10),IF(AT67&gt;AT68,10,AO67))),AO67))))</f>
        <v>11</v>
      </c>
      <c r="AW67" s="60"/>
      <c r="AX67" s="61" t="str">
        <f aca="false">D67</f>
        <v>JOSE LUIS</v>
      </c>
      <c r="AY67" s="62" t="n">
        <f aca="false">IF(AZ67="W",1,IF(AZ67="O",0,IF(AZ67="R",0,IF(AZ68="R",1,IF(BI67+BI68&gt;0,IF(BI67&gt;BI68,1,0),IF(BH67&gt;BH68,1,0))))))</f>
        <v>1</v>
      </c>
      <c r="AZ67" s="63"/>
      <c r="BA67" s="64" t="n">
        <v>6</v>
      </c>
      <c r="BB67" s="64" t="n">
        <v>6</v>
      </c>
      <c r="BC67" s="65"/>
      <c r="BE67" s="5" t="str">
        <f aca="false">IF(BC67&lt;&gt;"","STB",IF(BC68&lt;&gt;"","STB",IF(BB67&lt;&gt;"",IF(BB67&gt;5,IF(BB67&gt;BB68+1,"fim2st",IF(BB68&gt;BB67+1,"fim2st",IF(BB67=BB68,"meio2st",IF(BB67=6,IF(BB68=7,"fim2st","meio2st"),IF(BB67=7,IF(BB68=6,"fim2st","meio2st"),"meio2st"))))),IF(BB68&gt;5,IF(BB68&gt;BB67+1,"fim2st","meio2st"),"meio2st")),IF(BB68&lt;&gt;"",IF(BB67&gt;5,IF(BB67&gt;BB68+1,"fim2st",IF(BB68&gt;BB67+1,"fim2st",IF(BB67=BB68,"meio2st",IF(BB67=6,IF(BB68=7,"fim2st","meio2st"),IF(BB67=7,IF(BB68=6,"fim2st","meio2st"),"meio2st"))))),IF(BB68&gt;5,IF(BB68&gt;BB67+1,"fim2st","meio2st"),"meio2st")),IF(BA67&lt;&gt;"",IF(BA67&gt;5,IF(BA67&gt;BA68+1,"fim1st",IF(BA68&gt;BA67+1,"fim1st",IF(BA67=BA68,"meio1st",IF(BA67=6,IF(BA68=7,"fim1st","meio1st"),IF(BA67=7,IF(BA68=6,"fim1st","meio1st"),"meio1st"))))),IF(BA68&gt;5,IF(BA68&gt;BA67+1,"fim1st","meio1st"),"meio1st")),IF(BA68&lt;&gt;"",IF(BA67&gt;5,IF(BA67&gt;BA68+1,"fim1st",IF(BA68&gt;BA67+1,"fim1st",IF(BA67=BA68,"meio1st",IF(BA67=6,IF(BA68=7,"fim1st","meio1st"),IF(BA67=7,IF(BA68=6,"fim1st","meio1st"),"meio1st"))))),IF(BA68&gt;5,IF(BA68&gt;BA67+1,"fim1st","meio1st"),"meio1st")),"NJG"))))))</f>
        <v>fim2st</v>
      </c>
      <c r="BG67" s="66" t="n">
        <f aca="false">IF(AZ67="W",6,IF(AZ67="O",0,  IF(AZ68="R",IF(BE67="meio1st",IF(BA68&gt;4,IF(BA68=6,7,BA68+2),6),BA67),BA67)))</f>
        <v>6</v>
      </c>
      <c r="BH67" s="67" t="n">
        <f aca="false">IF(AZ67="W",6,IF(AZ67="O",0,IF(AZ67="R",IF(BE67="meio1st",0,IF(BE67="fim1st",0,BB67) ),IF(AZ68="R",IF(BE67="meio1st",6,IF(BE67="fim1st",6,IF(BE67="meio2st",IF(BB68&gt;4,IF(BB68=6,7,BB68+2),6),BB67))),BB67))))</f>
        <v>6</v>
      </c>
      <c r="BI67" s="68" t="n">
        <f aca="false">IF(AZ67="W",0,IF(AZ67="O",0,IF(AZ67="R",IF(BE67="STB",BC67,0),IF(AZ68="R",IF(BE67="meio1st",0,IF(BG67&gt;BG68,IF(BH67&gt;BH68,0,10),IF(BH67&gt;BH68,10,BC67))),BC67))))</f>
        <v>0</v>
      </c>
      <c r="BK67" s="60" t="s">
        <v>75</v>
      </c>
      <c r="BL67" s="61" t="str">
        <f aca="false">D67</f>
        <v>JOSE LUIS</v>
      </c>
      <c r="BM67" s="62" t="n">
        <f aca="false">IF(BN67="W",1,IF(BN67="O",0,IF(BN67="R",0,IF(BN68="R",1,IF(BW67+BW68&gt;0,IF(BW67&gt;BW68,1,0),IF(BV67&gt;BV68,1,0))))))</f>
        <v>1</v>
      </c>
      <c r="BN67" s="63"/>
      <c r="BO67" s="64" t="n">
        <v>7</v>
      </c>
      <c r="BP67" s="64" t="n">
        <v>4</v>
      </c>
      <c r="BQ67" s="65" t="n">
        <v>10</v>
      </c>
      <c r="BS67" s="5" t="str">
        <f aca="false">IF(BQ67&lt;&gt;"","STB",IF(BQ68&lt;&gt;"","STB",IF(BP67&lt;&gt;"",IF(BP67&gt;5,IF(BP67&gt;BP68+1,"fim2st",IF(BP68&gt;BP67+1,"fim2st",IF(BP67=BP68,"meio2st",IF(BP67=6,IF(BP68=7,"fim2st","meio2st"),IF(BP67=7,IF(BP68=6,"fim2st","meio2st"),"meio2st"))))),IF(BP68&gt;5,IF(BP68&gt;BP67+1,"fim2st","meio2st"),"meio2st")),IF(BP68&lt;&gt;"",IF(BP67&gt;5,IF(BP67&gt;BP68+1,"fim2st",IF(BP68&gt;BP67+1,"fim2st",IF(BP67=BP68,"meio2st",IF(BP67=6,IF(BP68=7,"fim2st","meio2st"),IF(BP67=7,IF(BP68=6,"fim2st","meio2st"),"meio2st"))))),IF(BP68&gt;5,IF(BP68&gt;BP67+1,"fim2st","meio2st"),"meio2st")),IF(BO67&lt;&gt;"",IF(BO67&gt;5,IF(BO67&gt;BO68+1,"fim1st",IF(BO68&gt;BO67+1,"fim1st",IF(BO67=BO68,"meio1st",IF(BO67=6,IF(BO68=7,"fim1st","meio1st"),IF(BO67=7,IF(BO68=6,"fim1st","meio1st"),"meio1st"))))),IF(BO68&gt;5,IF(BO68&gt;BO67+1,"fim1st","meio1st"),"meio1st")),IF(BO68&lt;&gt;"",IF(BO67&gt;5,IF(BO67&gt;BO68+1,"fim1st",IF(BO68&gt;BO67+1,"fim1st",IF(BO67=BO68,"meio1st",IF(BO67=6,IF(BO68=7,"fim1st","meio1st"),IF(BO67=7,IF(BO68=6,"fim1st","meio1st"),"meio1st"))))),IF(BO68&gt;5,IF(BO68&gt;BO67+1,"fim1st","meio1st"),"meio1st")),"NJG"))))))</f>
        <v>STB</v>
      </c>
      <c r="BU67" s="66" t="n">
        <f aca="false">IF(BN67="W",6,IF(BN67="O",0,  IF(BN68="R",IF(BS67="meio1st",IF(BO68&gt;4,IF(BO68=6,7,BO68+2),6),BO67),BO67)))</f>
        <v>7</v>
      </c>
      <c r="BV67" s="67" t="n">
        <f aca="false">IF(BN67="W",6,IF(BN67="O",0,IF(BN67="R",IF(BS67="meio1st",0,IF(BS67="fim1st",0,BP67) ),IF(BN68="R",IF(BS67="meio1st",6,IF(BS67="fim1st",6,IF(BS67="meio2st",IF(BP68&gt;4,IF(BP68=6,7,BP68+2),6),BP67))),BP67))))</f>
        <v>4</v>
      </c>
      <c r="BW67" s="68" t="n">
        <f aca="false">IF(BN67="W",0,IF(BN67="O",0,IF(BN67="R",IF(BS67="STB",BQ67,0),IF(BN68="R",IF(BS67="meio1st",0,IF(BU67&gt;BU68,IF(BV67&gt;BV68,0,10),IF(BV67&gt;BV68,10,BQ67))),BQ67))))</f>
        <v>10</v>
      </c>
      <c r="BY67" s="60"/>
      <c r="BZ67" s="61" t="str">
        <f aca="false">D67</f>
        <v>JOSE LUIS</v>
      </c>
      <c r="CA67" s="62" t="n">
        <f aca="false">IF(CB67="W",1,IF(CB67="O",0,IF(CB67="R",0,IF(CB68="R",1,IF(CK67+CK68&gt;0,IF(CK67&gt;CK68,1,0),IF(CJ67&gt;CJ68,1,0))))))</f>
        <v>1</v>
      </c>
      <c r="CB67" s="63"/>
      <c r="CC67" s="64" t="n">
        <v>7</v>
      </c>
      <c r="CD67" s="64" t="n">
        <v>0</v>
      </c>
      <c r="CE67" s="65" t="n">
        <v>10</v>
      </c>
      <c r="CG67" s="5" t="str">
        <f aca="false">IF(CE67&lt;&gt;"","STB",IF(CE68&lt;&gt;"","STB",IF(CD67&lt;&gt;"",IF(CD67&gt;5,IF(CD67&gt;CD68+1,"fim2st",IF(CD68&gt;CD67+1,"fim2st",IF(CD67=CD68,"meio2st",IF(CD67=6,IF(CD68=7,"fim2st","meio2st"),IF(CD67=7,IF(CD68=6,"fim2st","meio2st"),"meio2st"))))),IF(CD68&gt;5,IF(CD68&gt;CD67+1,"fim2st","meio2st"),"meio2st")),IF(CD68&lt;&gt;"",IF(CD67&gt;5,IF(CD67&gt;CD68+1,"fim2st",IF(CD68&gt;CD67+1,"fim2st",IF(CD67=CD68,"meio2st",IF(CD67=6,IF(CD68=7,"fim2st","meio2st"),IF(CD67=7,IF(CD68=6,"fim2st","meio2st"),"meio2st"))))),IF(CD68&gt;5,IF(CD68&gt;CD67+1,"fim2st","meio2st"),"meio2st")),IF(CC67&lt;&gt;"",IF(CC67&gt;5,IF(CC67&gt;CC68+1,"fim1st",IF(CC68&gt;CC67+1,"fim1st",IF(CC67=CC68,"meio1st",IF(CC67=6,IF(CC68=7,"fim1st","meio1st"),IF(CC67=7,IF(CC68=6,"fim1st","meio1st"),"meio1st"))))),IF(CC68&gt;5,IF(CC68&gt;CC67+1,"fim1st","meio1st"),"meio1st")),IF(CC68&lt;&gt;"",IF(CC67&gt;5,IF(CC67&gt;CC68+1,"fim1st",IF(CC68&gt;CC67+1,"fim1st",IF(CC67=CC68,"meio1st",IF(CC67=6,IF(CC68=7,"fim1st","meio1st"),IF(CC67=7,IF(CC68=6,"fim1st","meio1st"),"meio1st"))))),IF(CC68&gt;5,IF(CC68&gt;CC67+1,"fim1st","meio1st"),"meio1st")),"NJG"))))))</f>
        <v>STB</v>
      </c>
      <c r="CI67" s="71" t="n">
        <f aca="false">IF(CB67="W",6,IF(CB67="O",0,  IF(CB68="R",IF(CG67="meio1st",IF(CC68&gt;4,IF(CC68=6,7,CC68+2),6),CC67),CC67)))</f>
        <v>7</v>
      </c>
      <c r="CJ67" s="72" t="n">
        <f aca="false">IF(CB67="W",6,IF(CB67="O",0,IF(CB67="R",IF(CG67="meio1st",0,IF(CG67="fim1st",0,CD67) ),IF(CB68="R",IF(CG67="meio1st",6,IF(CG67="fim1st",6,IF(CG67="meio2st",IF(CD68&gt;4,IF(CD68=6,7,CD68+2),6),CD67))),CD67))))</f>
        <v>0</v>
      </c>
      <c r="CK67" s="73" t="n">
        <f aca="false">IF(CB67="W",0,IF(CB67="O",0,IF(CB67="R",IF(CG67="STB",CE67,0),IF(CB68="R",IF(CG67="meio1st",0,IF(CI67&gt;CI68,IF(CJ67&gt;CJ68,0,10),IF(CJ67&gt;CJ68,10,CE67))),CE67))))</f>
        <v>10</v>
      </c>
      <c r="CM67" s="1" t="str">
        <f aca="false">D67</f>
        <v>JOSE LUIS</v>
      </c>
      <c r="CN67" s="8" t="n">
        <f aca="false">IF(AE67&gt;AE68,1,0)</f>
        <v>1</v>
      </c>
      <c r="CO67" s="8" t="n">
        <f aca="false">IF(AF67&gt;AF68,1,0)</f>
        <v>1</v>
      </c>
      <c r="CP67" s="8" t="n">
        <f aca="false">IF(AG67&gt;AG68,1,0)</f>
        <v>0</v>
      </c>
      <c r="CQ67" s="8" t="n">
        <f aca="false">IF(AS67&gt;AS68,1,0)</f>
        <v>1</v>
      </c>
      <c r="CR67" s="8" t="n">
        <f aca="false">IF(AT67&gt;AT68,1,0)</f>
        <v>0</v>
      </c>
      <c r="CS67" s="8" t="n">
        <f aca="false">IF(AU67&gt;AU68,1,0)</f>
        <v>1</v>
      </c>
      <c r="CT67" s="8" t="n">
        <f aca="false">IF(BG67&gt;BG68,1,0)</f>
        <v>1</v>
      </c>
      <c r="CU67" s="8" t="n">
        <f aca="false">IF(BH67&gt;BH68,1,0)</f>
        <v>1</v>
      </c>
      <c r="CV67" s="8" t="n">
        <f aca="false">IF(BI67&gt;BI68,1,0)</f>
        <v>0</v>
      </c>
      <c r="CW67" s="8" t="n">
        <f aca="false">IF(BU67&gt;BU68,1,0)</f>
        <v>1</v>
      </c>
      <c r="CX67" s="8" t="n">
        <f aca="false">IF(BV67&gt;BV68,1,0)</f>
        <v>0</v>
      </c>
      <c r="CY67" s="8" t="n">
        <f aca="false">IF(BW67&gt;BW68,1,0)</f>
        <v>1</v>
      </c>
      <c r="CZ67" s="8" t="n">
        <f aca="false">IF(CI67&gt;CI68,1,0)</f>
        <v>1</v>
      </c>
      <c r="DA67" s="8" t="n">
        <f aca="false">IF(CJ67&gt;CJ68,1,0)</f>
        <v>0</v>
      </c>
      <c r="DB67" s="8" t="n">
        <f aca="false">IF(CK67&gt;CK68,1,0)</f>
        <v>1</v>
      </c>
      <c r="DC67" s="74"/>
      <c r="DD67" s="8" t="n">
        <f aca="false">IF(AE68&gt;AE67,1,0)</f>
        <v>0</v>
      </c>
      <c r="DE67" s="8" t="n">
        <f aca="false">IF(AF68&gt;AF67,1,0)</f>
        <v>0</v>
      </c>
      <c r="DF67" s="8" t="n">
        <f aca="false">IF(AG68&gt;AG67,1,0)</f>
        <v>0</v>
      </c>
      <c r="DG67" s="8" t="n">
        <f aca="false">IF(AS68&gt;AS67,1,0)</f>
        <v>0</v>
      </c>
      <c r="DH67" s="8" t="n">
        <f aca="false">IF(AT68&gt;AT67,1,0)</f>
        <v>1</v>
      </c>
      <c r="DI67" s="8" t="n">
        <f aca="false">IF(AU68&gt;AU67,1,0)</f>
        <v>0</v>
      </c>
      <c r="DJ67" s="8" t="n">
        <f aca="false">IF(BG68&gt;BG67,1,0)</f>
        <v>0</v>
      </c>
      <c r="DK67" s="8" t="n">
        <f aca="false">IF(BH68&gt;BH67,1,0)</f>
        <v>0</v>
      </c>
      <c r="DL67" s="8" t="n">
        <f aca="false">IF(BI68&gt;BI67,1,0)</f>
        <v>0</v>
      </c>
      <c r="DM67" s="8" t="n">
        <f aca="false">IF(BU68&gt;BU67,1,0)</f>
        <v>0</v>
      </c>
      <c r="DN67" s="8" t="n">
        <f aca="false">IF(BV68&gt;BV67,1,0)</f>
        <v>1</v>
      </c>
      <c r="DO67" s="8" t="n">
        <f aca="false">IF(BW68&gt;BW67,1,0)</f>
        <v>0</v>
      </c>
      <c r="DP67" s="8" t="n">
        <f aca="false">IF(CI68&gt;CI67,1,0)</f>
        <v>0</v>
      </c>
      <c r="DQ67" s="8" t="n">
        <f aca="false">IF(CJ68&gt;CJ67,1,0)</f>
        <v>1</v>
      </c>
      <c r="DR67" s="8" t="n">
        <f aca="false">IF(CK68&gt;CK67,1,0)</f>
        <v>0</v>
      </c>
      <c r="DS67" s="74"/>
      <c r="DT67" s="8" t="n">
        <f aca="false">AE67+AF67+AG67+AS67+AT67+AU67+BG67+BH67+BI67+BU67+BV67+BW67+CI67+CJ67+CK67</f>
        <v>82</v>
      </c>
      <c r="DU67" s="8" t="n">
        <f aca="false">AE68+AF68+AG68+AS68+AT68+AU68+BG68+BH68+BI68+BU68+BV68+BW68+CI68+CJ68+CK68</f>
        <v>52</v>
      </c>
      <c r="DV67" s="74"/>
      <c r="DW67" s="1" t="n">
        <f aca="false">IF(X67="O",1,0)</f>
        <v>0</v>
      </c>
      <c r="DX67" s="1" t="n">
        <f aca="false">IF(AL67="O",1,0)</f>
        <v>0</v>
      </c>
      <c r="DY67" s="1" t="n">
        <f aca="false">IF(AZ67="O",1,0)</f>
        <v>0</v>
      </c>
      <c r="DZ67" s="1" t="n">
        <f aca="false">IF(BN67="O",1,0)</f>
        <v>0</v>
      </c>
      <c r="EA67" s="1" t="n">
        <f aca="false">IF(CB67="O",1,0)</f>
        <v>0</v>
      </c>
      <c r="EB67" s="8" t="s">
        <v>76</v>
      </c>
      <c r="ED67" s="8" t="n">
        <f aca="false">IF(CN67+CO67+CP67+DD67+DE67+DF67&gt;0,1,0)</f>
        <v>1</v>
      </c>
      <c r="EE67" s="8" t="n">
        <f aca="false">IF(CQ67+CR67+CS67+DG67+DH67+DI67&gt;0,1,0)</f>
        <v>1</v>
      </c>
      <c r="EF67" s="8" t="n">
        <f aca="false">IF(CT67+CU67+CV67+DJ67+DK67+DL67&gt;0,1,0)</f>
        <v>1</v>
      </c>
      <c r="EG67" s="8" t="n">
        <f aca="false">IF(CW67+CX67+CY67+DM67+DN67+DO67&gt;0,1,0)</f>
        <v>1</v>
      </c>
      <c r="EH67" s="8" t="n">
        <f aca="false">IF(CZ67+DA67+DB67+DP67+DQ67+DR67&gt;0,1,0)</f>
        <v>1</v>
      </c>
      <c r="EI67" s="8" t="n">
        <v>1</v>
      </c>
      <c r="EJ67" s="48" t="n">
        <f aca="false">SUM(ED67:EH67)</f>
        <v>5</v>
      </c>
      <c r="EK67" s="48" t="n">
        <f aca="false">AY67+BM67+CA67+W67+AK67</f>
        <v>5</v>
      </c>
      <c r="EL67" s="48" t="n">
        <f aca="false">SUM(CN67:DB67)</f>
        <v>10</v>
      </c>
      <c r="EM67" s="48" t="n">
        <f aca="false">SUM(DD67:DR67)</f>
        <v>3</v>
      </c>
      <c r="EN67" s="48" t="n">
        <f aca="false">EL67-EM67</f>
        <v>7</v>
      </c>
      <c r="EO67" s="48" t="n">
        <f aca="false">DT67</f>
        <v>82</v>
      </c>
      <c r="EP67" s="48" t="n">
        <f aca="false">DU67</f>
        <v>52</v>
      </c>
      <c r="EQ67" s="48" t="n">
        <f aca="false">EO67-EP67</f>
        <v>30</v>
      </c>
      <c r="ER67" s="48" t="n">
        <f aca="false">SUM(DW67:EA67)</f>
        <v>0</v>
      </c>
      <c r="ES67" s="74"/>
      <c r="ET67" s="27" t="n">
        <f aca="false">IF(EK67+100&gt;99,EK67+100,concatdxnar("0",EK67+100))</f>
        <v>105</v>
      </c>
      <c r="EU67" s="27" t="n">
        <f aca="false">IF(EN67+100&gt;99,EN67+100,CONCATENATE("0",EN67+100))</f>
        <v>107</v>
      </c>
      <c r="EV67" s="27" t="n">
        <f aca="false">IF(EQ67+100&gt;99,EQ67+100,CONCATENATE("0",EQ67+100))</f>
        <v>130</v>
      </c>
      <c r="EW67" s="27" t="n">
        <f aca="false">9-ER67</f>
        <v>9</v>
      </c>
      <c r="EX67" s="8" t="str">
        <f aca="false">CONCATENATE(ET67,EU67,EV67,EW67,EI67)</f>
        <v>10510713091</v>
      </c>
      <c r="EY67" s="8" t="n">
        <f aca="false">VALUE(EX67)</f>
        <v>10510713091</v>
      </c>
      <c r="EZ67" s="8" t="n">
        <f aca="false">LARGE(EY67:EY72,EI67)</f>
        <v>10510713091</v>
      </c>
      <c r="FA67" s="8" t="str">
        <f aca="false">LEFT(EZ67,9)</f>
        <v>105107130</v>
      </c>
      <c r="FB67" s="8" t="str">
        <f aca="false">IF(FA67=FA68,"empate-b","ok")</f>
        <v>ok</v>
      </c>
      <c r="FC67" s="8" t="n">
        <f aca="false">VALUE(RIGHT(EZ67,1))</f>
        <v>1</v>
      </c>
      <c r="FD67" s="8" t="n">
        <f aca="false">IF(FB67="ok",9,IF(FB67="empate-c",CONCATENATE(FC67,FC66),IF(FB67="empate-b",CONCATENATE(FC67,FC68),1)))</f>
        <v>9</v>
      </c>
      <c r="FE67" s="8" t="str">
        <f aca="false">RIGHT(C65,1)</f>
        <v>H</v>
      </c>
      <c r="FF67" s="8" t="n">
        <f aca="false">IF(FD67=9,9,VLOOKUP(CONCATENATE(FE67,FD67),'Conf-Direto'!$A$12:$B$587,2,0))</f>
        <v>9</v>
      </c>
      <c r="FG67" s="8" t="n">
        <f aca="false">IF(FF67=9,9,IF(FF67=FC67,8,7))</f>
        <v>9</v>
      </c>
      <c r="FH67" s="1" t="str">
        <f aca="false">CONCATENATE(FA67,FG67,FC67)</f>
        <v>10510713091</v>
      </c>
      <c r="FI67" s="8" t="n">
        <v>1</v>
      </c>
      <c r="FJ67" s="25"/>
      <c r="FK67" s="25" t="n">
        <f aca="false">FJ68</f>
        <v>1</v>
      </c>
      <c r="FL67" s="25" t="n">
        <f aca="false">FJ69</f>
        <v>1</v>
      </c>
      <c r="FM67" s="25" t="n">
        <f aca="false">FJ70</f>
        <v>1</v>
      </c>
      <c r="FN67" s="25" t="n">
        <f aca="false">FJ71</f>
        <v>1</v>
      </c>
      <c r="FO67" s="25" t="n">
        <f aca="false">FJ72</f>
        <v>1</v>
      </c>
      <c r="FP67" s="1" t="n">
        <f aca="false">VALUE(FH67)</f>
        <v>10510713091</v>
      </c>
      <c r="FQ67" s="1" t="n">
        <f aca="false">LARGE(FP67:FP72,1)</f>
        <v>10510713091</v>
      </c>
      <c r="FR67" s="8" t="n">
        <f aca="false">IF(SUM(EJ67:EJ72)=0,B67,VALUE(RIGHT(FQ67,1)))</f>
        <v>1</v>
      </c>
      <c r="FS67" s="1" t="n">
        <f aca="false">FR67+42</f>
        <v>43</v>
      </c>
      <c r="FT67" s="1" t="str">
        <f aca="false">VLOOKUP(FR67,B67:D72,3,0)</f>
        <v>JOSE LUIS</v>
      </c>
      <c r="FU67" s="4" t="n">
        <f aca="false">F67</f>
        <v>43</v>
      </c>
      <c r="FV67" s="9" t="str">
        <f aca="false">IF(FS67&lt;10,CONCATENATE("0",FS67,IF(FU67&lt;10,CONCATENATE("0",FU67),FU67)),CONCATENATE(FS67,IF(FU67&lt;10,CONCATENATE("0",FU67),FU67)))</f>
        <v>4343</v>
      </c>
      <c r="FW67" s="4" t="n">
        <f aca="false">VALUE(FV67)</f>
        <v>4343</v>
      </c>
      <c r="FX67" s="4" t="n">
        <f aca="false">SMALL(FW67:FW72,FI67)</f>
        <v>4343</v>
      </c>
      <c r="FY67" s="4" t="n">
        <f aca="false">IF(LEN(FX67)=3,VALUE(LEFT(FX67,1)),VALUE(LEFT(FX67,2)))</f>
        <v>43</v>
      </c>
      <c r="FZ67" s="4" t="str">
        <f aca="false">RIGHT(FX67,2)</f>
        <v>43</v>
      </c>
    </row>
    <row r="68" customFormat="false" ht="15" hidden="false" customHeight="false" outlineLevel="0" collapsed="false">
      <c r="B68" s="48" t="n">
        <v>2</v>
      </c>
      <c r="C68" s="49" t="n">
        <v>44</v>
      </c>
      <c r="D68" s="50" t="str">
        <f aca="false">Classificação!D48</f>
        <v>JOAO MEDEIROS</v>
      </c>
      <c r="F68" s="49" t="n">
        <f aca="false">F67+1</f>
        <v>44</v>
      </c>
      <c r="G68" s="51" t="str">
        <f aca="false">VLOOKUP(FR68,$B$67:$D$72,3,0)</f>
        <v>JOAO MEDEIROS</v>
      </c>
      <c r="H68" s="95" t="n">
        <f aca="false">VLOOKUP(FR68,EI67:EJ72,2,0)</f>
        <v>5</v>
      </c>
      <c r="I68" s="75" t="n">
        <f aca="false">VLOOKUP(FR68,EI67:EK72,3,0)</f>
        <v>3</v>
      </c>
      <c r="J68" s="79" t="n">
        <f aca="false">VLOOKUP(FR68,EI67:EQ72,4,0)</f>
        <v>8</v>
      </c>
      <c r="K68" s="77" t="n">
        <f aca="false">VLOOKUP(FR68,EI67:EQ72,5,0)</f>
        <v>6</v>
      </c>
      <c r="L68" s="78" t="n">
        <f aca="false">VLOOKUP(FR68,EI67:EQ72,6,0)</f>
        <v>2</v>
      </c>
      <c r="M68" s="79" t="n">
        <f aca="false">VLOOKUP(FR68,EI67:EQ72,7,0)</f>
        <v>84</v>
      </c>
      <c r="N68" s="77" t="n">
        <f aca="false">VLOOKUP(FR68,EI67:EQ72,8,0)</f>
        <v>67</v>
      </c>
      <c r="O68" s="113" t="n">
        <f aca="false">VLOOKUP(FR68,EI67:EQ72,9,0)</f>
        <v>17</v>
      </c>
      <c r="P68" s="80" t="n">
        <f aca="false">VLOOKUP(FR68,EI67:ER72,10,0)</f>
        <v>0</v>
      </c>
      <c r="Q68" s="80" t="e">
        <f aca="false">VLOOKUP(FS68,EJ67:ES72,10,0)</f>
        <v>#N/A</v>
      </c>
      <c r="R68" s="59"/>
      <c r="S68" s="59"/>
      <c r="U68" s="81" t="s">
        <v>75</v>
      </c>
      <c r="V68" s="82" t="str">
        <f aca="false">D72</f>
        <v>MAXWELL FROTA</v>
      </c>
      <c r="W68" s="83" t="n">
        <f aca="false">IF(X68="W",1,IF(X68="O",0,IF(X68="R",0,IF(X67="R",1,IF(AG68+AG67&gt;0,IF(AG68&gt;AG67,1,0),IF(AF68&gt;AF67,1,0))))))</f>
        <v>0</v>
      </c>
      <c r="X68" s="84" t="s">
        <v>47</v>
      </c>
      <c r="Y68" s="85"/>
      <c r="Z68" s="85"/>
      <c r="AA68" s="86"/>
      <c r="AC68" s="5" t="str">
        <f aca="false">IF(AA68&lt;&gt;"","STB",IF(AA67&lt;&gt;"","STB",IF(Z68&lt;&gt;"",IF(Z68&gt;5,IF(Z68&gt;Z67+1,"fim2st",IF(Z67&gt;Z68+1,"fim2st",IF(Z68=Z67,"meio2st",IF(Z68=6,IF(Z67=7,"fim2st","meio2st"),IF(Z68=7,IF(Z67=6,"fim2st","meio2st"),"meio2st"))))),IF(Z67&gt;5,IF(Z67&gt;Z68+1,"fim2st","meio2st"),"meio2st")),IF(Z67&lt;&gt;"",IF(Z68&gt;5,IF(Z68&gt;Z67+1,"fim2st",IF(Z67&gt;Z68+1,"fim2st",IF(Z68=Z67,"meio2st",IF(Z68=6,IF(Z67=7,"fim2st","meio2st"),IF(Z68=7,IF(Z67=6,"fim2st","meio2st"),"meio2st"))))),IF(Z67&gt;5,IF(Z67&gt;Z68+1,"fim2st","meio2st"),"meio2st")),IF(Y68&lt;&gt;"",IF(Y68&gt;5,IF(Y68&gt;Y67+1,"fim1st",IF(Y67&gt;Y68+1,"fim1st",IF(Y68=Y67,"meio1st",IF(Y68=6,IF(Y67=7,"fim1st","meio1st"),IF(Y68=7,IF(Y67=6,"fim1st","meio1st"),"meio1st"))))),IF(Y67&gt;5,IF(Y67&gt;Y68+1,"fim1st","meio1st"),"meio1st")),IF(Y67&lt;&gt;"",IF(Y68&gt;5,IF(Y68&gt;Y67+1,"fim1st",IF(Y67&gt;Y68+1,"fim1st",IF(Y68=Y67,"meio1st",IF(Y68=6,IF(Y67=7,"fim1st","meio1st"),IF(Y68=7,IF(Y67=6,"fim1st","meio1st"),"meio1st"))))),IF(Y67&gt;5,IF(Y67&gt;Y68+1,"fim1st","meio1st"),"meio1st")),"NJG"))))))</f>
        <v>NJG</v>
      </c>
      <c r="AE68" s="87" t="n">
        <f aca="false">IF(X68="W",6,IF(X68="O",0,  IF(X67="R",IF(AC68="meio1st",IF(Y67&gt;4,IF(Y67=6,7,Y67+2),6),Y68),Y68)))</f>
        <v>0</v>
      </c>
      <c r="AF68" s="88" t="n">
        <f aca="false">IF(X68="W",6,IF(X68="O",0,IF(X68="R",IF(AC68="meio1st",0,IF(AC68="fim1st",0,Z68) ),IF(X67="R",IF(AC68="meio1st",6,IF(AC68="fim1st",6,IF(AC68="meio2st",IF(Z67&gt;4,IF(Z67=6,7,Z67+2),6),Z68))),Z68))))</f>
        <v>0</v>
      </c>
      <c r="AG68" s="89" t="n">
        <f aca="false">IF(X68="W",0,IF(X68="O",0,IF(X68="R",IF(AC68="STB",AA68,0),IF(X67="R",IF(AC67="meio1st",0,IF(AE68&gt;AE67,IF(AF68&gt;AF67,0,10),IF(AF68&gt;AF67,10,AA68))),AA68))))</f>
        <v>0</v>
      </c>
      <c r="AH68" s="69"/>
      <c r="AI68" s="81"/>
      <c r="AJ68" s="82" t="str">
        <f aca="false">D71</f>
        <v>DARIO TESTONI</v>
      </c>
      <c r="AK68" s="83" t="n">
        <f aca="false">IF(AL68="W",1,IF(AL68="O",0,IF(AL68="R",0,IF(AL67="R",1,IF(AU68+AU67&gt;0,IF(AU68&gt;AU67,1,0),IF(AT68&gt;AT67,1,0))))))</f>
        <v>0</v>
      </c>
      <c r="AL68" s="84"/>
      <c r="AM68" s="85" t="n">
        <v>1</v>
      </c>
      <c r="AN68" s="85" t="n">
        <v>6</v>
      </c>
      <c r="AO68" s="86" t="n">
        <v>9</v>
      </c>
      <c r="AQ68" s="5" t="str">
        <f aca="false">IF(AO68&lt;&gt;"","STB",IF(AO67&lt;&gt;"","STB",IF(AN68&lt;&gt;"",IF(AN68&gt;5,IF(AN68&gt;AN67+1,"fim2st",IF(AN67&gt;AN68+1,"fim2st",IF(AN68=AN67,"meio2st",IF(AN68=6,IF(AN67=7,"fim2st","meio2st"),IF(AN68=7,IF(AN67=6,"fim2st","meio2st"),"meio2st"))))),IF(AN67&gt;5,IF(AN67&gt;AN68+1,"fim2st","meio2st"),"meio2st")),IF(AN67&lt;&gt;"",IF(AN68&gt;5,IF(AN68&gt;AN67+1,"fim2st",IF(AN67&gt;AN68+1,"fim2st",IF(AN68=AN67,"meio2st",IF(AN68=6,IF(AN67=7,"fim2st","meio2st"),IF(AN68=7,IF(AN67=6,"fim2st","meio2st"),"meio2st"))))),IF(AN67&gt;5,IF(AN67&gt;AN68+1,"fim2st","meio2st"),"meio2st")),IF(AM68&lt;&gt;"",IF(AM68&gt;5,IF(AM68&gt;AM67+1,"fim1st",IF(AM67&gt;AM68+1,"fim1st",IF(AM68=AM67,"meio1st",IF(AM68=6,IF(AM67=7,"fim1st","meio1st"),IF(AM68=7,IF(AM67=6,"fim1st","meio1st"),"meio1st"))))),IF(AM67&gt;5,IF(AM67&gt;AM68+1,"fim1st","meio1st"),"meio1st")),IF(AM67&lt;&gt;"",IF(AM68&gt;5,IF(AM68&gt;AM67+1,"fim1st",IF(AM67&gt;AM68+1,"fim1st",IF(AM68=AM67,"meio1st",IF(AM68=6,IF(AM67=7,"fim1st","meio1st"),IF(AM68=7,IF(AM67=6,"fim1st","meio1st"),"meio1st"))))),IF(AM67&gt;5,IF(AM67&gt;AM68+1,"fim1st","meio1st"),"meio1st")),"NJG"))))))</f>
        <v>STB</v>
      </c>
      <c r="AS68" s="87" t="n">
        <f aca="false">IF(AL68="W",6,IF(AL68="O",0,  IF(AL67="R",IF(AQ68="meio1st",IF(AM67&gt;4,IF(AM67=6,7,AM67+2),6),AM68),AM68)))</f>
        <v>1</v>
      </c>
      <c r="AT68" s="88" t="n">
        <f aca="false">IF(AL68="W",6,IF(AL68="O",0,IF(AL68="R",IF(AQ68="meio1st",0,IF(AQ68="fim1st",0,AN68) ),IF(AL67="R",IF(AQ68="meio1st",6,IF(AQ68="fim1st",6,IF(AQ68="meio2st",IF(AN67&gt;4,IF(AN67=6,7,AN67+2),6),AN68))),AN68))))</f>
        <v>6</v>
      </c>
      <c r="AU68" s="89" t="n">
        <f aca="false">IF(AL68="W",0,IF(AL68="O",0,IF(AL68="R",IF(AQ68="STB",AO68,0),IF(AL67="R",IF(AQ67="meio1st",0,IF(AS68&gt;AS67,IF(AT68&gt;AT67,0,10),IF(AT68&gt;AT67,10,AO68))),AO68))))</f>
        <v>9</v>
      </c>
      <c r="AW68" s="81" t="s">
        <v>75</v>
      </c>
      <c r="AX68" s="82" t="str">
        <f aca="false">D70</f>
        <v>GLAYSON PIMENTA</v>
      </c>
      <c r="AY68" s="83" t="n">
        <f aca="false">IF(AZ68="W",1,IF(AZ68="O",0,IF(AZ68="R",0,IF(AZ67="R",1,IF(BI68+BI67&gt;0,IF(BI68&gt;BI67,1,0),IF(BH68&gt;BH67,1,0))))))</f>
        <v>0</v>
      </c>
      <c r="AZ68" s="84"/>
      <c r="BA68" s="85" t="n">
        <v>3</v>
      </c>
      <c r="BB68" s="85" t="n">
        <v>1</v>
      </c>
      <c r="BC68" s="86"/>
      <c r="BE68" s="5" t="str">
        <f aca="false">IF(BC68&lt;&gt;"","STB",IF(BC67&lt;&gt;"","STB",IF(BB68&lt;&gt;"",IF(BB68&gt;5,IF(BB68&gt;BB67+1,"fim2st",IF(BB67&gt;BB68+1,"fim2st",IF(BB68=BB67,"meio2st",IF(BB68=6,IF(BB67=7,"fim2st","meio2st"),IF(BB68=7,IF(BB67=6,"fim2st","meio2st"),"meio2st"))))),IF(BB67&gt;5,IF(BB67&gt;BB68+1,"fim2st","meio2st"),"meio2st")),IF(BB67&lt;&gt;"",IF(BB68&gt;5,IF(BB68&gt;BB67+1,"fim2st",IF(BB67&gt;BB68+1,"fim2st",IF(BB68=BB67,"meio2st",IF(BB68=6,IF(BB67=7,"fim2st","meio2st"),IF(BB68=7,IF(BB67=6,"fim2st","meio2st"),"meio2st"))))),IF(BB67&gt;5,IF(BB67&gt;BB68+1,"fim2st","meio2st"),"meio2st")),IF(BA68&lt;&gt;"",IF(BA68&gt;5,IF(BA68&gt;BA67+1,"fim1st",IF(BA67&gt;BA68+1,"fim1st",IF(BA68=BA67,"meio1st",IF(BA68=6,IF(BA67=7,"fim1st","meio1st"),IF(BA68=7,IF(BA67=6,"fim1st","meio1st"),"meio1st"))))),IF(BA67&gt;5,IF(BA67&gt;BA68+1,"fim1st","meio1st"),"meio1st")),IF(BA67&lt;&gt;"",IF(BA68&gt;5,IF(BA68&gt;BA67+1,"fim1st",IF(BA67&gt;BA68+1,"fim1st",IF(BA68=BA67,"meio1st",IF(BA68=6,IF(BA67=7,"fim1st","meio1st"),IF(BA68=7,IF(BA67=6,"fim1st","meio1st"),"meio1st"))))),IF(BA67&gt;5,IF(BA67&gt;BA68+1,"fim1st","meio1st"),"meio1st")),"NJG"))))))</f>
        <v>fim2st</v>
      </c>
      <c r="BG68" s="87" t="n">
        <f aca="false">IF(AZ68="W",6,IF(AZ68="O",0,  IF(AZ67="R",IF(BE68="meio1st",IF(BA67&gt;4,IF(BA67=6,7,BA67+2),6),BA68),BA68)))</f>
        <v>3</v>
      </c>
      <c r="BH68" s="88" t="n">
        <f aca="false">IF(AZ68="W",6,IF(AZ68="O",0,IF(AZ68="R",IF(BE68="meio1st",0,IF(BE68="fim1st",0,BB68) ),IF(AZ67="R",IF(BE68="meio1st",6,IF(BE68="fim1st",6,IF(BE68="meio2st",IF(BB67&gt;4,IF(BB67=6,7,BB67+2),6),BB68))),BB68))))</f>
        <v>1</v>
      </c>
      <c r="BI68" s="89" t="n">
        <f aca="false">IF(AZ68="W",0,IF(AZ68="O",0,IF(AZ68="R",IF(BE68="STB",BC68,0),IF(AZ67="R",IF(BE67="meio1st",0,IF(BG68&gt;BG67,IF(BH68&gt;BH67,0,10),IF(BH68&gt;BH67,10,BC68))),BC68))))</f>
        <v>0</v>
      </c>
      <c r="BK68" s="81"/>
      <c r="BL68" s="82" t="str">
        <f aca="false">D69</f>
        <v>ANDERSON ALMEIDA</v>
      </c>
      <c r="BM68" s="83" t="n">
        <f aca="false">IF(BN68="W",1,IF(BN68="O",0,IF(BN68="R",0,IF(BN67="R",1,IF(BW68+BW67&gt;0,IF(BW68&gt;BW67,1,0),IF(BV68&gt;BV67,1,0))))))</f>
        <v>0</v>
      </c>
      <c r="BN68" s="84"/>
      <c r="BO68" s="85" t="n">
        <v>5</v>
      </c>
      <c r="BP68" s="85" t="n">
        <v>6</v>
      </c>
      <c r="BQ68" s="86" t="n">
        <v>4</v>
      </c>
      <c r="BS68" s="5" t="str">
        <f aca="false">IF(BQ68&lt;&gt;"","STB",IF(BQ67&lt;&gt;"","STB",IF(BP68&lt;&gt;"",IF(BP68&gt;5,IF(BP68&gt;BP67+1,"fim2st",IF(BP67&gt;BP68+1,"fim2st",IF(BP68=BP67,"meio2st",IF(BP68=6,IF(BP67=7,"fim2st","meio2st"),IF(BP68=7,IF(BP67=6,"fim2st","meio2st"),"meio2st"))))),IF(BP67&gt;5,IF(BP67&gt;BP68+1,"fim2st","meio2st"),"meio2st")),IF(BP67&lt;&gt;"",IF(BP68&gt;5,IF(BP68&gt;BP67+1,"fim2st",IF(BP67&gt;BP68+1,"fim2st",IF(BP68=BP67,"meio2st",IF(BP68=6,IF(BP67=7,"fim2st","meio2st"),IF(BP68=7,IF(BP67=6,"fim2st","meio2st"),"meio2st"))))),IF(BP67&gt;5,IF(BP67&gt;BP68+1,"fim2st","meio2st"),"meio2st")),IF(BO68&lt;&gt;"",IF(BO68&gt;5,IF(BO68&gt;BO67+1,"fim1st",IF(BO67&gt;BO68+1,"fim1st",IF(BO68=BO67,"meio1st",IF(BO68=6,IF(BO67=7,"fim1st","meio1st"),IF(BO68=7,IF(BO67=6,"fim1st","meio1st"),"meio1st"))))),IF(BO67&gt;5,IF(BO67&gt;BO68+1,"fim1st","meio1st"),"meio1st")),IF(BO67&lt;&gt;"",IF(BO68&gt;5,IF(BO68&gt;BO67+1,"fim1st",IF(BO67&gt;BO68+1,"fim1st",IF(BO68=BO67,"meio1st",IF(BO68=6,IF(BO67=7,"fim1st","meio1st"),IF(BO68=7,IF(BO67=6,"fim1st","meio1st"),"meio1st"))))),IF(BO67&gt;5,IF(BO67&gt;BO68+1,"fim1st","meio1st"),"meio1st")),"NJG"))))))</f>
        <v>STB</v>
      </c>
      <c r="BU68" s="87" t="n">
        <f aca="false">IF(BN68="W",6,IF(BN68="O",0,  IF(BN67="R",IF(BS68="meio1st",IF(BO67&gt;4,IF(BO67=6,7,BO67+2),6),BO68),BO68)))</f>
        <v>5</v>
      </c>
      <c r="BV68" s="88" t="n">
        <f aca="false">IF(BN68="W",6,IF(BN68="O",0,IF(BN68="R",IF(BS68="meio1st",0,IF(BS68="fim1st",0,BP68) ),IF(BN67="R",IF(BS68="meio1st",6,IF(BS68="fim1st",6,IF(BS68="meio2st",IF(BP67&gt;4,IF(BP67=6,7,BP67+2),6),BP68))),BP68))))</f>
        <v>6</v>
      </c>
      <c r="BW68" s="89" t="n">
        <f aca="false">IF(BN68="W",0,IF(BN68="O",0,IF(BN68="R",IF(BS68="STB",BQ68,0),IF(BN67="R",IF(BS67="meio1st",0,IF(BU68&gt;BU67,IF(BV68&gt;BV67,0,10),IF(BV68&gt;BV67,10,BQ68))),BQ68))))</f>
        <v>4</v>
      </c>
      <c r="BY68" s="81" t="s">
        <v>75</v>
      </c>
      <c r="BZ68" s="82" t="str">
        <f aca="false">D68</f>
        <v>JOAO MEDEIROS</v>
      </c>
      <c r="CA68" s="83" t="n">
        <f aca="false">IF(CB68="W",1,IF(CB68="O",0,IF(CB68="R",0,IF(CB67="R",1,IF(CK68+CK67&gt;0,IF(CK68&gt;CK67,1,0),IF(CJ68&gt;CJ67,1,0))))))</f>
        <v>0</v>
      </c>
      <c r="CB68" s="84"/>
      <c r="CC68" s="85" t="n">
        <v>6</v>
      </c>
      <c r="CD68" s="85" t="n">
        <v>6</v>
      </c>
      <c r="CE68" s="86" t="n">
        <v>5</v>
      </c>
      <c r="CG68" s="5" t="str">
        <f aca="false">IF(CE68&lt;&gt;"","STB",IF(CE67&lt;&gt;"","STB",IF(CD68&lt;&gt;"",IF(CD68&gt;5,IF(CD68&gt;CD67+1,"fim2st",IF(CD67&gt;CD68+1,"fim2st",IF(CD68=CD67,"meio2st",IF(CD68=6,IF(CD67=7,"fim2st","meio2st"),IF(CD68=7,IF(CD67=6,"fim2st","meio2st"),"meio2st"))))),IF(CD67&gt;5,IF(CD67&gt;CD68+1,"fim2st","meio2st"),"meio2st")),IF(CD67&lt;&gt;"",IF(CD68&gt;5,IF(CD68&gt;CD67+1,"fim2st",IF(CD67&gt;CD68+1,"fim2st",IF(CD68=CD67,"meio2st",IF(CD68=6,IF(CD67=7,"fim2st","meio2st"),IF(CD68=7,IF(CD67=6,"fim2st","meio2st"),"meio2st"))))),IF(CD67&gt;5,IF(CD67&gt;CD68+1,"fim2st","meio2st"),"meio2st")),IF(CC68&lt;&gt;"",IF(CC68&gt;5,IF(CC68&gt;CC67+1,"fim1st",IF(CC67&gt;CC68+1,"fim1st",IF(CC68=CC67,"meio1st",IF(CC68=6,IF(CC67=7,"fim1st","meio1st"),IF(CC68=7,IF(CC67=6,"fim1st","meio1st"),"meio1st"))))),IF(CC67&gt;5,IF(CC67&gt;CC68+1,"fim1st","meio1st"),"meio1st")),IF(CC67&lt;&gt;"",IF(CC68&gt;5,IF(CC68&gt;CC67+1,"fim1st",IF(CC67&gt;CC68+1,"fim1st",IF(CC68=CC67,"meio1st",IF(CC68=6,IF(CC67=7,"fim1st","meio1st"),IF(CC68=7,IF(CC67=6,"fim1st","meio1st"),"meio1st"))))),IF(CC67&gt;5,IF(CC67&gt;CC68+1,"fim1st","meio1st"),"meio1st")),"NJG"))))))</f>
        <v>STB</v>
      </c>
      <c r="CI68" s="92" t="n">
        <f aca="false">IF(CB68="W",6,IF(CB68="O",0,  IF(CB67="R",IF(CG68="meio1st",IF(CC67&gt;4,IF(CC67=6,7,CC67+2),6),CC68),CC68)))</f>
        <v>6</v>
      </c>
      <c r="CJ68" s="93" t="n">
        <f aca="false">IF(CB68="W",6,IF(CB68="O",0,IF(CB68="R",IF(CG68="meio1st",0,IF(CG68="fim1st",0,CD68) ),IF(CB67="R",IF(CG68="meio1st",6,IF(CG68="fim1st",6,IF(CG68="meio2st",IF(CD67&gt;4,IF(CD67=6,7,CD67+2),6),CD68))),CD68))))</f>
        <v>6</v>
      </c>
      <c r="CK68" s="94" t="n">
        <f aca="false">IF(CB68="W",0,IF(CB68="O",0,IF(CB68="R",IF(CG68="STB",CE68,0),IF(CB67="R",IF(CG67="meio1st",0,IF(CI68&gt;CI67,IF(CJ68&gt;CJ67,0,10),IF(CJ68&gt;CJ67,10,CE68))),CE68))))</f>
        <v>5</v>
      </c>
      <c r="CM68" s="1" t="str">
        <f aca="false">D68</f>
        <v>JOAO MEDEIROS</v>
      </c>
      <c r="CN68" s="8" t="n">
        <f aca="false">IF(AE69&gt;AE70,1,0)</f>
        <v>0</v>
      </c>
      <c r="CO68" s="8" t="n">
        <f aca="false">IF(AF69&gt;AF70,1,0)</f>
        <v>1</v>
      </c>
      <c r="CP68" s="8" t="n">
        <f aca="false">IF(AG69&gt;AG70,1,0)</f>
        <v>1</v>
      </c>
      <c r="CQ68" s="8" t="n">
        <f aca="false">IF(AS69&gt;AS70,1,0)</f>
        <v>0</v>
      </c>
      <c r="CR68" s="8" t="n">
        <f aca="false">IF(AT69&gt;AT70,1,0)</f>
        <v>1</v>
      </c>
      <c r="CS68" s="8" t="n">
        <f aca="false">IF(AU69&gt;AU70,1,0)</f>
        <v>0</v>
      </c>
      <c r="CT68" s="8" t="n">
        <f aca="false">IF(BG69&gt;BG70,1,0)</f>
        <v>1</v>
      </c>
      <c r="CU68" s="8" t="n">
        <f aca="false">IF(BH69&gt;BH70,1,0)</f>
        <v>0</v>
      </c>
      <c r="CV68" s="8" t="n">
        <f aca="false">IF(BI69&gt;BI70,1,0)</f>
        <v>1</v>
      </c>
      <c r="CW68" s="8" t="n">
        <f aca="false">IF(BU69&gt;BU70,1,0)</f>
        <v>1</v>
      </c>
      <c r="CX68" s="8" t="n">
        <f aca="false">IF(BV69&gt;BV70,1,0)</f>
        <v>1</v>
      </c>
      <c r="CY68" s="8" t="n">
        <f aca="false">IF(BW69&gt;BW70,1,0)</f>
        <v>0</v>
      </c>
      <c r="CZ68" s="8" t="n">
        <f aca="false">IF(CI68&gt;CI67,1,0)</f>
        <v>0</v>
      </c>
      <c r="DA68" s="8" t="n">
        <f aca="false">IF(CJ68&gt;CJ67,1,0)</f>
        <v>1</v>
      </c>
      <c r="DB68" s="8" t="n">
        <f aca="false">IF(CK68&gt;CK67,1,0)</f>
        <v>0</v>
      </c>
      <c r="DC68" s="74"/>
      <c r="DD68" s="8" t="n">
        <f aca="false">IF(AE70&gt;AE69,1,0)</f>
        <v>1</v>
      </c>
      <c r="DE68" s="8" t="n">
        <f aca="false">IF(AF70&gt;AF69,1,0)</f>
        <v>0</v>
      </c>
      <c r="DF68" s="8" t="n">
        <f aca="false">IF(AG70&gt;AG69,1,0)</f>
        <v>0</v>
      </c>
      <c r="DG68" s="8" t="n">
        <f aca="false">IF(AS70&gt;AS69,1,0)</f>
        <v>1</v>
      </c>
      <c r="DH68" s="8" t="n">
        <f aca="false">IF(AT70&gt;AT69,1,0)</f>
        <v>0</v>
      </c>
      <c r="DI68" s="8" t="n">
        <f aca="false">IF(AU70&gt;AU69,1,0)</f>
        <v>1</v>
      </c>
      <c r="DJ68" s="8" t="n">
        <f aca="false">IF(BG70&gt;BG69,1,0)</f>
        <v>0</v>
      </c>
      <c r="DK68" s="8" t="n">
        <f aca="false">IF(BH70&gt;BH69,1,0)</f>
        <v>1</v>
      </c>
      <c r="DL68" s="8" t="n">
        <f aca="false">IF(BI70&gt;BI69,1,0)</f>
        <v>0</v>
      </c>
      <c r="DM68" s="8" t="n">
        <f aca="false">IF(BU70&gt;BU69,1,0)</f>
        <v>0</v>
      </c>
      <c r="DN68" s="8" t="n">
        <f aca="false">IF(BV70&gt;BV69,1,0)</f>
        <v>0</v>
      </c>
      <c r="DO68" s="8" t="n">
        <f aca="false">IF(BW70&gt;BW69,1,0)</f>
        <v>0</v>
      </c>
      <c r="DP68" s="8" t="n">
        <f aca="false">IF(CI67&gt;CI68,1,0)</f>
        <v>1</v>
      </c>
      <c r="DQ68" s="8" t="n">
        <f aca="false">IF(CJ67&gt;CJ68,1,0)</f>
        <v>0</v>
      </c>
      <c r="DR68" s="8" t="n">
        <f aca="false">IF(CK67&gt;CK68,1,0)</f>
        <v>1</v>
      </c>
      <c r="DS68" s="74"/>
      <c r="DT68" s="8" t="n">
        <f aca="false">AE69+AF69+AG69+AS69+AT69+AU69+BG69+BH69+BI69+BU69+BV69+BW69+CI68+CJ68+CK68</f>
        <v>84</v>
      </c>
      <c r="DU68" s="8" t="n">
        <f aca="false">AE70+AF70+AG70+AS70+AT70+AU70+BG70+BH70+BI70+BU70+BV70+BW70+CI67+CJ67+CK67</f>
        <v>67</v>
      </c>
      <c r="DV68" s="74"/>
      <c r="DW68" s="1" t="n">
        <f aca="false">IF(X69="O",1,0)</f>
        <v>0</v>
      </c>
      <c r="DX68" s="1" t="n">
        <f aca="false">IF(AL69="O",1,0)</f>
        <v>0</v>
      </c>
      <c r="DY68" s="1" t="n">
        <f aca="false">IF(AZ69="O",1,0)</f>
        <v>0</v>
      </c>
      <c r="DZ68" s="1" t="n">
        <f aca="false">IF(BN69="O",1,0)</f>
        <v>0</v>
      </c>
      <c r="EA68" s="1" t="n">
        <f aca="false">IF(CB68="O",1,0)</f>
        <v>0</v>
      </c>
      <c r="ED68" s="8" t="n">
        <f aca="false">IF(CN68+CO68+CP68+DD68+DE68+DF68&gt;0,1,0)</f>
        <v>1</v>
      </c>
      <c r="EE68" s="8" t="n">
        <f aca="false">IF(CQ68+CR68+CS68+DG68+DH68+DI68&gt;0,1,0)</f>
        <v>1</v>
      </c>
      <c r="EF68" s="8" t="n">
        <f aca="false">IF(CT68+CU68+CV68+DJ68+DK68+DL68&gt;0,1,0)</f>
        <v>1</v>
      </c>
      <c r="EG68" s="8" t="n">
        <f aca="false">IF(CW68+CX68+CY68+DM68+DN68+DO68&gt;0,1,0)</f>
        <v>1</v>
      </c>
      <c r="EH68" s="8" t="n">
        <f aca="false">IF(CZ68+DA68+DB68+DP68+DQ68+DR68&gt;0,1,0)</f>
        <v>1</v>
      </c>
      <c r="EI68" s="8" t="n">
        <v>2</v>
      </c>
      <c r="EJ68" s="48" t="n">
        <f aca="false">SUM(ED68:EH68)</f>
        <v>5</v>
      </c>
      <c r="EK68" s="48" t="n">
        <f aca="false">AY69+BM69+CA68+W69+AK69</f>
        <v>3</v>
      </c>
      <c r="EL68" s="48" t="n">
        <f aca="false">SUM(CN68:DB68)</f>
        <v>8</v>
      </c>
      <c r="EM68" s="48" t="n">
        <f aca="false">SUM(DD68:DR68)</f>
        <v>6</v>
      </c>
      <c r="EN68" s="48" t="n">
        <f aca="false">EL68-EM68</f>
        <v>2</v>
      </c>
      <c r="EO68" s="48" t="n">
        <f aca="false">DT68</f>
        <v>84</v>
      </c>
      <c r="EP68" s="48" t="n">
        <f aca="false">DU68</f>
        <v>67</v>
      </c>
      <c r="EQ68" s="48" t="n">
        <f aca="false">EO68-EP68</f>
        <v>17</v>
      </c>
      <c r="ER68" s="48" t="n">
        <f aca="false">SUM(DW68:EA68)</f>
        <v>0</v>
      </c>
      <c r="ES68" s="74"/>
      <c r="ET68" s="27" t="n">
        <f aca="false">IF(EK68+100&gt;99,EK68+100,concatdxnar("0",EK68+100))</f>
        <v>103</v>
      </c>
      <c r="EU68" s="27" t="n">
        <f aca="false">IF(EN68+100&gt;99,EN68+100,CONCATENATE("0",EN68+100))</f>
        <v>102</v>
      </c>
      <c r="EV68" s="27" t="n">
        <f aca="false">IF(EQ68+100&gt;99,EQ68+100,CONCATENATE("0",EQ68+100))</f>
        <v>117</v>
      </c>
      <c r="EW68" s="27" t="n">
        <f aca="false">9-ER68</f>
        <v>9</v>
      </c>
      <c r="EX68" s="8" t="str">
        <f aca="false">CONCATENATE(ET68,EU68,EV68,EW68,EI68)</f>
        <v>10310211792</v>
      </c>
      <c r="EY68" s="8" t="n">
        <f aca="false">VALUE(EX68)</f>
        <v>10310211792</v>
      </c>
      <c r="EZ68" s="8" t="n">
        <f aca="false">LARGE(EY67:EY72,EI68)</f>
        <v>10310211792</v>
      </c>
      <c r="FA68" s="8" t="str">
        <f aca="false">LEFT(EZ68,9)</f>
        <v>103102117</v>
      </c>
      <c r="FB68" s="8" t="str">
        <f aca="false">IF(FA68=FA67,"empate-c",IF(FA68=FA69,"empate-b","ok"))</f>
        <v>ok</v>
      </c>
      <c r="FC68" s="8" t="n">
        <f aca="false">VALUE(RIGHT(EZ68,1))</f>
        <v>2</v>
      </c>
      <c r="FD68" s="8" t="n">
        <f aca="false">IF(FB68="ok",9,IF(FB68="empate-c",CONCATENATE(FC68,FC67),IF(FB68="empate-b",CONCATENATE(FC68,FC69),1)))</f>
        <v>9</v>
      </c>
      <c r="FE68" s="8" t="str">
        <f aca="false">RIGHT(C65,1)</f>
        <v>H</v>
      </c>
      <c r="FF68" s="8" t="n">
        <f aca="false">IF(FD68=9,9,VLOOKUP(CONCATENATE(FE68,FD68),'Conf-Direto'!$A$12:$B$587,2,0))</f>
        <v>9</v>
      </c>
      <c r="FG68" s="8" t="n">
        <f aca="false">IF(FF68=9,9,IF(FF68=FC68,8,7))</f>
        <v>9</v>
      </c>
      <c r="FH68" s="1" t="str">
        <f aca="false">CONCATENATE(FA68,FG68,FC68)</f>
        <v>10310211792</v>
      </c>
      <c r="FI68" s="8" t="n">
        <v>2</v>
      </c>
      <c r="FJ68" s="25" t="n">
        <f aca="false">IF(CA67=1,1,IF(CA68=1,2,0))</f>
        <v>1</v>
      </c>
      <c r="FK68" s="25"/>
      <c r="FL68" s="25" t="n">
        <f aca="false">FK69</f>
        <v>2</v>
      </c>
      <c r="FM68" s="25" t="n">
        <f aca="false">FK70</f>
        <v>4</v>
      </c>
      <c r="FN68" s="25" t="n">
        <f aca="false">FK71</f>
        <v>2</v>
      </c>
      <c r="FO68" s="25" t="n">
        <f aca="false">FL72</f>
        <v>3</v>
      </c>
      <c r="FP68" s="1" t="n">
        <f aca="false">VALUE(FH68)</f>
        <v>10310211792</v>
      </c>
      <c r="FQ68" s="1" t="n">
        <f aca="false">LARGE(FP67:FP72,2)</f>
        <v>10310211792</v>
      </c>
      <c r="FR68" s="8" t="n">
        <f aca="false">IF(SUM(EJ67:EJ72)=0,B68,VALUE(RIGHT(FQ68,1)))</f>
        <v>2</v>
      </c>
      <c r="FS68" s="1" t="n">
        <f aca="false">FR68+42</f>
        <v>44</v>
      </c>
      <c r="FT68" s="1" t="str">
        <f aca="false">VLOOKUP(FR68,B67:D72,3,0)</f>
        <v>JOAO MEDEIROS</v>
      </c>
      <c r="FU68" s="4" t="n">
        <f aca="false">F68</f>
        <v>44</v>
      </c>
      <c r="FV68" s="9" t="str">
        <f aca="false">IF(FS68&lt;10,CONCATENATE("0",FS68,IF(FU68&lt;10,CONCATENATE("0",FU68),FU68)),CONCATENATE(FS68,IF(FU68&lt;10,CONCATENATE("0",FU68),FU68)))</f>
        <v>4444</v>
      </c>
      <c r="FW68" s="4" t="n">
        <f aca="false">VALUE(FV68)</f>
        <v>4444</v>
      </c>
      <c r="FX68" s="4" t="n">
        <f aca="false">SMALL(FW67:FW72,FI68)</f>
        <v>4444</v>
      </c>
      <c r="FY68" s="4" t="n">
        <f aca="false">IF(LEN(FX68)=3,VALUE(LEFT(FX68,1)),VALUE(LEFT(FX68,2)))</f>
        <v>44</v>
      </c>
      <c r="FZ68" s="4" t="str">
        <f aca="false">RIGHT(FX68,2)</f>
        <v>44</v>
      </c>
    </row>
    <row r="69" customFormat="false" ht="15" hidden="false" customHeight="false" outlineLevel="0" collapsed="false">
      <c r="B69" s="48" t="n">
        <v>3</v>
      </c>
      <c r="C69" s="49" t="n">
        <v>45</v>
      </c>
      <c r="D69" s="50" t="str">
        <f aca="false">Classificação!D49</f>
        <v>ANDERSON ALMEIDA</v>
      </c>
      <c r="F69" s="49" t="n">
        <f aca="false">F68+1</f>
        <v>45</v>
      </c>
      <c r="G69" s="51" t="str">
        <f aca="false">VLOOKUP(FR69,$B$67:$D$72,3,0)</f>
        <v>DARIO TESTONI</v>
      </c>
      <c r="H69" s="95" t="n">
        <f aca="false">VLOOKUP(FR69,EI67:EJ72,2,0)</f>
        <v>5</v>
      </c>
      <c r="I69" s="75" t="n">
        <f aca="false">VLOOKUP(FR69,EI67:EK72,3,0)</f>
        <v>2</v>
      </c>
      <c r="J69" s="95" t="n">
        <f aca="false">VLOOKUP(FR69,EI67:EQ72,4,0)</f>
        <v>6</v>
      </c>
      <c r="K69" s="77" t="n">
        <f aca="false">VLOOKUP(FR69,EI67:EQ72,5,0)</f>
        <v>6</v>
      </c>
      <c r="L69" s="78" t="n">
        <f aca="false">VLOOKUP(FR69,EI67:EQ72,6,0)</f>
        <v>0</v>
      </c>
      <c r="M69" s="95" t="n">
        <f aca="false">VLOOKUP(FR69,EI67:EQ72,7,0)</f>
        <v>60</v>
      </c>
      <c r="N69" s="77" t="n">
        <f aca="false">VLOOKUP(FR69,EI67:EQ72,8,0)</f>
        <v>53</v>
      </c>
      <c r="O69" s="113" t="n">
        <f aca="false">VLOOKUP(FR69,EI67:EQ72,9,0)</f>
        <v>7</v>
      </c>
      <c r="P69" s="80" t="n">
        <f aca="false">VLOOKUP(FR69,EI67:ER72,10,0)</f>
        <v>0</v>
      </c>
      <c r="Q69" s="80" t="e">
        <f aca="false">VLOOKUP(FS69,EJ67:ES72,10,0)</f>
        <v>#N/A</v>
      </c>
      <c r="R69" s="59"/>
      <c r="S69" s="59"/>
      <c r="U69" s="60"/>
      <c r="V69" s="61" t="str">
        <f aca="false">D68</f>
        <v>JOAO MEDEIROS</v>
      </c>
      <c r="W69" s="62" t="n">
        <f aca="false">IF(X69="W",1,IF(X69="O",0,IF(X69="R",0,IF(X70="R",1,IF(AG69+AG70&gt;0,IF(AG69&gt;AG70,1,0),IF(AF69&gt;AF70,1,0))))))</f>
        <v>1</v>
      </c>
      <c r="X69" s="96"/>
      <c r="Y69" s="64" t="n">
        <v>5</v>
      </c>
      <c r="Z69" s="64" t="n">
        <v>6</v>
      </c>
      <c r="AA69" s="65" t="n">
        <v>10</v>
      </c>
      <c r="AC69" s="5" t="str">
        <f aca="false">IF(AA69&lt;&gt;"","STB",IF(AA70&lt;&gt;"","STB",IF(Z69&lt;&gt;"",IF(Z69&gt;5,IF(Z69&gt;Z70+1,"fim2st",IF(Z70&gt;Z69+1,"fim2st",IF(Z69=Z70,"meio2st",IF(Z69=6,IF(Z70=7,"fim2st","meio2st"),IF(Z69=7,IF(Z70=6,"fim2st","meio2st"),"meio2st"))))),IF(Z70&gt;5,IF(Z70&gt;Z69+1,"fim2st","meio2st"),"meio2st")),IF(Z70&lt;&gt;"",IF(Z69&gt;5,IF(Z69&gt;Z70+1,"fim2st",IF(Z70&gt;Z69+1,"fim2st",IF(Z69=Z70,"meio2st",IF(Z69=6,IF(Z70=7,"fim2st","meio2st"),IF(Z69=7,IF(Z70=6,"fim2st","meio2st"),"meio2st"))))),IF(Z70&gt;5,IF(Z70&gt;Z69+1,"fim2st","meio2st"),"meio2st")),IF(Y69&lt;&gt;"",IF(Y69&gt;5,IF(Y69&gt;Y70+1,"fim1st",IF(Y70&gt;Y69+1,"fim1st",IF(Y69=Y70,"meio1st",IF(Y69=6,IF(Y70=7,"fim1st","meio1st"),IF(Y69=7,IF(Y70=6,"fim1st","meio1st"),"meio1st"))))),IF(Y70&gt;5,IF(Y70&gt;Y69+1,"fim1st","meio1st"),"meio1st")),IF(Y70&lt;&gt;"",IF(Y69&gt;5,IF(Y69&gt;Y70+1,"fim1st",IF(Y70&gt;Y69+1,"fim1st",IF(Y69=Y70,"meio1st",IF(Y69=6,IF(Y70=7,"fim1st","meio1st"),IF(Y69=7,IF(Y70=6,"fim1st","meio1st"),"meio1st"))))),IF(Y70&gt;5,IF(Y70&gt;Y69+1,"fim1st","meio1st"),"meio1st")),"NJG"))))))</f>
        <v>STB</v>
      </c>
      <c r="AE69" s="66" t="n">
        <f aca="false">IF(X69="W",6,IF(X69="O",0,  IF(X70="R",IF(AC69="meio1st",IF(Y70&gt;4,IF(Y70=6,7,Y70+2),6),Y69),Y69)))</f>
        <v>5</v>
      </c>
      <c r="AF69" s="67" t="n">
        <f aca="false">IF(X69="W",6,IF(X69="O",0,IF(X69="R",IF(AC69="meio1st",0,IF(AC69="fim1st",0,Z69) ),IF(X70="R",IF(AC69="meio1st",6,IF(AC69="fim1st",6,IF(AC69="meio2st",IF(Z70&gt;4,IF(Z70=6,7,Z70+2),6),Z69))),Z69))))</f>
        <v>6</v>
      </c>
      <c r="AG69" s="68" t="n">
        <f aca="false">IF(X69="W",0,IF(X69="O",0,IF(X69="R",IF(AC69="STB",AA69,0),IF(X70="R",IF(AC67="meio1st",0,IF(AE69&gt;AE70,IF(AF69&gt;AF70,0,10),IF(AF69&gt;AF70,10,AA69))),AA69))))</f>
        <v>10</v>
      </c>
      <c r="AH69" s="69"/>
      <c r="AI69" s="60" t="s">
        <v>75</v>
      </c>
      <c r="AJ69" s="61" t="str">
        <f aca="false">D68</f>
        <v>JOAO MEDEIROS</v>
      </c>
      <c r="AK69" s="62" t="n">
        <f aca="false">IF(AL69="W",1,IF(AL69="O",0,IF(AL69="R",0,IF(AL70="R",1,IF(AU69+AU70&gt;0,IF(AU69&gt;AU70,1,0),IF(AT69&gt;AT70,1,0))))))</f>
        <v>0</v>
      </c>
      <c r="AL69" s="96"/>
      <c r="AM69" s="64" t="n">
        <v>3</v>
      </c>
      <c r="AN69" s="64" t="n">
        <v>6</v>
      </c>
      <c r="AO69" s="65" t="n">
        <v>8</v>
      </c>
      <c r="AQ69" s="5" t="str">
        <f aca="false">IF(AO69&lt;&gt;"","STB",IF(AO70&lt;&gt;"","STB",IF(AN69&lt;&gt;"",IF(AN69&gt;5,IF(AN69&gt;AN70+1,"fim2st",IF(AN70&gt;AN69+1,"fim2st",IF(AN69=AN70,"meio2st",IF(AN69=6,IF(AN70=7,"fim2st","meio2st"),IF(AN69=7,IF(AN70=6,"fim2st","meio2st"),"meio2st"))))),IF(AN70&gt;5,IF(AN70&gt;AN69+1,"fim2st","meio2st"),"meio2st")),IF(AN70&lt;&gt;"",IF(AN69&gt;5,IF(AN69&gt;AN70+1,"fim2st",IF(AN70&gt;AN69+1,"fim2st",IF(AN69=AN70,"meio2st",IF(AN69=6,IF(AN70=7,"fim2st","meio2st"),IF(AN69=7,IF(AN70=6,"fim2st","meio2st"),"meio2st"))))),IF(AN70&gt;5,IF(AN70&gt;AN69+1,"fim2st","meio2st"),"meio2st")),IF(AM69&lt;&gt;"",IF(AM69&gt;5,IF(AM69&gt;AM70+1,"fim1st",IF(AM70&gt;AM69+1,"fim1st",IF(AM69=AM70,"meio1st",IF(AM69=6,IF(AM70=7,"fim1st","meio1st"),IF(AM69=7,IF(AM70=6,"fim1st","meio1st"),"meio1st"))))),IF(AM70&gt;5,IF(AM70&gt;AM69+1,"fim1st","meio1st"),"meio1st")),IF(AM70&lt;&gt;"",IF(AM69&gt;5,IF(AM69&gt;AM70+1,"fim1st",IF(AM70&gt;AM69+1,"fim1st",IF(AM69=AM70,"meio1st",IF(AM69=6,IF(AM70=7,"fim1st","meio1st"),IF(AM69=7,IF(AM70=6,"fim1st","meio1st"),"meio1st"))))),IF(AM70&gt;5,IF(AM70&gt;AM69+1,"fim1st","meio1st"),"meio1st")),"NJG"))))))</f>
        <v>STB</v>
      </c>
      <c r="AS69" s="66" t="n">
        <f aca="false">IF(AL69="W",6,IF(AL69="O",0,  IF(AL70="R",IF(AQ69="meio1st",IF(AM70&gt;4,IF(AM70=6,7,AM70+2),6),AM69),AM69)))</f>
        <v>3</v>
      </c>
      <c r="AT69" s="67" t="n">
        <f aca="false">IF(AL69="W",6,IF(AL69="O",0,IF(AL69="R",IF(AQ69="meio1st",0,IF(AQ69="fim1st",0,AN69) ),IF(AL70="R",IF(AQ69="meio1st",6,IF(AQ69="fim1st",6,IF(AQ69="meio2st",IF(AN70&gt;4,IF(AN70=6,7,AN70+2),6),AN69))),AN69))))</f>
        <v>6</v>
      </c>
      <c r="AU69" s="68" t="n">
        <f aca="false">IF(AL69="W",0,IF(AL69="O",0,IF(AL69="R",IF(AQ69="STB",AO69,0),IF(AL70="R",IF(AQ67="meio1st",0,IF(AS69&gt;AS70,IF(AT69&gt;AT70,0,10),IF(AT69&gt;AT70,10,AO69))),AO69))))</f>
        <v>8</v>
      </c>
      <c r="AW69" s="60"/>
      <c r="AX69" s="61" t="str">
        <f aca="false">D68</f>
        <v>JOAO MEDEIROS</v>
      </c>
      <c r="AY69" s="62" t="n">
        <f aca="false">IF(AZ69="W",1,IF(AZ69="O",0,IF(AZ69="R",0,IF(AZ70="R",1,IF(BI69+BI70&gt;0,IF(BI69&gt;BI70,1,0),IF(BH69&gt;BH70,1,0))))))</f>
        <v>1</v>
      </c>
      <c r="AZ69" s="96"/>
      <c r="BA69" s="64" t="n">
        <v>6</v>
      </c>
      <c r="BB69" s="64" t="n">
        <v>1</v>
      </c>
      <c r="BC69" s="65" t="n">
        <v>10</v>
      </c>
      <c r="BE69" s="5" t="str">
        <f aca="false">IF(BC69&lt;&gt;"","STB",IF(BC70&lt;&gt;"","STB",IF(BB69&lt;&gt;"",IF(BB69&gt;5,IF(BB69&gt;BB70+1,"fim2st",IF(BB70&gt;BB69+1,"fim2st",IF(BB69=BB70,"meio2st",IF(BB69=6,IF(BB70=7,"fim2st","meio2st"),IF(BB69=7,IF(BB70=6,"fim2st","meio2st"),"meio2st"))))),IF(BB70&gt;5,IF(BB70&gt;BB69+1,"fim2st","meio2st"),"meio2st")),IF(BB70&lt;&gt;"",IF(BB69&gt;5,IF(BB69&gt;BB70+1,"fim2st",IF(BB70&gt;BB69+1,"fim2st",IF(BB69=BB70,"meio2st",IF(BB69=6,IF(BB70=7,"fim2st","meio2st"),IF(BB69=7,IF(BB70=6,"fim2st","meio2st"),"meio2st"))))),IF(BB70&gt;5,IF(BB70&gt;BB69+1,"fim2st","meio2st"),"meio2st")),IF(BA69&lt;&gt;"",IF(BA69&gt;5,IF(BA69&gt;BA70+1,"fim1st",IF(BA70&gt;BA69+1,"fim1st",IF(BA69=BA70,"meio1st",IF(BA69=6,IF(BA70=7,"fim1st","meio1st"),IF(BA69=7,IF(BA70=6,"fim1st","meio1st"),"meio1st"))))),IF(BA70&gt;5,IF(BA70&gt;BA69+1,"fim1st","meio1st"),"meio1st")),IF(BA70&lt;&gt;"",IF(BA69&gt;5,IF(BA69&gt;BA70+1,"fim1st",IF(BA70&gt;BA69+1,"fim1st",IF(BA69=BA70,"meio1st",IF(BA69=6,IF(BA70=7,"fim1st","meio1st"),IF(BA69=7,IF(BA70=6,"fim1st","meio1st"),"meio1st"))))),IF(BA70&gt;5,IF(BA70&gt;BA69+1,"fim1st","meio1st"),"meio1st")),"NJG"))))))</f>
        <v>STB</v>
      </c>
      <c r="BG69" s="66" t="n">
        <f aca="false">IF(AZ69="W",6,IF(AZ69="O",0,  IF(AZ70="R",IF(BE69="meio1st",IF(BA70&gt;4,IF(BA70=6,7,BA70+2),6),BA69),BA69)))</f>
        <v>6</v>
      </c>
      <c r="BH69" s="67" t="n">
        <f aca="false">IF(AZ69="W",6,IF(AZ69="O",0,IF(AZ69="R",IF(BE69="meio1st",0,IF(BE69="fim1st",0,BB69) ),IF(AZ70="R",IF(BE69="meio1st",6,IF(BE69="fim1st",6,IF(BE69="meio2st",IF(BB70&gt;4,IF(BB70=6,7,BB70+2),6),BB69))),BB69))))</f>
        <v>1</v>
      </c>
      <c r="BI69" s="68" t="n">
        <f aca="false">IF(AZ69="W",0,IF(AZ69="O",0,IF(AZ69="R",IF(BE69="STB",BC69,0),IF(AZ70="R",IF(BE67="meio1st",0,IF(BG69&gt;BG70,IF(BH69&gt;BH70,0,10),IF(BH69&gt;BH70,10,BC69))),BC69))))</f>
        <v>10</v>
      </c>
      <c r="BK69" s="60"/>
      <c r="BL69" s="61" t="str">
        <f aca="false">D68</f>
        <v>JOAO MEDEIROS</v>
      </c>
      <c r="BM69" s="62" t="n">
        <f aca="false">IF(BN69="W",1,IF(BN69="O",0,IF(BN69="R",0,IF(BN70="R",1,IF(BW69+BW70&gt;0,IF(BW69&gt;BW70,1,0),IF(BV69&gt;BV70,1,0))))))</f>
        <v>1</v>
      </c>
      <c r="BN69" s="96" t="s">
        <v>25</v>
      </c>
      <c r="BO69" s="64"/>
      <c r="BP69" s="64"/>
      <c r="BQ69" s="65"/>
      <c r="BS69" s="5" t="str">
        <f aca="false">IF(BQ69&lt;&gt;"","STB",IF(BQ70&lt;&gt;"","STB",IF(BP69&lt;&gt;"",IF(BP69&gt;5,IF(BP69&gt;BP70+1,"fim2st",IF(BP70&gt;BP69+1,"fim2st",IF(BP69=BP70,"meio2st",IF(BP69=6,IF(BP70=7,"fim2st","meio2st"),IF(BP69=7,IF(BP70=6,"fim2st","meio2st"),"meio2st"))))),IF(BP70&gt;5,IF(BP70&gt;BP69+1,"fim2st","meio2st"),"meio2st")),IF(BP70&lt;&gt;"",IF(BP69&gt;5,IF(BP69&gt;BP70+1,"fim2st",IF(BP70&gt;BP69+1,"fim2st",IF(BP69=BP70,"meio2st",IF(BP69=6,IF(BP70=7,"fim2st","meio2st"),IF(BP69=7,IF(BP70=6,"fim2st","meio2st"),"meio2st"))))),IF(BP70&gt;5,IF(BP70&gt;BP69+1,"fim2st","meio2st"),"meio2st")),IF(BO69&lt;&gt;"",IF(BO69&gt;5,IF(BO69&gt;BO70+1,"fim1st",IF(BO70&gt;BO69+1,"fim1st",IF(BO69=BO70,"meio1st",IF(BO69=6,IF(BO70=7,"fim1st","meio1st"),IF(BO69=7,IF(BO70=6,"fim1st","meio1st"),"meio1st"))))),IF(BO70&gt;5,IF(BO70&gt;BO69+1,"fim1st","meio1st"),"meio1st")),IF(BO70&lt;&gt;"",IF(BO69&gt;5,IF(BO69&gt;BO70+1,"fim1st",IF(BO70&gt;BO69+1,"fim1st",IF(BO69=BO70,"meio1st",IF(BO69=6,IF(BO70=7,"fim1st","meio1st"),IF(BO69=7,IF(BO70=6,"fim1st","meio1st"),"meio1st"))))),IF(BO70&gt;5,IF(BO70&gt;BO69+1,"fim1st","meio1st"),"meio1st")),"NJG"))))))</f>
        <v>NJG</v>
      </c>
      <c r="BU69" s="66" t="n">
        <f aca="false">IF(BN69="W",6,IF(BN69="O",0,  IF(BN70="R",IF(BS69="meio1st",IF(BO70&gt;4,IF(BO70=6,7,BO70+2),6),BO69),BO69)))</f>
        <v>6</v>
      </c>
      <c r="BV69" s="67" t="n">
        <f aca="false">IF(BN69="W",6,IF(BN69="O",0,IF(BN69="R",IF(BS69="meio1st",0,IF(BS69="fim1st",0,BP69) ),IF(BN70="R",IF(BS69="meio1st",6,IF(BS69="fim1st",6,IF(BS69="meio2st",IF(BP70&gt;4,IF(BP70=6,7,BP70+2),6),BP69))),BP69))))</f>
        <v>6</v>
      </c>
      <c r="BW69" s="68" t="n">
        <f aca="false">IF(BN69="W",0,IF(BN69="O",0,IF(BN69="R",IF(BS69="STB",BQ69,0),IF(BN70="R",IF(BS67="meio1st",0,IF(BU69&gt;BU70,IF(BV69&gt;BV70,0,10),IF(BV69&gt;BV70,10,BQ69))),BQ69))))</f>
        <v>0</v>
      </c>
      <c r="BY69" s="60" t="s">
        <v>75</v>
      </c>
      <c r="BZ69" s="61" t="str">
        <f aca="false">D69</f>
        <v>ANDERSON ALMEIDA</v>
      </c>
      <c r="CA69" s="62" t="n">
        <f aca="false">IF(CB69="W",1,IF(CB69="O",0,IF(CB69="R",0,IF(CB70="R",1,IF(CK69+CK70&gt;0,IF(CK69&gt;CK70,1,0),IF(CJ69&gt;CJ70,1,0))))))</f>
        <v>0</v>
      </c>
      <c r="CB69" s="96" t="s">
        <v>47</v>
      </c>
      <c r="CC69" s="64"/>
      <c r="CD69" s="64"/>
      <c r="CE69" s="65"/>
      <c r="CG69" s="5" t="str">
        <f aca="false">IF(CE69&lt;&gt;"","STB",IF(CE70&lt;&gt;"","STB",IF(CD69&lt;&gt;"",IF(CD69&gt;5,IF(CD69&gt;CD70+1,"fim2st",IF(CD70&gt;CD69+1,"fim2st",IF(CD69=CD70,"meio2st",IF(CD69=6,IF(CD70=7,"fim2st","meio2st"),IF(CD69=7,IF(CD70=6,"fim2st","meio2st"),"meio2st"))))),IF(CD70&gt;5,IF(CD70&gt;CD69+1,"fim2st","meio2st"),"meio2st")),IF(CD70&lt;&gt;"",IF(CD69&gt;5,IF(CD69&gt;CD70+1,"fim2st",IF(CD70&gt;CD69+1,"fim2st",IF(CD69=CD70,"meio2st",IF(CD69=6,IF(CD70=7,"fim2st","meio2st"),IF(CD69=7,IF(CD70=6,"fim2st","meio2st"),"meio2st"))))),IF(CD70&gt;5,IF(CD70&gt;CD69+1,"fim2st","meio2st"),"meio2st")),IF(CC69&lt;&gt;"",IF(CC69&gt;5,IF(CC69&gt;CC70+1,"fim1st",IF(CC70&gt;CC69+1,"fim1st",IF(CC69=CC70,"meio1st",IF(CC69=6,IF(CC70=7,"fim1st","meio1st"),IF(CC69=7,IF(CC70=6,"fim1st","meio1st"),"meio1st"))))),IF(CC70&gt;5,IF(CC70&gt;CC69+1,"fim1st","meio1st"),"meio1st")),IF(CC70&lt;&gt;"",IF(CC69&gt;5,IF(CC69&gt;CC70+1,"fim1st",IF(CC70&gt;CC69+1,"fim1st",IF(CC69=CC70,"meio1st",IF(CC69=6,IF(CC70=7,"fim1st","meio1st"),IF(CC69=7,IF(CC70=6,"fim1st","meio1st"),"meio1st"))))),IF(CC70&gt;5,IF(CC70&gt;CC69+1,"fim1st","meio1st"),"meio1st")),"NJG"))))))</f>
        <v>NJG</v>
      </c>
      <c r="CI69" s="71" t="n">
        <f aca="false">IF(CB69="W",6,IF(CB69="O",0,  IF(CB70="R",IF(CG69="meio1st",IF(CC70&gt;4,IF(CC70=6,7,CC70+2),6),CC69),CC69)))</f>
        <v>0</v>
      </c>
      <c r="CJ69" s="72" t="n">
        <f aca="false">IF(CB69="W",6,IF(CB69="O",0,IF(CB69="R",IF(CG69="meio1st",0,IF(CG69="fim1st",0,CD69) ),IF(CB70="R",IF(CG69="meio1st",6,IF(CG69="fim1st",6,IF(CG69="meio2st",IF(CD70&gt;4,IF(CD70=6,7,CD70+2),6),CD69))),CD69))))</f>
        <v>0</v>
      </c>
      <c r="CK69" s="73" t="n">
        <f aca="false">IF(CB69="W",0,IF(CB69="O",0,IF(CB69="R",IF(CG69="STB",CE69,0),IF(CB70="R",IF(CG67="meio1st",0,IF(CI69&gt;CI70,IF(CJ69&gt;CJ70,0,10),IF(CJ69&gt;CJ70,10,CE69))),CE69))))</f>
        <v>0</v>
      </c>
      <c r="CM69" s="1" t="str">
        <f aca="false">D69</f>
        <v>ANDERSON ALMEIDA</v>
      </c>
      <c r="CN69" s="8" t="n">
        <f aca="false">IF(AE71&gt;AE72,1,0)</f>
        <v>1</v>
      </c>
      <c r="CO69" s="8" t="n">
        <f aca="false">IF(AF71&gt;AF72,1,0)</f>
        <v>1</v>
      </c>
      <c r="CP69" s="8" t="n">
        <f aca="false">IF(AG71&gt;AG72,1,0)</f>
        <v>0</v>
      </c>
      <c r="CQ69" s="8" t="n">
        <f aca="false">IF(AS71&gt;AS72,1,0)</f>
        <v>0</v>
      </c>
      <c r="CR69" s="8" t="n">
        <f aca="false">IF(AT71&gt;AT72,1,0)</f>
        <v>1</v>
      </c>
      <c r="CS69" s="8" t="n">
        <f aca="false">IF(AU71&gt;AU72,1,0)</f>
        <v>1</v>
      </c>
      <c r="CT69" s="8" t="n">
        <f aca="false">IF(BG70&gt;BG69,1,0)</f>
        <v>0</v>
      </c>
      <c r="CU69" s="8" t="n">
        <f aca="false">IF(BH70&gt;BH69,1,0)</f>
        <v>1</v>
      </c>
      <c r="CV69" s="8" t="n">
        <f aca="false">IF(BI70&gt;BI69,1,0)</f>
        <v>0</v>
      </c>
      <c r="CW69" s="8" t="n">
        <f aca="false">IF(BU68&gt;BU67,1,0)</f>
        <v>0</v>
      </c>
      <c r="CX69" s="8" t="n">
        <f aca="false">IF(BV68&gt;BV67,1,0)</f>
        <v>1</v>
      </c>
      <c r="CY69" s="8" t="n">
        <f aca="false">IF(BW68&gt;BW67,1,0)</f>
        <v>0</v>
      </c>
      <c r="CZ69" s="8" t="n">
        <f aca="false">IF(CI69&gt;CI70,1,0)</f>
        <v>0</v>
      </c>
      <c r="DA69" s="8" t="n">
        <f aca="false">IF(CJ69&gt;CJ70,1,0)</f>
        <v>0</v>
      </c>
      <c r="DB69" s="8" t="n">
        <f aca="false">IF(CK69&gt;CK70,1,0)</f>
        <v>0</v>
      </c>
      <c r="DC69" s="74"/>
      <c r="DD69" s="8" t="n">
        <f aca="false">IF(AE72&gt;AE71,1,0)</f>
        <v>0</v>
      </c>
      <c r="DE69" s="8" t="n">
        <f aca="false">IF(AF72&gt;AF71,1,0)</f>
        <v>0</v>
      </c>
      <c r="DF69" s="8" t="n">
        <f aca="false">IF(AG72&gt;AG71,1,0)</f>
        <v>0</v>
      </c>
      <c r="DG69" s="8" t="n">
        <f aca="false">IF(AS72&gt;AS71,1,0)</f>
        <v>1</v>
      </c>
      <c r="DH69" s="8" t="n">
        <f aca="false">IF(AT72&gt;AT71,1,0)</f>
        <v>0</v>
      </c>
      <c r="DI69" s="8" t="n">
        <f aca="false">IF(AU72&gt;AU71,1,0)</f>
        <v>0</v>
      </c>
      <c r="DJ69" s="8" t="n">
        <f aca="false">IF(BG69&gt;BG70,1,0)</f>
        <v>1</v>
      </c>
      <c r="DK69" s="8" t="n">
        <f aca="false">IF(BH69&gt;BH70,1,0)</f>
        <v>0</v>
      </c>
      <c r="DL69" s="8" t="n">
        <f aca="false">IF(BI69&gt;BI70,1,0)</f>
        <v>1</v>
      </c>
      <c r="DM69" s="8" t="n">
        <f aca="false">IF(BU67&gt;BU68,1,0)</f>
        <v>1</v>
      </c>
      <c r="DN69" s="8" t="n">
        <f aca="false">IF(BV67&gt;BV68,1,0)</f>
        <v>0</v>
      </c>
      <c r="DO69" s="8" t="n">
        <f aca="false">IF(BW67&gt;BW68,1,0)</f>
        <v>1</v>
      </c>
      <c r="DP69" s="8" t="n">
        <f aca="false">IF(CI70&gt;CI69,1,0)</f>
        <v>1</v>
      </c>
      <c r="DQ69" s="8" t="n">
        <f aca="false">IF(CJ70&gt;CJ69,1,0)</f>
        <v>1</v>
      </c>
      <c r="DR69" s="8" t="n">
        <f aca="false">IF(CK70&gt;CK69,1,0)</f>
        <v>0</v>
      </c>
      <c r="DS69" s="74"/>
      <c r="DT69" s="8" t="n">
        <f aca="false">AE71+AF71+AG71+AS71+AT71+AU71+BG70+BH70+BI70+BU68+BV68+BW68+CI69+CJ69+CK69</f>
        <v>64</v>
      </c>
      <c r="DU69" s="8" t="n">
        <f aca="false">AE72+AF72+AG72+AS72+AT72+AU72+BG69+BH69+BI69+BU67+BV67+BW67+CI70+CJ70+CK70</f>
        <v>76</v>
      </c>
      <c r="DV69" s="74"/>
      <c r="DW69" s="1" t="n">
        <f aca="false">IF(X71="O",1,0)</f>
        <v>0</v>
      </c>
      <c r="DX69" s="1" t="n">
        <f aca="false">IF(AL71="O",1,0)</f>
        <v>0</v>
      </c>
      <c r="DY69" s="1" t="n">
        <f aca="false">IF(AZ70="O",1,0)</f>
        <v>0</v>
      </c>
      <c r="DZ69" s="1" t="n">
        <f aca="false">IF(BN68="O",1,0)</f>
        <v>0</v>
      </c>
      <c r="EA69" s="1" t="n">
        <f aca="false">IF(CB69="O",1,0)</f>
        <v>1</v>
      </c>
      <c r="ED69" s="8" t="n">
        <f aca="false">IF(CN69+CO69+CP69+DD69+DE69+DF69&gt;0,1,0)</f>
        <v>1</v>
      </c>
      <c r="EE69" s="8" t="n">
        <f aca="false">IF(CQ69+CR69+CS69+DG69+DH69+DI69&gt;0,1,0)</f>
        <v>1</v>
      </c>
      <c r="EF69" s="8" t="n">
        <f aca="false">IF(CT69+CU69+CV69+DJ69+DK69+DL69&gt;0,1,0)</f>
        <v>1</v>
      </c>
      <c r="EG69" s="8" t="n">
        <f aca="false">IF(CW69+CX69+CY69+DM69+DN69+DO69&gt;0,1,0)</f>
        <v>1</v>
      </c>
      <c r="EH69" s="8" t="n">
        <f aca="false">IF(CZ69+DA69+DB69+DP69+DQ69+DR69&gt;0,1,0)</f>
        <v>1</v>
      </c>
      <c r="EI69" s="8" t="n">
        <v>3</v>
      </c>
      <c r="EJ69" s="48" t="n">
        <f aca="false">SUM(ED69:EH69)</f>
        <v>5</v>
      </c>
      <c r="EK69" s="48" t="n">
        <f aca="false">AY70+BM68+CA69+W71+AK71</f>
        <v>2</v>
      </c>
      <c r="EL69" s="48" t="n">
        <f aca="false">SUM(CN69:DB69)</f>
        <v>6</v>
      </c>
      <c r="EM69" s="48" t="n">
        <f aca="false">SUM(DD69:DR69)</f>
        <v>7</v>
      </c>
      <c r="EN69" s="48" t="n">
        <f aca="false">EL69-EM69</f>
        <v>-1</v>
      </c>
      <c r="EO69" s="48" t="n">
        <f aca="false">DT69</f>
        <v>64</v>
      </c>
      <c r="EP69" s="48" t="n">
        <f aca="false">DU69</f>
        <v>76</v>
      </c>
      <c r="EQ69" s="48" t="n">
        <f aca="false">EO69-EP69</f>
        <v>-12</v>
      </c>
      <c r="ER69" s="48" t="n">
        <f aca="false">SUM(DW69:EA69)</f>
        <v>1</v>
      </c>
      <c r="ES69" s="74"/>
      <c r="ET69" s="27" t="n">
        <f aca="false">IF(EK69+100&gt;99,EK69+100,concatdxnar("0",EK69+100))</f>
        <v>102</v>
      </c>
      <c r="EU69" s="27" t="str">
        <f aca="false">IF(EN69+100&gt;99,EN69+100,CONCATENATE("0",EN69+100))</f>
        <v>099</v>
      </c>
      <c r="EV69" s="27" t="str">
        <f aca="false">IF(EQ69+100&gt;99,EQ69+100,CONCATENATE("0",EQ69+100))</f>
        <v>088</v>
      </c>
      <c r="EW69" s="27" t="n">
        <f aca="false">9-ER69</f>
        <v>8</v>
      </c>
      <c r="EX69" s="8" t="str">
        <f aca="false">CONCATENATE(ET69,EU69,EV69,EW69,EI69)</f>
        <v>10209908883</v>
      </c>
      <c r="EY69" s="8" t="n">
        <f aca="false">VALUE(EX69)</f>
        <v>10209908883</v>
      </c>
      <c r="EZ69" s="8" t="n">
        <f aca="false">LARGE(EY67:EY72,EI69)</f>
        <v>10210010795</v>
      </c>
      <c r="FA69" s="8" t="str">
        <f aca="false">LEFT(EZ69,9)</f>
        <v>102100107</v>
      </c>
      <c r="FB69" s="8" t="str">
        <f aca="false">IF(FA69=FA68,"empate-c",IF(FA69=FA70,"empate-b","ok"))</f>
        <v>ok</v>
      </c>
      <c r="FC69" s="8" t="n">
        <f aca="false">VALUE(RIGHT(EZ69,1))</f>
        <v>5</v>
      </c>
      <c r="FD69" s="8" t="n">
        <f aca="false">IF(FB69="ok",9,IF(FB69="empate-c",CONCATENATE(FC69,FC68),IF(FB69="empate-b",CONCATENATE(FC69,FC70),1)))</f>
        <v>9</v>
      </c>
      <c r="FE69" s="8" t="str">
        <f aca="false">RIGHT(C65,1)</f>
        <v>H</v>
      </c>
      <c r="FF69" s="8" t="n">
        <f aca="false">IF(FD69=9,9,VLOOKUP(CONCATENATE(FE69,FD69),'Conf-Direto'!$A$12:$B$587,2,0))</f>
        <v>9</v>
      </c>
      <c r="FG69" s="8" t="n">
        <f aca="false">IF(FF69=9,9,IF(FF69=FC69,8,7))</f>
        <v>9</v>
      </c>
      <c r="FH69" s="1" t="str">
        <f aca="false">CONCATENATE(FA69,FG69,FC69)</f>
        <v>10210010795</v>
      </c>
      <c r="FI69" s="8" t="n">
        <v>3</v>
      </c>
      <c r="FJ69" s="25" t="n">
        <f aca="false">IF(BM67=1,1,IF(BM68=1,3,0))</f>
        <v>1</v>
      </c>
      <c r="FK69" s="25" t="n">
        <f aca="false">IF(AY69=1,2,IF(AY70=1,3,0))</f>
        <v>2</v>
      </c>
      <c r="FL69" s="25"/>
      <c r="FM69" s="25" t="n">
        <f aca="false">FL70</f>
        <v>3</v>
      </c>
      <c r="FN69" s="25" t="n">
        <f aca="false">FL71</f>
        <v>5</v>
      </c>
      <c r="FO69" s="25" t="n">
        <f aca="false">FL72</f>
        <v>3</v>
      </c>
      <c r="FP69" s="1" t="n">
        <f aca="false">VALUE(FH69)</f>
        <v>10210010795</v>
      </c>
      <c r="FQ69" s="1" t="n">
        <f aca="false">LARGE(FP67:FP72,3)</f>
        <v>10210010795</v>
      </c>
      <c r="FR69" s="8" t="n">
        <f aca="false">IF(SUM(EJ67:EJ72)=0,B69,VALUE(RIGHT(FQ69,1)))</f>
        <v>5</v>
      </c>
      <c r="FS69" s="1" t="n">
        <f aca="false">FR69+42</f>
        <v>47</v>
      </c>
      <c r="FT69" s="1" t="str">
        <f aca="false">VLOOKUP(FR69,B67:D72,3,0)</f>
        <v>DARIO TESTONI</v>
      </c>
      <c r="FU69" s="4" t="n">
        <f aca="false">F69</f>
        <v>45</v>
      </c>
      <c r="FV69" s="9" t="str">
        <f aca="false">IF(FS69&lt;10,CONCATENATE("0",FS69,IF(FU69&lt;10,CONCATENATE("0",FU69),FU69)),CONCATENATE(FS69,IF(FU69&lt;10,CONCATENATE("0",FU69),FU69)))</f>
        <v>4745</v>
      </c>
      <c r="FW69" s="4" t="n">
        <f aca="false">VALUE(FV69)</f>
        <v>4745</v>
      </c>
      <c r="FX69" s="4" t="n">
        <f aca="false">SMALL(FW67:FW72,FI69)</f>
        <v>4546</v>
      </c>
      <c r="FY69" s="4" t="n">
        <f aca="false">IF(LEN(FX69)=3,VALUE(LEFT(FX69,1)),VALUE(LEFT(FX69,2)))</f>
        <v>45</v>
      </c>
      <c r="FZ69" s="4" t="str">
        <f aca="false">RIGHT(FX69,2)</f>
        <v>46</v>
      </c>
    </row>
    <row r="70" customFormat="false" ht="15" hidden="false" customHeight="false" outlineLevel="0" collapsed="false">
      <c r="B70" s="48" t="n">
        <v>4</v>
      </c>
      <c r="C70" s="49" t="n">
        <v>46</v>
      </c>
      <c r="D70" s="50" t="str">
        <f aca="false">Classificação!D50</f>
        <v>GLAYSON PIMENTA</v>
      </c>
      <c r="F70" s="49" t="n">
        <f aca="false">F69+1</f>
        <v>46</v>
      </c>
      <c r="G70" s="51" t="str">
        <f aca="false">VLOOKUP(FR70,$B$67:$D$72,3,0)</f>
        <v>ANDERSON ALMEIDA</v>
      </c>
      <c r="H70" s="95" t="n">
        <f aca="false">VLOOKUP(FR70,EI67:EJ72,2,0)</f>
        <v>5</v>
      </c>
      <c r="I70" s="75" t="n">
        <f aca="false">VLOOKUP(FR70,EI67:EK72,3,0)</f>
        <v>2</v>
      </c>
      <c r="J70" s="79" t="n">
        <f aca="false">VLOOKUP(FR70,EI67:EQ72,4,0)</f>
        <v>6</v>
      </c>
      <c r="K70" s="77" t="n">
        <f aca="false">VLOOKUP(FR70,EI67:EQ72,5,0)</f>
        <v>7</v>
      </c>
      <c r="L70" s="78" t="n">
        <f aca="false">VLOOKUP(FR70,EI67:EQ72,6,0)</f>
        <v>-1</v>
      </c>
      <c r="M70" s="79" t="n">
        <f aca="false">VLOOKUP(FR70,EI67:EQ72,7,0)</f>
        <v>64</v>
      </c>
      <c r="N70" s="77" t="n">
        <f aca="false">VLOOKUP(FR70,EI67:EQ72,8,0)</f>
        <v>76</v>
      </c>
      <c r="O70" s="113" t="n">
        <f aca="false">VLOOKUP(FR70,EI67:EQ72,9,0)</f>
        <v>-12</v>
      </c>
      <c r="P70" s="80" t="n">
        <f aca="false">VLOOKUP(FR70,EI67:ER72,10,0)</f>
        <v>1</v>
      </c>
      <c r="Q70" s="80" t="e">
        <f aca="false">VLOOKUP(FS70,EJ67:ES72,10,0)</f>
        <v>#N/A</v>
      </c>
      <c r="R70" s="59"/>
      <c r="S70" s="59"/>
      <c r="U70" s="81" t="s">
        <v>75</v>
      </c>
      <c r="V70" s="82" t="str">
        <f aca="false">D71</f>
        <v>DARIO TESTONI</v>
      </c>
      <c r="W70" s="83" t="n">
        <f aca="false">IF(X70="W",1,IF(X70="O",0,IF(X70="R",0,IF(X69="R",1,IF(AG70+AG69&gt;0,IF(AG70&gt;AG69,1,0),IF(AF70&gt;AF69,1,0))))))</f>
        <v>0</v>
      </c>
      <c r="X70" s="84"/>
      <c r="Y70" s="85" t="n">
        <v>7</v>
      </c>
      <c r="Z70" s="85" t="n">
        <v>4</v>
      </c>
      <c r="AA70" s="86" t="n">
        <v>7</v>
      </c>
      <c r="AC70" s="5" t="str">
        <f aca="false">IF(AA70&lt;&gt;"","STB",IF(AA69&lt;&gt;"","STB",IF(Z70&lt;&gt;"",IF(Z70&gt;5,IF(Z70&gt;Z69+1,"fim2st",IF(Z69&gt;Z70+1,"fim2st",IF(Z70=Z69,"meio2st",IF(Z70=6,IF(Z69=7,"fim2st","meio2st"),IF(Z70=7,IF(Z69=6,"fim2st","meio2st"),"meio2st"))))),IF(Z69&gt;5,IF(Z69&gt;Z70+1,"fim2st","meio2st"),"meio2st")),IF(Z69&lt;&gt;"",IF(Z70&gt;5,IF(Z70&gt;Z69+1,"fim2st",IF(Z69&gt;Z70+1,"fim2st",IF(Z70=Z69,"meio2st",IF(Z70=6,IF(Z69=7,"fim2st","meio2st"),IF(Z70=7,IF(Z69=6,"fim2st","meio2st"),"meio2st"))))),IF(Z69&gt;5,IF(Z69&gt;Z70+1,"fim2st","meio2st"),"meio2st")),IF(Y70&lt;&gt;"",IF(Y70&gt;5,IF(Y70&gt;Y69+1,"fim1st",IF(Y69&gt;Y70+1,"fim1st",IF(Y70=Y69,"meio1st",IF(Y70=6,IF(Y69=7,"fim1st","meio1st"),IF(Y70=7,IF(Y69=6,"fim1st","meio1st"),"meio1st"))))),IF(Y69&gt;5,IF(Y69&gt;Y70+1,"fim1st","meio1st"),"meio1st")),IF(Y69&lt;&gt;"",IF(Y70&gt;5,IF(Y70&gt;Y69+1,"fim1st",IF(Y69&gt;Y70+1,"fim1st",IF(Y70=Y69,"meio1st",IF(Y70=6,IF(Y69=7,"fim1st","meio1st"),IF(Y70=7,IF(Y69=6,"fim1st","meio1st"),"meio1st"))))),IF(Y69&gt;5,IF(Y69&gt;Y70+1,"fim1st","meio1st"),"meio1st")),"NJG"))))))</f>
        <v>STB</v>
      </c>
      <c r="AE70" s="87" t="n">
        <f aca="false">IF(X70="W",6,IF(X70="O",0,  IF(X69="R",IF(AC70="meio1st",IF(Y69&gt;4,IF(Y69=6,7,Y69+2),6),Y70),Y70)))</f>
        <v>7</v>
      </c>
      <c r="AF70" s="88" t="n">
        <f aca="false">IF(X70="W",6,IF(X70="O",0,IF(X70="R",IF(AC70="meio1st",0,IF(AC70="fim1st",0,Z70) ),IF(X69="R",IF(AC70="meio1st",6,IF(AC70="fim1st",6,IF(AC70="meio2st",IF(Z69&gt;4,IF(Z69=6,7,Z69+2),6),Z70))),Z70))))</f>
        <v>4</v>
      </c>
      <c r="AG70" s="89" t="n">
        <f aca="false">IF(X70="W",0,IF(X70="O",0,IF(X70="R",IF(AC70="STB",AA70,0),IF(X69="R",IF(AC67="meio1st",0,IF(AE70&gt;AE69,IF(AF70&gt;AF69,0,10),IF(AF70&gt;AF69,10,AA70))),AA70))))</f>
        <v>7</v>
      </c>
      <c r="AH70" s="69"/>
      <c r="AI70" s="81"/>
      <c r="AJ70" s="82" t="str">
        <f aca="false">D70</f>
        <v>GLAYSON PIMENTA</v>
      </c>
      <c r="AK70" s="83" t="n">
        <f aca="false">IF(AL70="W",1,IF(AL70="O",0,IF(AL70="R",0,IF(AL69="R",1,IF(AU70+AU69&gt;0,IF(AU70&gt;AU69,1,0),IF(AT70&gt;AT69,1,0))))))</f>
        <v>1</v>
      </c>
      <c r="AL70" s="84"/>
      <c r="AM70" s="85" t="n">
        <v>6</v>
      </c>
      <c r="AN70" s="85" t="n">
        <v>1</v>
      </c>
      <c r="AO70" s="86" t="n">
        <v>10</v>
      </c>
      <c r="AQ70" s="5" t="str">
        <f aca="false">IF(AO70&lt;&gt;"","STB",IF(AO69&lt;&gt;"","STB",IF(AN70&lt;&gt;"",IF(AN70&gt;5,IF(AN70&gt;AN69+1,"fim2st",IF(AN69&gt;AN70+1,"fim2st",IF(AN70=AN69,"meio2st",IF(AN70=6,IF(AN69=7,"fim2st","meio2st"),IF(AN70=7,IF(AN69=6,"fim2st","meio2st"),"meio2st"))))),IF(AN69&gt;5,IF(AN69&gt;AN70+1,"fim2st","meio2st"),"meio2st")),IF(AN69&lt;&gt;"",IF(AN70&gt;5,IF(AN70&gt;AN69+1,"fim2st",IF(AN69&gt;AN70+1,"fim2st",IF(AN70=AN69,"meio2st",IF(AN70=6,IF(AN69=7,"fim2st","meio2st"),IF(AN70=7,IF(AN69=6,"fim2st","meio2st"),"meio2st"))))),IF(AN69&gt;5,IF(AN69&gt;AN70+1,"fim2st","meio2st"),"meio2st")),IF(AM70&lt;&gt;"",IF(AM70&gt;5,IF(AM70&gt;AM69+1,"fim1st",IF(AM69&gt;AM70+1,"fim1st",IF(AM70=AM69,"meio1st",IF(AM70=6,IF(AM69=7,"fim1st","meio1st"),IF(AM70=7,IF(AM69=6,"fim1st","meio1st"),"meio1st"))))),IF(AM69&gt;5,IF(AM69&gt;AM70+1,"fim1st","meio1st"),"meio1st")),IF(AM69&lt;&gt;"",IF(AM70&gt;5,IF(AM70&gt;AM69+1,"fim1st",IF(AM69&gt;AM70+1,"fim1st",IF(AM70=AM69,"meio1st",IF(AM70=6,IF(AM69=7,"fim1st","meio1st"),IF(AM70=7,IF(AM69=6,"fim1st","meio1st"),"meio1st"))))),IF(AM69&gt;5,IF(AM69&gt;AM70+1,"fim1st","meio1st"),"meio1st")),"NJG"))))))</f>
        <v>STB</v>
      </c>
      <c r="AS70" s="87" t="n">
        <f aca="false">IF(AL70="W",6,IF(AL70="O",0,  IF(AL69="R",IF(AQ70="meio1st",IF(AM69&gt;4,IF(AM69=6,7,AM69+2),6),AM70),AM70)))</f>
        <v>6</v>
      </c>
      <c r="AT70" s="88" t="n">
        <f aca="false">IF(AL70="W",6,IF(AL70="O",0,IF(AL70="R",IF(AQ70="meio1st",0,IF(AQ70="fim1st",0,AN70) ),IF(AL69="R",IF(AQ70="meio1st",6,IF(AQ70="fim1st",6,IF(AQ70="meio2st",IF(AN69&gt;4,IF(AN69=6,7,AN69+2),6),AN70))),AN70))))</f>
        <v>1</v>
      </c>
      <c r="AU70" s="89" t="n">
        <f aca="false">IF(AL70="W",0,IF(AL70="O",0,IF(AL70="R",IF(AQ70="STB",AO70,0),IF(AL69="R",IF(AQ67="meio1st",0,IF(AS70&gt;AS69,IF(AT70&gt;AT69,0,10),IF(AT70&gt;AT69,10,AO70))),AO70))))</f>
        <v>10</v>
      </c>
      <c r="AW70" s="81" t="s">
        <v>75</v>
      </c>
      <c r="AX70" s="82" t="str">
        <f aca="false">D69</f>
        <v>ANDERSON ALMEIDA</v>
      </c>
      <c r="AY70" s="83" t="n">
        <f aca="false">IF(AZ70="W",1,IF(AZ70="O",0,IF(AZ70="R",0,IF(AZ69="R",1,IF(BI70+BI69&gt;0,IF(BI70&gt;BI69,1,0),IF(BH70&gt;BH69,1,0))))))</f>
        <v>0</v>
      </c>
      <c r="AZ70" s="84"/>
      <c r="BA70" s="85" t="n">
        <v>2</v>
      </c>
      <c r="BB70" s="85" t="n">
        <v>6</v>
      </c>
      <c r="BC70" s="86" t="n">
        <v>7</v>
      </c>
      <c r="BE70" s="5" t="str">
        <f aca="false">IF(BC70&lt;&gt;"","STB",IF(BC69&lt;&gt;"","STB",IF(BB70&lt;&gt;"",IF(BB70&gt;5,IF(BB70&gt;BB69+1,"fim2st",IF(BB69&gt;BB70+1,"fim2st",IF(BB70=BB69,"meio2st",IF(BB70=6,IF(BB69=7,"fim2st","meio2st"),IF(BB70=7,IF(BB69=6,"fim2st","meio2st"),"meio2st"))))),IF(BB69&gt;5,IF(BB69&gt;BB70+1,"fim2st","meio2st"),"meio2st")),IF(BB69&lt;&gt;"",IF(BB70&gt;5,IF(BB70&gt;BB69+1,"fim2st",IF(BB69&gt;BB70+1,"fim2st",IF(BB70=BB69,"meio2st",IF(BB70=6,IF(BB69=7,"fim2st","meio2st"),IF(BB70=7,IF(BB69=6,"fim2st","meio2st"),"meio2st"))))),IF(BB69&gt;5,IF(BB69&gt;BB70+1,"fim2st","meio2st"),"meio2st")),IF(BA70&lt;&gt;"",IF(BA70&gt;5,IF(BA70&gt;BA69+1,"fim1st",IF(BA69&gt;BA70+1,"fim1st",IF(BA70=BA69,"meio1st",IF(BA70=6,IF(BA69=7,"fim1st","meio1st"),IF(BA70=7,IF(BA69=6,"fim1st","meio1st"),"meio1st"))))),IF(BA69&gt;5,IF(BA69&gt;BA70+1,"fim1st","meio1st"),"meio1st")),IF(BA69&lt;&gt;"",IF(BA70&gt;5,IF(BA70&gt;BA69+1,"fim1st",IF(BA69&gt;BA70+1,"fim1st",IF(BA70=BA69,"meio1st",IF(BA70=6,IF(BA69=7,"fim1st","meio1st"),IF(BA70=7,IF(BA69=6,"fim1st","meio1st"),"meio1st"))))),IF(BA69&gt;5,IF(BA69&gt;BA70+1,"fim1st","meio1st"),"meio1st")),"NJG"))))))</f>
        <v>STB</v>
      </c>
      <c r="BG70" s="87" t="n">
        <f aca="false">IF(AZ70="W",6,IF(AZ70="O",0,  IF(AZ69="R",IF(BE70="meio1st",IF(BA69&gt;4,IF(BA69=6,7,BA69+2),6),BA70),BA70)))</f>
        <v>2</v>
      </c>
      <c r="BH70" s="88" t="n">
        <f aca="false">IF(AZ70="W",6,IF(AZ70="O",0,IF(AZ70="R",IF(BE70="meio1st",0,IF(BE70="fim1st",0,BB70) ),IF(AZ69="R",IF(BE70="meio1st",6,IF(BE70="fim1st",6,IF(BE70="meio2st",IF(BB69&gt;4,IF(BB69=6,7,BB69+2),6),BB70))),BB70))))</f>
        <v>6</v>
      </c>
      <c r="BI70" s="89" t="n">
        <f aca="false">IF(AZ70="W",0,IF(AZ70="O",0,IF(AZ70="R",IF(BE70="STB",BC70,0),IF(AZ69="R",IF(BE67="meio1st",0,IF(BG70&gt;BG69,IF(BH70&gt;BH69,0,10),IF(BH70&gt;BH69,10,BC70))),BC70))))</f>
        <v>7</v>
      </c>
      <c r="BK70" s="81" t="s">
        <v>75</v>
      </c>
      <c r="BL70" s="82" t="str">
        <f aca="false">D72</f>
        <v>MAXWELL FROTA</v>
      </c>
      <c r="BM70" s="83" t="n">
        <f aca="false">IF(BN70="W",1,IF(BN70="O",0,IF(BN70="R",0,IF(BN69="R",1,IF(BW70+BW69&gt;0,IF(BW70&gt;BW69,1,0),IF(BV70&gt;BV69,1,0))))))</f>
        <v>0</v>
      </c>
      <c r="BN70" s="84" t="s">
        <v>47</v>
      </c>
      <c r="BO70" s="85"/>
      <c r="BP70" s="85"/>
      <c r="BQ70" s="86"/>
      <c r="BS70" s="5" t="str">
        <f aca="false">IF(BQ70&lt;&gt;"","STB",IF(BQ69&lt;&gt;"","STB",IF(BP70&lt;&gt;"",IF(BP70&gt;5,IF(BP70&gt;BP69+1,"fim2st",IF(BP69&gt;BP70+1,"fim2st",IF(BP70=BP69,"meio2st",IF(BP70=6,IF(BP69=7,"fim2st","meio2st"),IF(BP70=7,IF(BP69=6,"fim2st","meio2st"),"meio2st"))))),IF(BP69&gt;5,IF(BP69&gt;BP70+1,"fim2st","meio2st"),"meio2st")),IF(BP69&lt;&gt;"",IF(BP70&gt;5,IF(BP70&gt;BP69+1,"fim2st",IF(BP69&gt;BP70+1,"fim2st",IF(BP70=BP69,"meio2st",IF(BP70=6,IF(BP69=7,"fim2st","meio2st"),IF(BP70=7,IF(BP69=6,"fim2st","meio2st"),"meio2st"))))),IF(BP69&gt;5,IF(BP69&gt;BP70+1,"fim2st","meio2st"),"meio2st")),IF(BO70&lt;&gt;"",IF(BO70&gt;5,IF(BO70&gt;BO69+1,"fim1st",IF(BO69&gt;BO70+1,"fim1st",IF(BO70=BO69,"meio1st",IF(BO70=6,IF(BO69=7,"fim1st","meio1st"),IF(BO70=7,IF(BO69=6,"fim1st","meio1st"),"meio1st"))))),IF(BO69&gt;5,IF(BO69&gt;BO70+1,"fim1st","meio1st"),"meio1st")),IF(BO69&lt;&gt;"",IF(BO70&gt;5,IF(BO70&gt;BO69+1,"fim1st",IF(BO69&gt;BO70+1,"fim1st",IF(BO70=BO69,"meio1st",IF(BO70=6,IF(BO69=7,"fim1st","meio1st"),IF(BO70=7,IF(BO69=6,"fim1st","meio1st"),"meio1st"))))),IF(BO69&gt;5,IF(BO69&gt;BO70+1,"fim1st","meio1st"),"meio1st")),"NJG"))))))</f>
        <v>NJG</v>
      </c>
      <c r="BU70" s="87" t="n">
        <f aca="false">IF(BN70="W",6,IF(BN70="O",0,  IF(BN69="R",IF(BS70="meio1st",IF(BO69&gt;4,IF(BO69=6,7,BO69+2),6),BO70),BO70)))</f>
        <v>0</v>
      </c>
      <c r="BV70" s="88" t="n">
        <f aca="false">IF(BN70="W",6,IF(BN70="O",0,IF(BN70="R",IF(BS70="meio1st",0,IF(BS70="fim1st",0,BP70) ),IF(BN69="R",IF(BS70="meio1st",6,IF(BS70="fim1st",6,IF(BS70="meio2st",IF(BP69&gt;4,IF(BP69=6,7,BP69+2),6),BP70))),BP70))))</f>
        <v>0</v>
      </c>
      <c r="BW70" s="89" t="n">
        <f aca="false">IF(BN70="W",0,IF(BN70="O",0,IF(BN70="R",IF(BS70="STB",BQ70,0),IF(BN69="R",IF(BS67="meio1st",0,IF(BU70&gt;BU69,IF(BV70&gt;BV69,0,10),IF(BV70&gt;BV69,10,BQ70))),BQ70))))</f>
        <v>0</v>
      </c>
      <c r="BY70" s="81"/>
      <c r="BZ70" s="82" t="str">
        <f aca="false">D71</f>
        <v>DARIO TESTONI</v>
      </c>
      <c r="CA70" s="83" t="n">
        <f aca="false">IF(CB70="W",1,IF(CB70="O",0,IF(CB70="R",0,IF(CB69="R",1,IF(CK70+CK69&gt;0,IF(CK70&gt;CK69,1,0),IF(CJ70&gt;CJ69,1,0))))))</f>
        <v>1</v>
      </c>
      <c r="CB70" s="84" t="s">
        <v>25</v>
      </c>
      <c r="CC70" s="85"/>
      <c r="CD70" s="85"/>
      <c r="CE70" s="86"/>
      <c r="CG70" s="5" t="str">
        <f aca="false">IF(CE70&lt;&gt;"","STB",IF(CE69&lt;&gt;"","STB",IF(CD70&lt;&gt;"",IF(CD70&gt;5,IF(CD70&gt;CD69+1,"fim2st",IF(CD69&gt;CD70+1,"fim2st",IF(CD70=CD69,"meio2st",IF(CD70=6,IF(CD69=7,"fim2st","meio2st"),IF(CD70=7,IF(CD69=6,"fim2st","meio2st"),"meio2st"))))),IF(CD69&gt;5,IF(CD69&gt;CD70+1,"fim2st","meio2st"),"meio2st")),IF(CD69&lt;&gt;"",IF(CD70&gt;5,IF(CD70&gt;CD69+1,"fim2st",IF(CD69&gt;CD70+1,"fim2st",IF(CD70=CD69,"meio2st",IF(CD70=6,IF(CD69=7,"fim2st","meio2st"),IF(CD70=7,IF(CD69=6,"fim2st","meio2st"),"meio2st"))))),IF(CD69&gt;5,IF(CD69&gt;CD70+1,"fim2st","meio2st"),"meio2st")),IF(CC70&lt;&gt;"",IF(CC70&gt;5,IF(CC70&gt;CC69+1,"fim1st",IF(CC69&gt;CC70+1,"fim1st",IF(CC70=CC69,"meio1st",IF(CC70=6,IF(CC69=7,"fim1st","meio1st"),IF(CC70=7,IF(CC69=6,"fim1st","meio1st"),"meio1st"))))),IF(CC69&gt;5,IF(CC69&gt;CC70+1,"fim1st","meio1st"),"meio1st")),IF(CC69&lt;&gt;"",IF(CC70&gt;5,IF(CC70&gt;CC69+1,"fim1st",IF(CC69&gt;CC70+1,"fim1st",IF(CC70=CC69,"meio1st",IF(CC70=6,IF(CC69=7,"fim1st","meio1st"),IF(CC70=7,IF(CC69=6,"fim1st","meio1st"),"meio1st"))))),IF(CC69&gt;5,IF(CC69&gt;CC70+1,"fim1st","meio1st"),"meio1st")),"NJG"))))))</f>
        <v>NJG</v>
      </c>
      <c r="CI70" s="92" t="n">
        <f aca="false">IF(CB70="W",6,IF(CB70="O",0,  IF(CB69="R",IF(CG70="meio1st",IF(CC69&gt;4,IF(CC69=6,7,CC69+2),6),CC70),CC70)))</f>
        <v>6</v>
      </c>
      <c r="CJ70" s="93" t="n">
        <f aca="false">IF(CB70="W",6,IF(CB70="O",0,IF(CB70="R",IF(CG70="meio1st",0,IF(CG70="fim1st",0,CD70) ),IF(CB69="R",IF(CG70="meio1st",6,IF(CG70="fim1st",6,IF(CG70="meio2st",IF(CD69&gt;4,IF(CD69=6,7,CD69+2),6),CD70))),CD70))))</f>
        <v>6</v>
      </c>
      <c r="CK70" s="94" t="n">
        <f aca="false">IF(CB70="W",0,IF(CB70="O",0,IF(CB70="R",IF(CG70="STB",CE70,0),IF(CB69="R",IF(CG67="meio1st",0,IF(CI70&gt;CI69,IF(CJ70&gt;CJ69,0,10),IF(CJ70&gt;CJ69,10,CE70))),CE70))))</f>
        <v>0</v>
      </c>
      <c r="CM70" s="1" t="str">
        <f aca="false">D70</f>
        <v>GLAYSON PIMENTA</v>
      </c>
      <c r="CN70" s="8" t="n">
        <f aca="false">IF(AE72&gt;AE71,1,0)</f>
        <v>0</v>
      </c>
      <c r="CO70" s="8" t="n">
        <f aca="false">IF(AF72&gt;AF71,1,0)</f>
        <v>0</v>
      </c>
      <c r="CP70" s="8" t="n">
        <f aca="false">IF(AG72&gt;AG71,1,0)</f>
        <v>0</v>
      </c>
      <c r="CQ70" s="8" t="n">
        <f aca="false">IF(AS70&gt;AS69,1,0)</f>
        <v>1</v>
      </c>
      <c r="CR70" s="8" t="n">
        <f aca="false">IF(AT70&gt;AT69,1,0)</f>
        <v>0</v>
      </c>
      <c r="CS70" s="8" t="n">
        <f aca="false">IF(AU70&gt;AU69,1,0)</f>
        <v>1</v>
      </c>
      <c r="CT70" s="8" t="n">
        <f aca="false">IF(BG68&gt;BG67,1,0)</f>
        <v>0</v>
      </c>
      <c r="CU70" s="8" t="n">
        <f aca="false">IF(BH68&gt;BH67,1,0)</f>
        <v>0</v>
      </c>
      <c r="CV70" s="8" t="n">
        <f aca="false">IF(BI68&gt;BI67,1,0)</f>
        <v>0</v>
      </c>
      <c r="CW70" s="8" t="n">
        <f aca="false">IF(BU72&gt;BU71,1,0)</f>
        <v>1</v>
      </c>
      <c r="CX70" s="8" t="n">
        <f aca="false">IF(BV72&gt;BV71,1,0)</f>
        <v>1</v>
      </c>
      <c r="CY70" s="8" t="n">
        <f aca="false">IF(BW72&gt;BW71,1,0)</f>
        <v>0</v>
      </c>
      <c r="CZ70" s="8" t="n">
        <f aca="false">IF(CI71&gt;CI72,1,0)</f>
        <v>1</v>
      </c>
      <c r="DA70" s="8" t="n">
        <f aca="false">IF(CJ71&gt;CJ72,1,0)</f>
        <v>0</v>
      </c>
      <c r="DB70" s="8" t="n">
        <f aca="false">IF(CK71&gt;CK72,1,0)</f>
        <v>0</v>
      </c>
      <c r="DC70" s="74"/>
      <c r="DD70" s="8" t="n">
        <f aca="false">IF(AE71&gt;AE72,1,0)</f>
        <v>1</v>
      </c>
      <c r="DE70" s="8" t="n">
        <f aca="false">IF(AF71&gt;AF72,1,0)</f>
        <v>1</v>
      </c>
      <c r="DF70" s="8" t="n">
        <f aca="false">IF(AG71&gt;AG72,1,0)</f>
        <v>0</v>
      </c>
      <c r="DG70" s="8" t="n">
        <f aca="false">IF(AS69&gt;AS70,1,0)</f>
        <v>0</v>
      </c>
      <c r="DH70" s="8" t="n">
        <f aca="false">IF(AT69&gt;AT70,1,0)</f>
        <v>1</v>
      </c>
      <c r="DI70" s="8" t="n">
        <f aca="false">IF(AU69&gt;AU70,1,0)</f>
        <v>0</v>
      </c>
      <c r="DJ70" s="8" t="n">
        <f aca="false">IF(BG67&gt;BG68,1,0)</f>
        <v>1</v>
      </c>
      <c r="DK70" s="8" t="n">
        <f aca="false">IF(BH67&gt;BH68,1,0)</f>
        <v>1</v>
      </c>
      <c r="DL70" s="8" t="n">
        <f aca="false">IF(BI67&gt;BI68,1,0)</f>
        <v>0</v>
      </c>
      <c r="DM70" s="8" t="n">
        <f aca="false">IF(BU71&gt;BU72,1,0)</f>
        <v>0</v>
      </c>
      <c r="DN70" s="8" t="n">
        <f aca="false">IF(BV71&gt;BV72,1,0)</f>
        <v>0</v>
      </c>
      <c r="DO70" s="8" t="n">
        <f aca="false">IF(BW71&gt;BW72,1,0)</f>
        <v>0</v>
      </c>
      <c r="DP70" s="8" t="n">
        <f aca="false">IF(CI72&gt;CI71,1,0)</f>
        <v>0</v>
      </c>
      <c r="DQ70" s="8" t="n">
        <f aca="false">IF(CJ72&gt;CJ71,1,0)</f>
        <v>1</v>
      </c>
      <c r="DR70" s="8" t="n">
        <f aca="false">IF(CK72&gt;CK71,1,0)</f>
        <v>1</v>
      </c>
      <c r="DS70" s="74"/>
      <c r="DT70" s="8" t="n">
        <f aca="false">AE72+AF72+AG72+AS70+AT70+AU70+BG68+BH68+BI68+BU72+BV72+BW72+CI71+CJ71+CK71</f>
        <v>63</v>
      </c>
      <c r="DU70" s="8" t="n">
        <f aca="false">AE71+AF71+AG71+AS69+AT69+AU69+BG67+BH67+BI67+BU71+BV71+BW71+CI72+CJ72+CK72</f>
        <v>66</v>
      </c>
      <c r="DV70" s="74"/>
      <c r="DW70" s="1" t="n">
        <f aca="false">IF(X72="O",1,0)</f>
        <v>0</v>
      </c>
      <c r="DX70" s="1" t="n">
        <f aca="false">IF(AL70="O",1,0)</f>
        <v>0</v>
      </c>
      <c r="DY70" s="1" t="n">
        <f aca="false">IF(AZ68="O",1,0)</f>
        <v>0</v>
      </c>
      <c r="DZ70" s="1" t="n">
        <f aca="false">IF(BN72="O",1,0)</f>
        <v>0</v>
      </c>
      <c r="EA70" s="1" t="n">
        <f aca="false">IF(CB71="O",1,0)</f>
        <v>0</v>
      </c>
      <c r="ED70" s="8" t="n">
        <f aca="false">IF(CN70+CO70+CP70+DD70+DE70+DF70&gt;0,1,0)</f>
        <v>1</v>
      </c>
      <c r="EE70" s="8" t="n">
        <f aca="false">IF(CQ70+CR70+CS70+DG70+DH70+DI70&gt;0,1,0)</f>
        <v>1</v>
      </c>
      <c r="EF70" s="8" t="n">
        <f aca="false">IF(CT70+CU70+CV70+DJ70+DK70+DL70&gt;0,1,0)</f>
        <v>1</v>
      </c>
      <c r="EG70" s="8" t="n">
        <f aca="false">IF(CW70+CX70+CY70+DM70+DN70+DO70&gt;0,1,0)</f>
        <v>1</v>
      </c>
      <c r="EH70" s="8" t="n">
        <f aca="false">IF(CZ70+DA70+DB70+DP70+DQ70+DR70&gt;0,1,0)</f>
        <v>1</v>
      </c>
      <c r="EI70" s="8" t="n">
        <v>4</v>
      </c>
      <c r="EJ70" s="48" t="n">
        <f aca="false">SUM(ED70:EH70)</f>
        <v>5</v>
      </c>
      <c r="EK70" s="48" t="n">
        <f aca="false">AY68+BM72+CA71+W72+AK70</f>
        <v>2</v>
      </c>
      <c r="EL70" s="48" t="n">
        <f aca="false">SUM(CN70:DB70)</f>
        <v>5</v>
      </c>
      <c r="EM70" s="48" t="n">
        <f aca="false">SUM(DD70:DR70)</f>
        <v>7</v>
      </c>
      <c r="EN70" s="48" t="n">
        <f aca="false">EL70-EM70</f>
        <v>-2</v>
      </c>
      <c r="EO70" s="48" t="n">
        <f aca="false">DT70</f>
        <v>63</v>
      </c>
      <c r="EP70" s="48" t="n">
        <f aca="false">DU70</f>
        <v>66</v>
      </c>
      <c r="EQ70" s="48" t="n">
        <f aca="false">EO70-EP70</f>
        <v>-3</v>
      </c>
      <c r="ER70" s="48" t="n">
        <f aca="false">SUM(DW70:EA70)</f>
        <v>0</v>
      </c>
      <c r="ES70" s="74"/>
      <c r="ET70" s="27" t="n">
        <f aca="false">IF(EK70+100&gt;99,EK70+100,concatdxnar("0",EK70+100))</f>
        <v>102</v>
      </c>
      <c r="EU70" s="27" t="str">
        <f aca="false">IF(EN70+100&gt;99,EN70+100,CONCATENATE("0",EN70+100))</f>
        <v>098</v>
      </c>
      <c r="EV70" s="27" t="str">
        <f aca="false">IF(EQ70+100&gt;99,EQ70+100,CONCATENATE("0",EQ70+100))</f>
        <v>097</v>
      </c>
      <c r="EW70" s="27" t="n">
        <f aca="false">9-ER70</f>
        <v>9</v>
      </c>
      <c r="EX70" s="8" t="str">
        <f aca="false">CONCATENATE(ET70,EU70,EV70,EW70,EI70)</f>
        <v>10209809794</v>
      </c>
      <c r="EY70" s="8" t="n">
        <f aca="false">VALUE(EX70)</f>
        <v>10209809794</v>
      </c>
      <c r="EZ70" s="8" t="n">
        <f aca="false">LARGE(EY67:EY72,EI70)</f>
        <v>10209908883</v>
      </c>
      <c r="FA70" s="8" t="str">
        <f aca="false">LEFT(EZ70,9)</f>
        <v>102099088</v>
      </c>
      <c r="FB70" s="8" t="str">
        <f aca="false">IF(FA70=FA69,"empate-c",IF(FA70=FA71,"empate-b","ok"))</f>
        <v>ok</v>
      </c>
      <c r="FC70" s="8" t="n">
        <f aca="false">VALUE(RIGHT(EZ70,1))</f>
        <v>3</v>
      </c>
      <c r="FD70" s="8" t="n">
        <f aca="false">IF(FB70="ok",9,IF(FB70="empate-c",CONCATENATE(FC70,FC69),IF(FB70="empate-b",CONCATENATE(FC70,FC71),1)))</f>
        <v>9</v>
      </c>
      <c r="FE70" s="8" t="str">
        <f aca="false">RIGHT(C65,1)</f>
        <v>H</v>
      </c>
      <c r="FF70" s="8" t="n">
        <f aca="false">IF(FD70=9,9,VLOOKUP(CONCATENATE(FE70,FD70),'Conf-Direto'!$A$12:$B$587,2,0))</f>
        <v>9</v>
      </c>
      <c r="FG70" s="8" t="n">
        <f aca="false">IF(FF70=9,9,IF(FF70=FC70,8,7))</f>
        <v>9</v>
      </c>
      <c r="FH70" s="1" t="str">
        <f aca="false">CONCATENATE(FA70,FG70,FC70)</f>
        <v>10209908893</v>
      </c>
      <c r="FI70" s="8" t="n">
        <v>4</v>
      </c>
      <c r="FJ70" s="25" t="n">
        <f aca="false">IF(AY67=1,1,IF(AY68=1,4,0))</f>
        <v>1</v>
      </c>
      <c r="FK70" s="25" t="n">
        <f aca="false">IF(AK69=1,2,IF(AK70=1,4,0))</f>
        <v>4</v>
      </c>
      <c r="FL70" s="25" t="n">
        <f aca="false">IF(W71=1,3,IF(W72=1,4,0))</f>
        <v>3</v>
      </c>
      <c r="FM70" s="25"/>
      <c r="FN70" s="25" t="n">
        <f aca="false">FM71</f>
        <v>4</v>
      </c>
      <c r="FO70" s="25" t="n">
        <f aca="false">FM72</f>
        <v>6</v>
      </c>
      <c r="FP70" s="1" t="n">
        <f aca="false">VALUE(FH70)</f>
        <v>10209908893</v>
      </c>
      <c r="FQ70" s="1" t="n">
        <f aca="false">LARGE(FP67:FP72,4)</f>
        <v>10209908893</v>
      </c>
      <c r="FR70" s="8" t="n">
        <f aca="false">IF(SUM(EJ67:EJ72)=0,B70,VALUE(RIGHT(FQ70,1)))</f>
        <v>3</v>
      </c>
      <c r="FS70" s="1" t="n">
        <f aca="false">FR70+42</f>
        <v>45</v>
      </c>
      <c r="FT70" s="1" t="str">
        <f aca="false">VLOOKUP(FR70,B67:D72,3,0)</f>
        <v>ANDERSON ALMEIDA</v>
      </c>
      <c r="FU70" s="4" t="n">
        <f aca="false">F70</f>
        <v>46</v>
      </c>
      <c r="FV70" s="9" t="str">
        <f aca="false">IF(FS70&lt;10,CONCATENATE("0",FS70,IF(FU70&lt;10,CONCATENATE("0",FU70),FU70)),CONCATENATE(FS70,IF(FU70&lt;10,CONCATENATE("0",FU70),FU70)))</f>
        <v>4546</v>
      </c>
      <c r="FW70" s="4" t="n">
        <f aca="false">VALUE(FV70)</f>
        <v>4546</v>
      </c>
      <c r="FX70" s="4" t="n">
        <f aca="false">SMALL(FW67:FW72,FI70)</f>
        <v>4647</v>
      </c>
      <c r="FY70" s="4" t="n">
        <f aca="false">IF(LEN(FX70)=3,VALUE(LEFT(FX70,1)),VALUE(LEFT(FX70,2)))</f>
        <v>46</v>
      </c>
      <c r="FZ70" s="4" t="str">
        <f aca="false">RIGHT(FX70,2)</f>
        <v>47</v>
      </c>
    </row>
    <row r="71" customFormat="false" ht="13.8" hidden="false" customHeight="false" outlineLevel="0" collapsed="false">
      <c r="B71" s="48" t="n">
        <v>5</v>
      </c>
      <c r="C71" s="49" t="n">
        <v>47</v>
      </c>
      <c r="D71" s="50" t="str">
        <f aca="false">Classificação!D51</f>
        <v>DARIO TESTONI</v>
      </c>
      <c r="F71" s="49" t="n">
        <f aca="false">F70+1</f>
        <v>47</v>
      </c>
      <c r="G71" s="51" t="str">
        <f aca="false">VLOOKUP(FR71,$B$67:$D$72,3,0)</f>
        <v>GLAYSON PIMENTA</v>
      </c>
      <c r="H71" s="95" t="n">
        <f aca="false">VLOOKUP(FR71,EI67:EJ72,2,0)</f>
        <v>5</v>
      </c>
      <c r="I71" s="75" t="n">
        <f aca="false">VLOOKUP(FR71,EI67:EK72,3,0)</f>
        <v>2</v>
      </c>
      <c r="J71" s="95" t="n">
        <f aca="false">VLOOKUP(FR71,EI67:EQ72,4,0)</f>
        <v>5</v>
      </c>
      <c r="K71" s="77" t="n">
        <f aca="false">VLOOKUP(FR71,EI67:EQ72,5,0)</f>
        <v>7</v>
      </c>
      <c r="L71" s="78" t="n">
        <f aca="false">VLOOKUP(FR71,EI67:EQ72,6,0)</f>
        <v>-2</v>
      </c>
      <c r="M71" s="95" t="n">
        <f aca="false">VLOOKUP(FR71,EI67:EQ72,7,0)</f>
        <v>63</v>
      </c>
      <c r="N71" s="77" t="n">
        <f aca="false">VLOOKUP(FR71,EI67:EQ72,8,0)</f>
        <v>66</v>
      </c>
      <c r="O71" s="113" t="n">
        <f aca="false">VLOOKUP(FR71,EI67:EQ72,9,0)</f>
        <v>-3</v>
      </c>
      <c r="P71" s="80" t="n">
        <f aca="false">VLOOKUP(FR71,EI67:ER72,10,0)</f>
        <v>0</v>
      </c>
      <c r="Q71" s="80" t="e">
        <f aca="false">VLOOKUP(FS71,EJ67:ES72,10,0)</f>
        <v>#N/A</v>
      </c>
      <c r="R71" s="59"/>
      <c r="S71" s="59"/>
      <c r="U71" s="60"/>
      <c r="V71" s="97" t="str">
        <f aca="false">D69</f>
        <v>ANDERSON ALMEIDA</v>
      </c>
      <c r="W71" s="98" t="n">
        <f aca="false">IF(X71="W",1,IF(X71="O",0,IF(X71="R",0,IF(X72="R",1,IF(AG71+AG72&gt;0,IF(AG71&gt;AG72,1,0),IF(AF71&gt;AF72,1,0))))))</f>
        <v>1</v>
      </c>
      <c r="X71" s="96"/>
      <c r="Y71" s="64" t="n">
        <v>6</v>
      </c>
      <c r="Z71" s="64" t="n">
        <v>7</v>
      </c>
      <c r="AA71" s="65"/>
      <c r="AC71" s="5" t="str">
        <f aca="false">IF(AA71&lt;&gt;"","STB",IF(AA72&lt;&gt;"","STB",IF(Z71&lt;&gt;"",IF(Z71&gt;5,IF(Z71&gt;Z72+1,"fim2st",IF(Z72&gt;Z71+1,"fim2st",IF(Z71=Z72,"meio2st",IF(Z71=6,IF(Z72=7,"fim2st","meio2st"),IF(Z71=7,IF(Z72=6,"fim2st","meio2st"),"meio2st"))))),IF(Z72&gt;5,IF(Z72&gt;Z71+1,"fim2st","meio2st"),"meio2st")),IF(Z72&lt;&gt;"",IF(Z71&gt;5,IF(Z71&gt;Z72+1,"fim2st",IF(Z72&gt;Z71+1,"fim2st",IF(Z71=Z72,"meio2st",IF(Z71=6,IF(Z72=7,"fim2st","meio2st"),IF(Z71=7,IF(Z72=6,"fim2st","meio2st"),"meio2st"))))),IF(Z72&gt;5,IF(Z72&gt;Z71+1,"fim2st","meio2st"),"meio2st")),IF(Y71&lt;&gt;"",IF(Y71&gt;5,IF(Y71&gt;Y72+1,"fim1st",IF(Y72&gt;Y71+1,"fim1st",IF(Y71=Y72,"meio1st",IF(Y71=6,IF(Y72=7,"fim1st","meio1st"),IF(Y71=7,IF(Y72=6,"fim1st","meio1st"),"meio1st"))))),IF(Y72&gt;5,IF(Y72&gt;Y71+1,"fim1st","meio1st"),"meio1st")),IF(Y72&lt;&gt;"",IF(Y71&gt;5,IF(Y71&gt;Y72+1,"fim1st",IF(Y72&gt;Y71+1,"fim1st",IF(Y71=Y72,"meio1st",IF(Y71=6,IF(Y72=7,"fim1st","meio1st"),IF(Y71=7,IF(Y72=6,"fim1st","meio1st"),"meio1st"))))),IF(Y72&gt;5,IF(Y72&gt;Y71+1,"fim1st","meio1st"),"meio1st")),"NJG"))))))</f>
        <v>fim2st</v>
      </c>
      <c r="AE71" s="66" t="n">
        <f aca="false">IF(X71="W",6,IF(X71="O",0,  IF(X72="R",IF(AC71="meio1st",IF(Y72&gt;4,IF(Y72=6,7,Y72+2),6),Y71),Y71)))</f>
        <v>6</v>
      </c>
      <c r="AF71" s="67" t="n">
        <f aca="false">IF(X71="W",6,IF(X71="O",0,IF(X71="R",IF(AC71="meio1st",0,IF(AC71="fim1st",0,Z71) ),IF(X72="R",IF(AC71="meio1st",6,IF(AC71="fim1st",6,IF(AC71="meio2st",IF(Z72&gt;4,IF(Z72=6,7,Z72+2),6),Z71))),Z71))))</f>
        <v>7</v>
      </c>
      <c r="AG71" s="68" t="n">
        <f aca="false">IF(X71="W",0,IF(X71="O",0,IF(X71="R",IF(AC71="STB",AA71,0),IF(X72="R",IF(AC67="meio1st",0,IF(AE71&gt;AE72,IF(AF71&gt;AF72,0,10),IF(AF71&gt;AF72,10,AA71))),AA71))))</f>
        <v>0</v>
      </c>
      <c r="AH71" s="69"/>
      <c r="AI71" s="60" t="s">
        <v>75</v>
      </c>
      <c r="AJ71" s="97" t="str">
        <f aca="false">D69</f>
        <v>ANDERSON ALMEIDA</v>
      </c>
      <c r="AK71" s="98" t="n">
        <f aca="false">IF(AL71="W",1,IF(AL71="O",0,IF(AL71="R",0,IF(AL72="R",1,IF(AU71+AU72&gt;0,IF(AU71&gt;AU72,1,0),IF(AT71&gt;AT72,1,0))))))</f>
        <v>1</v>
      </c>
      <c r="AL71" s="96"/>
      <c r="AM71" s="64" t="n">
        <v>5</v>
      </c>
      <c r="AN71" s="64" t="n">
        <v>6</v>
      </c>
      <c r="AO71" s="65" t="n">
        <v>10</v>
      </c>
      <c r="AQ71" s="5" t="str">
        <f aca="false">IF(AO71&lt;&gt;"","STB",IF(AO72&lt;&gt;"","STB",IF(AN71&lt;&gt;"",IF(AN71&gt;5,IF(AN71&gt;AN72+1,"fim2st",IF(AN72&gt;AN71+1,"fim2st",IF(AN71=AN72,"meio2st",IF(AN71=6,IF(AN72=7,"fim2st","meio2st"),IF(AN71=7,IF(AN72=6,"fim2st","meio2st"),"meio2st"))))),IF(AN72&gt;5,IF(AN72&gt;AN71+1,"fim2st","meio2st"),"meio2st")),IF(AN72&lt;&gt;"",IF(AN71&gt;5,IF(AN71&gt;AN72+1,"fim2st",IF(AN72&gt;AN71+1,"fim2st",IF(AN71=AN72,"meio2st",IF(AN71=6,IF(AN72=7,"fim2st","meio2st"),IF(AN71=7,IF(AN72=6,"fim2st","meio2st"),"meio2st"))))),IF(AN72&gt;5,IF(AN72&gt;AN71+1,"fim2st","meio2st"),"meio2st")),IF(AM71&lt;&gt;"",IF(AM71&gt;5,IF(AM71&gt;AM72+1,"fim1st",IF(AM72&gt;AM71+1,"fim1st",IF(AM71=AM72,"meio1st",IF(AM71=6,IF(AM72=7,"fim1st","meio1st"),IF(AM71=7,IF(AM72=6,"fim1st","meio1st"),"meio1st"))))),IF(AM72&gt;5,IF(AM72&gt;AM71+1,"fim1st","meio1st"),"meio1st")),IF(AM72&lt;&gt;"",IF(AM71&gt;5,IF(AM71&gt;AM72+1,"fim1st",IF(AM72&gt;AM71+1,"fim1st",IF(AM71=AM72,"meio1st",IF(AM71=6,IF(AM72=7,"fim1st","meio1st"),IF(AM71=7,IF(AM72=6,"fim1st","meio1st"),"meio1st"))))),IF(AM72&gt;5,IF(AM72&gt;AM71+1,"fim1st","meio1st"),"meio1st")),"NJG"))))))</f>
        <v>STB</v>
      </c>
      <c r="AS71" s="66" t="n">
        <f aca="false">IF(AL71="W",6,IF(AL71="O",0,  IF(AL72="R",IF(AQ71="meio1st",IF(AM72&gt;4,IF(AM72=6,7,AM72+2),6),AM71),AM71)))</f>
        <v>5</v>
      </c>
      <c r="AT71" s="67" t="n">
        <f aca="false">IF(AL71="W",6,IF(AL71="O",0,IF(AL71="R",IF(AQ71="meio1st",0,IF(AQ71="fim1st",0,AN71) ),IF(AL72="R",IF(AQ71="meio1st",6,IF(AQ71="fim1st",6,IF(AQ71="meio2st",IF(AN72&gt;4,IF(AN72=6,7,AN72+2),6),AN71))),AN71))))</f>
        <v>6</v>
      </c>
      <c r="AU71" s="68" t="n">
        <f aca="false">IF(AL71="W",0,IF(AL71="O",0,IF(AL71="R",IF(AQ71="STB",AO71,0),IF(AL72="R",IF(AQ67="meio1st",0,IF(AS71&gt;AS72,IF(AT71&gt;AT72,0,10),IF(AT71&gt;AT72,10,AO71))),AO71))))</f>
        <v>10</v>
      </c>
      <c r="AW71" s="60"/>
      <c r="AX71" s="97" t="str">
        <f aca="false">D71</f>
        <v>DARIO TESTONI</v>
      </c>
      <c r="AY71" s="98" t="n">
        <f aca="false">IF(AZ71="W",1,IF(AZ71="O",0,IF(AZ71="R",0,IF(AZ72="R",1,IF(BI71+BI72&gt;0,IF(BI71&gt;BI72,1,0),IF(BH71&gt;BH72,1,0))))))</f>
        <v>1</v>
      </c>
      <c r="AZ71" s="96" t="s">
        <v>25</v>
      </c>
      <c r="BA71" s="64"/>
      <c r="BB71" s="64"/>
      <c r="BC71" s="65"/>
      <c r="BE71" s="5" t="str">
        <f aca="false">IF(BC71&lt;&gt;"","STB",IF(BC72&lt;&gt;"","STB",IF(BB71&lt;&gt;"",IF(BB71&gt;5,IF(BB71&gt;BB72+1,"fim2st",IF(BB72&gt;BB71+1,"fim2st",IF(BB71=BB72,"meio2st",IF(BB71=6,IF(BB72=7,"fim2st","meio2st"),IF(BB71=7,IF(BB72=6,"fim2st","meio2st"),"meio2st"))))),IF(BB72&gt;5,IF(BB72&gt;BB71+1,"fim2st","meio2st"),"meio2st")),IF(BB72&lt;&gt;"",IF(BB71&gt;5,IF(BB71&gt;BB72+1,"fim2st",IF(BB72&gt;BB71+1,"fim2st",IF(BB71=BB72,"meio2st",IF(BB71=6,IF(BB72=7,"fim2st","meio2st"),IF(BB71=7,IF(BB72=6,"fim2st","meio2st"),"meio2st"))))),IF(BB72&gt;5,IF(BB72&gt;BB71+1,"fim2st","meio2st"),"meio2st")),IF(BA71&lt;&gt;"",IF(BA71&gt;5,IF(BA71&gt;BA72+1,"fim1st",IF(BA72&gt;BA71+1,"fim1st",IF(BA71=BA72,"meio1st",IF(BA71=6,IF(BA72=7,"fim1st","meio1st"),IF(BA71=7,IF(BA72=6,"fim1st","meio1st"),"meio1st"))))),IF(BA72&gt;5,IF(BA72&gt;BA71+1,"fim1st","meio1st"),"meio1st")),IF(BA72&lt;&gt;"",IF(BA71&gt;5,IF(BA71&gt;BA72+1,"fim1st",IF(BA72&gt;BA71+1,"fim1st",IF(BA71=BA72,"meio1st",IF(BA71=6,IF(BA72=7,"fim1st","meio1st"),IF(BA71=7,IF(BA72=6,"fim1st","meio1st"),"meio1st"))))),IF(BA72&gt;5,IF(BA72&gt;BA71+1,"fim1st","meio1st"),"meio1st")),"NJG"))))))</f>
        <v>NJG</v>
      </c>
      <c r="BG71" s="66" t="n">
        <f aca="false">IF(AZ71="W",6,IF(AZ71="O",0,  IF(AZ72="R",IF(BE71="meio1st",IF(BA72&gt;4,IF(BA72=6,7,BA72+2),6),BA71),BA71)))</f>
        <v>6</v>
      </c>
      <c r="BH71" s="67" t="n">
        <f aca="false">IF(AZ71="W",6,IF(AZ71="O",0,IF(AZ71="R",IF(BE71="meio1st",0,IF(BE71="fim1st",0,BB71) ),IF(AZ72="R",IF(BE71="meio1st",6,IF(BE71="fim1st",6,IF(BE71="meio2st",IF(BB72&gt;4,IF(BB72=6,7,BB72+2),6),BB71))),BB71))))</f>
        <v>6</v>
      </c>
      <c r="BI71" s="68" t="n">
        <f aca="false">IF(AZ71="W",0,IF(AZ71="O",0,IF(AZ71="R",IF(BE71="STB",BC71,0),IF(AZ72="R",IF(BE67="meio1st",0,IF(BG71&gt;BG72,IF(BH71&gt;BH72,0,10),IF(BH71&gt;BH72,10,BC71))),BC71))))</f>
        <v>0</v>
      </c>
      <c r="BK71" s="60" t="s">
        <v>75</v>
      </c>
      <c r="BL71" s="97" t="str">
        <f aca="false">D71</f>
        <v>DARIO TESTONI</v>
      </c>
      <c r="BM71" s="98" t="n">
        <f aca="false">IF(BN71="W",1,IF(BN71="O",0,IF(BN71="R",0,IF(BN72="R",1,IF(BW71+BW72&gt;0,IF(BW71&gt;BW72,1,0),IF(BV71&gt;BV72,1,0))))))</f>
        <v>0</v>
      </c>
      <c r="BN71" s="96" t="s">
        <v>76</v>
      </c>
      <c r="BO71" s="64" t="n">
        <v>2</v>
      </c>
      <c r="BP71" s="64"/>
      <c r="BQ71" s="65"/>
      <c r="BS71" s="5" t="str">
        <f aca="false">IF(BQ71&lt;&gt;"","STB",IF(BQ72&lt;&gt;"","STB",IF(BP71&lt;&gt;"",IF(BP71&gt;5,IF(BP71&gt;BP72+1,"fim2st",IF(BP72&gt;BP71+1,"fim2st",IF(BP71=BP72,"meio2st",IF(BP71=6,IF(BP72=7,"fim2st","meio2st"),IF(BP71=7,IF(BP72=6,"fim2st","meio2st"),"meio2st"))))),IF(BP72&gt;5,IF(BP72&gt;BP71+1,"fim2st","meio2st"),"meio2st")),IF(BP72&lt;&gt;"",IF(BP71&gt;5,IF(BP71&gt;BP72+1,"fim2st",IF(BP72&gt;BP71+1,"fim2st",IF(BP71=BP72,"meio2st",IF(BP71=6,IF(BP72=7,"fim2st","meio2st"),IF(BP71=7,IF(BP72=6,"fim2st","meio2st"),"meio2st"))))),IF(BP72&gt;5,IF(BP72&gt;BP71+1,"fim2st","meio2st"),"meio2st")),IF(BO71&lt;&gt;"",IF(BO71&gt;5,IF(BO71&gt;BO72+1,"fim1st",IF(BO72&gt;BO71+1,"fim1st",IF(BO71=BO72,"meio1st",IF(BO71=6,IF(BO72=7,"fim1st","meio1st"),IF(BO71=7,IF(BO72=6,"fim1st","meio1st"),"meio1st"))))),IF(BO72&gt;5,IF(BO72&gt;BO71+1,"fim1st","meio1st"),"meio1st")),IF(BO72&lt;&gt;"",IF(BO71&gt;5,IF(BO71&gt;BO72+1,"fim1st",IF(BO72&gt;BO71+1,"fim1st",IF(BO71=BO72,"meio1st",IF(BO71=6,IF(BO72=7,"fim1st","meio1st"),IF(BO71=7,IF(BO72=6,"fim1st","meio1st"),"meio1st"))))),IF(BO72&gt;5,IF(BO72&gt;BO71+1,"fim1st","meio1st"),"meio1st")),"NJG"))))))</f>
        <v>fim1st</v>
      </c>
      <c r="BU71" s="66" t="n">
        <f aca="false">IF(BN71="W",6,IF(BN71="O",0,  IF(BN72="R",IF(BS71="meio1st",IF(BO72&gt;4,IF(BO72=6,7,BO72+2),6),BO71),BO71)))</f>
        <v>2</v>
      </c>
      <c r="BV71" s="67" t="n">
        <f aca="false">IF(BN71="W",6,IF(BN71="O",0,IF(BN71="R",IF(BS71="meio1st",0,IF(BS71="fim1st",0,BP71) ),IF(BN72="R",IF(BS71="meio1st",6,IF(BS71="fim1st",6,IF(BS71="meio2st",IF(BP72&gt;4,IF(BP72=6,7,BP72+2),6),BP71))),BP71))))</f>
        <v>0</v>
      </c>
      <c r="BW71" s="68" t="n">
        <f aca="false">IF(BN71="W",0,IF(BN71="O",0,IF(BN71="R",IF(BS71="STB",BQ71,0),IF(BN72="R",IF(BS67="meio1st",0,IF(BU71&gt;BU72,IF(BV71&gt;BV72,0,10),IF(BV71&gt;BV72,10,BQ71))),BQ71))))</f>
        <v>0</v>
      </c>
      <c r="BY71" s="60" t="s">
        <v>75</v>
      </c>
      <c r="BZ71" s="97" t="str">
        <f aca="false">D70</f>
        <v>GLAYSON PIMENTA</v>
      </c>
      <c r="CA71" s="98" t="n">
        <f aca="false">IF(CB71="W",1,IF(CB71="O",0,IF(CB71="R",0,IF(CB72="R",1,IF(CK71+CK72&gt;0,IF(CK71&gt;CK72,1,0),IF(CJ71&gt;CJ72,1,0))))))</f>
        <v>0</v>
      </c>
      <c r="CB71" s="96"/>
      <c r="CC71" s="64" t="n">
        <v>6</v>
      </c>
      <c r="CD71" s="64" t="n">
        <v>5</v>
      </c>
      <c r="CE71" s="65" t="n">
        <v>9</v>
      </c>
      <c r="CG71" s="5" t="str">
        <f aca="false">IF(CE71&lt;&gt;"","STB",IF(CE72&lt;&gt;"","STB",IF(CD71&lt;&gt;"",IF(CD71&gt;5,IF(CD71&gt;CD72+1,"fim2st",IF(CD72&gt;CD71+1,"fim2st",IF(CD71=CD72,"meio2st",IF(CD71=6,IF(CD72=7,"fim2st","meio2st"),IF(CD71=7,IF(CD72=6,"fim2st","meio2st"),"meio2st"))))),IF(CD72&gt;5,IF(CD72&gt;CD71+1,"fim2st","meio2st"),"meio2st")),IF(CD72&lt;&gt;"",IF(CD71&gt;5,IF(CD71&gt;CD72+1,"fim2st",IF(CD72&gt;CD71+1,"fim2st",IF(CD71=CD72,"meio2st",IF(CD71=6,IF(CD72=7,"fim2st","meio2st"),IF(CD71=7,IF(CD72=6,"fim2st","meio2st"),"meio2st"))))),IF(CD72&gt;5,IF(CD72&gt;CD71+1,"fim2st","meio2st"),"meio2st")),IF(CC71&lt;&gt;"",IF(CC71&gt;5,IF(CC71&gt;CC72+1,"fim1st",IF(CC72&gt;CC71+1,"fim1st",IF(CC71=CC72,"meio1st",IF(CC71=6,IF(CC72=7,"fim1st","meio1st"),IF(CC71=7,IF(CC72=6,"fim1st","meio1st"),"meio1st"))))),IF(CC72&gt;5,IF(CC72&gt;CC71+1,"fim1st","meio1st"),"meio1st")),IF(CC72&lt;&gt;"",IF(CC71&gt;5,IF(CC71&gt;CC72+1,"fim1st",IF(CC72&gt;CC71+1,"fim1st",IF(CC71=CC72,"meio1st",IF(CC71=6,IF(CC72=7,"fim1st","meio1st"),IF(CC71=7,IF(CC72=6,"fim1st","meio1st"),"meio1st"))))),IF(CC72&gt;5,IF(CC72&gt;CC71+1,"fim1st","meio1st"),"meio1st")),"NJG"))))))</f>
        <v>STB</v>
      </c>
      <c r="CI71" s="71" t="n">
        <f aca="false">IF(CB71="W",6,IF(CB71="O",0,  IF(CB72="R",IF(CG71="meio1st",IF(CC72&gt;4,IF(CC72=6,7,CC72+2),6),CC71),CC71)))</f>
        <v>6</v>
      </c>
      <c r="CJ71" s="72" t="n">
        <f aca="false">IF(CB71="W",6,IF(CB71="O",0,IF(CB71="R",IF(CG71="meio1st",0,IF(CG71="fim1st",0,CD71) ),IF(CB72="R",IF(CG71="meio1st",6,IF(CG71="fim1st",6,IF(CG71="meio2st",IF(CD72&gt;4,IF(CD72=6,7,CD72+2),6),CD71))),CD71))))</f>
        <v>5</v>
      </c>
      <c r="CK71" s="73" t="n">
        <f aca="false">IF(CB71="W",0,IF(CB71="O",0,IF(CB71="R",IF(CG71="STB",CE71,0),IF(CB72="R",IF(CG67="meio1st",0,IF(CI71&gt;CI72,IF(CJ71&gt;CJ72,0,10),IF(CJ71&gt;CJ72,10,CE71))),CE71))))</f>
        <v>9</v>
      </c>
      <c r="CM71" s="1" t="str">
        <f aca="false">D71</f>
        <v>DARIO TESTONI</v>
      </c>
      <c r="CN71" s="8" t="n">
        <f aca="false">IF(AE70&gt;AE69,1,0)</f>
        <v>1</v>
      </c>
      <c r="CO71" s="8" t="n">
        <f aca="false">IF(AF70&gt;AF69,1,0)</f>
        <v>0</v>
      </c>
      <c r="CP71" s="8" t="n">
        <f aca="false">IF(AG70&gt;AG69,1,0)</f>
        <v>0</v>
      </c>
      <c r="CQ71" s="8" t="n">
        <f aca="false">IF(AS68&gt;AS67,1,0)</f>
        <v>0</v>
      </c>
      <c r="CR71" s="8" t="n">
        <f aca="false">IF(AT68&gt;AT67,1,0)</f>
        <v>1</v>
      </c>
      <c r="CS71" s="8" t="n">
        <f aca="false">IF(AU68&gt;AU67,1,0)</f>
        <v>0</v>
      </c>
      <c r="CT71" s="8" t="n">
        <f aca="false">IF(BG71&gt;BG72,1,0)</f>
        <v>1</v>
      </c>
      <c r="CU71" s="8" t="n">
        <f aca="false">IF(BH71&gt;BH72,1,0)</f>
        <v>1</v>
      </c>
      <c r="CV71" s="8" t="n">
        <f aca="false">IF(BI71&gt;BI72,1,0)</f>
        <v>0</v>
      </c>
      <c r="CW71" s="8" t="n">
        <f aca="false">IF(BU71&gt;BU72,1,0)</f>
        <v>0</v>
      </c>
      <c r="CX71" s="8" t="n">
        <f aca="false">IF(BV71&gt;BV72,1,0)</f>
        <v>0</v>
      </c>
      <c r="CY71" s="8" t="n">
        <f aca="false">IF(BW71&gt;BW72,1,0)</f>
        <v>0</v>
      </c>
      <c r="CZ71" s="8" t="n">
        <f aca="false">IF(CI70&gt;CI69,1,0)</f>
        <v>1</v>
      </c>
      <c r="DA71" s="8" t="n">
        <f aca="false">IF(CJ70&gt;CJ69,1,0)</f>
        <v>1</v>
      </c>
      <c r="DB71" s="8" t="n">
        <f aca="false">IF(CK70&gt;CK69,1,0)</f>
        <v>0</v>
      </c>
      <c r="DC71" s="74"/>
      <c r="DD71" s="8" t="n">
        <f aca="false">IF(AE69&gt;AE70,1,0)</f>
        <v>0</v>
      </c>
      <c r="DE71" s="8" t="n">
        <f aca="false">IF(AF69&gt;AF70,1,0)</f>
        <v>1</v>
      </c>
      <c r="DF71" s="8" t="n">
        <f aca="false">IF(AG69&gt;AG70,1,0)</f>
        <v>1</v>
      </c>
      <c r="DG71" s="8" t="n">
        <f aca="false">IF(AS67&gt;AS68,1,0)</f>
        <v>1</v>
      </c>
      <c r="DH71" s="8" t="n">
        <f aca="false">IF(AT67&gt;AT68,1,0)</f>
        <v>0</v>
      </c>
      <c r="DI71" s="8" t="n">
        <f aca="false">IF(AU67&gt;AU68,1,0)</f>
        <v>1</v>
      </c>
      <c r="DJ71" s="8" t="n">
        <f aca="false">IF(BG72&gt;BG71,1,0)</f>
        <v>0</v>
      </c>
      <c r="DK71" s="8" t="n">
        <f aca="false">IF(BH72&gt;BH71,1,0)</f>
        <v>0</v>
      </c>
      <c r="DL71" s="8" t="n">
        <f aca="false">IF(BI72&gt;BI71,1,0)</f>
        <v>0</v>
      </c>
      <c r="DM71" s="8" t="n">
        <f aca="false">IF(BU72&gt;BU71,1,0)</f>
        <v>1</v>
      </c>
      <c r="DN71" s="8" t="n">
        <f aca="false">IF(BV72&gt;BV71,1,0)</f>
        <v>1</v>
      </c>
      <c r="DO71" s="8" t="n">
        <f aca="false">IF(BW72&gt;BW71,1,0)</f>
        <v>0</v>
      </c>
      <c r="DP71" s="8" t="n">
        <f aca="false">IF(CI69&gt;CI70,1,0)</f>
        <v>0</v>
      </c>
      <c r="DQ71" s="8" t="n">
        <f aca="false">IF(CJ69&gt;CJ70,1,0)</f>
        <v>0</v>
      </c>
      <c r="DR71" s="8" t="n">
        <f aca="false">IF(CK69&gt;CK70,1,0)</f>
        <v>0</v>
      </c>
      <c r="DS71" s="74"/>
      <c r="DT71" s="8" t="n">
        <f aca="false">AE70+AF70+AG70+AS68+AT68+AU68+BG71+BH71+BI71+BU71+BV71+BW71+CI70+CJ70+CK70</f>
        <v>60</v>
      </c>
      <c r="DU71" s="8" t="n">
        <f aca="false">AE69+AF69+AG69+AS67+AT67+AU67+BG72+BH72+BI72+BU72+BV72+BW72+CI69+CJ69+CK69</f>
        <v>53</v>
      </c>
      <c r="DV71" s="74"/>
      <c r="DW71" s="1" t="n">
        <f aca="false">IF(X70="O",1,0)</f>
        <v>0</v>
      </c>
      <c r="DX71" s="1" t="n">
        <f aca="false">IF(AL68="O",1,0)</f>
        <v>0</v>
      </c>
      <c r="DY71" s="1" t="n">
        <f aca="false">IF(AZ71="O",1,0)</f>
        <v>0</v>
      </c>
      <c r="DZ71" s="1" t="n">
        <f aca="false">IF(BN71="O",1,0)</f>
        <v>0</v>
      </c>
      <c r="EA71" s="1" t="n">
        <f aca="false">IF(CB70="O",1,0)</f>
        <v>0</v>
      </c>
      <c r="ED71" s="8" t="n">
        <f aca="false">IF(CN71+CO71+CP71+DD71+DE71+DF71&gt;0,1,0)</f>
        <v>1</v>
      </c>
      <c r="EE71" s="8" t="n">
        <f aca="false">IF(CQ71+CR71+CS71+DG71+DH71+DI71&gt;0,1,0)</f>
        <v>1</v>
      </c>
      <c r="EF71" s="8" t="n">
        <f aca="false">IF(CT71+CU71+CV71+DJ71+DK71+DL71&gt;0,1,0)</f>
        <v>1</v>
      </c>
      <c r="EG71" s="8" t="n">
        <f aca="false">IF(CW71+CX71+CY71+DM71+DN71+DO71&gt;0,1,0)</f>
        <v>1</v>
      </c>
      <c r="EH71" s="8" t="n">
        <f aca="false">IF(CZ71+DA71+DB71+DP71+DQ71+DR71&gt;0,1,0)</f>
        <v>1</v>
      </c>
      <c r="EI71" s="8" t="n">
        <v>5</v>
      </c>
      <c r="EJ71" s="48" t="n">
        <f aca="false">SUM(ED71:EH71)</f>
        <v>5</v>
      </c>
      <c r="EK71" s="48" t="n">
        <f aca="false">AY71+BM71+CA70+W70+AK68</f>
        <v>2</v>
      </c>
      <c r="EL71" s="48" t="n">
        <f aca="false">SUM(CN71:DB71)</f>
        <v>6</v>
      </c>
      <c r="EM71" s="48" t="n">
        <f aca="false">SUM(DD71:DR71)</f>
        <v>6</v>
      </c>
      <c r="EN71" s="48" t="n">
        <f aca="false">EL71-EM71</f>
        <v>0</v>
      </c>
      <c r="EO71" s="48" t="n">
        <f aca="false">DT71</f>
        <v>60</v>
      </c>
      <c r="EP71" s="48" t="n">
        <f aca="false">DU71</f>
        <v>53</v>
      </c>
      <c r="EQ71" s="48" t="n">
        <f aca="false">EO71-EP71</f>
        <v>7</v>
      </c>
      <c r="ER71" s="48" t="n">
        <f aca="false">SUM(DW71:EA71)</f>
        <v>0</v>
      </c>
      <c r="ES71" s="74"/>
      <c r="ET71" s="27" t="n">
        <f aca="false">IF(EK71+100&gt;99,EK71+100,concatdxnar("0",EK71+100))</f>
        <v>102</v>
      </c>
      <c r="EU71" s="27" t="n">
        <f aca="false">IF(EN71+100&gt;99,EN71+100,CONCATENATE("0",EN71+100))</f>
        <v>100</v>
      </c>
      <c r="EV71" s="27" t="n">
        <f aca="false">IF(EQ71+100&gt;99,EQ71+100,CONCATENATE("0",EQ71+100))</f>
        <v>107</v>
      </c>
      <c r="EW71" s="27" t="n">
        <f aca="false">9-ER71</f>
        <v>9</v>
      </c>
      <c r="EX71" s="8" t="str">
        <f aca="false">CONCATENATE(ET71,EU71,EV71,EW71,EI71)</f>
        <v>10210010795</v>
      </c>
      <c r="EY71" s="8" t="n">
        <f aca="false">VALUE(EX71)</f>
        <v>10210010795</v>
      </c>
      <c r="EZ71" s="8" t="n">
        <f aca="false">LARGE(EY67:EY72,EI71)</f>
        <v>10209809794</v>
      </c>
      <c r="FA71" s="8" t="str">
        <f aca="false">LEFT(EZ71,9)</f>
        <v>102098097</v>
      </c>
      <c r="FB71" s="8" t="str">
        <f aca="false">IF(FA71=FA70,"empate-c",IF(FA71=FA72,"empate-b","ok"))</f>
        <v>ok</v>
      </c>
      <c r="FC71" s="8" t="n">
        <f aca="false">VALUE(RIGHT(EZ71,1))</f>
        <v>4</v>
      </c>
      <c r="FD71" s="8" t="n">
        <f aca="false">IF(FB71="ok",9,IF(FB71="empate-c",CONCATENATE(FC71,FC70),IF(FB71="empate-b",CONCATENATE(FC71,FC72),1)))</f>
        <v>9</v>
      </c>
      <c r="FE71" s="8" t="str">
        <f aca="false">RIGHT(C65,1)</f>
        <v>H</v>
      </c>
      <c r="FF71" s="8" t="n">
        <f aca="false">IF(FD71=9,9,VLOOKUP(CONCATENATE(FE71,FD71),'Conf-Direto'!$A$12:$B$587,2,0))</f>
        <v>9</v>
      </c>
      <c r="FG71" s="8" t="n">
        <f aca="false">IF(FF71=9,9,IF(FF71=FC71,8,7))</f>
        <v>9</v>
      </c>
      <c r="FH71" s="1" t="str">
        <f aca="false">CONCATENATE(FA71,FG71,FC71)</f>
        <v>10209809794</v>
      </c>
      <c r="FI71" s="8" t="n">
        <v>5</v>
      </c>
      <c r="FJ71" s="25" t="n">
        <f aca="false">IF(AK67=1,1,IF(AK68=1,5,0))</f>
        <v>1</v>
      </c>
      <c r="FK71" s="25" t="n">
        <f aca="false">IF(W69=1,2,IF(W70=1,5,0))</f>
        <v>2</v>
      </c>
      <c r="FL71" s="25" t="n">
        <f aca="false">IF(CA69=1,3,IF(CA70=1,5,0))</f>
        <v>5</v>
      </c>
      <c r="FM71" s="25" t="n">
        <f aca="false">IF(BM72=1,4,IF(BM71=1,5,0))</f>
        <v>4</v>
      </c>
      <c r="FN71" s="25"/>
      <c r="FO71" s="25" t="n">
        <f aca="false">FN72</f>
        <v>5</v>
      </c>
      <c r="FP71" s="1" t="n">
        <f aca="false">VALUE(FH71)</f>
        <v>10209809794</v>
      </c>
      <c r="FQ71" s="1" t="n">
        <f aca="false">LARGE(FP67:FP72,5)</f>
        <v>10209809794</v>
      </c>
      <c r="FR71" s="8" t="n">
        <f aca="false">IF(SUM(EJ67:EJ72)=0,B71,VALUE(RIGHT(FQ71,1)))</f>
        <v>4</v>
      </c>
      <c r="FS71" s="1" t="n">
        <f aca="false">FR71+42</f>
        <v>46</v>
      </c>
      <c r="FT71" s="1" t="str">
        <f aca="false">VLOOKUP(FR71,B67:D72,3,0)</f>
        <v>GLAYSON PIMENTA</v>
      </c>
      <c r="FU71" s="4" t="n">
        <f aca="false">F71</f>
        <v>47</v>
      </c>
      <c r="FV71" s="9" t="str">
        <f aca="false">IF(FS71&lt;10,CONCATENATE("0",FS71,IF(FU71&lt;10,CONCATENATE("0",FU71),FU71)),CONCATENATE(FS71,IF(FU71&lt;10,CONCATENATE("0",FU71),FU71)))</f>
        <v>4647</v>
      </c>
      <c r="FW71" s="4" t="n">
        <f aca="false">VALUE(FV71)</f>
        <v>4647</v>
      </c>
      <c r="FX71" s="4" t="n">
        <f aca="false">SMALL(FW67:FW72,FI71)</f>
        <v>4745</v>
      </c>
      <c r="FY71" s="4" t="n">
        <f aca="false">IF(LEN(FX71)=3,VALUE(LEFT(FX71,1)),VALUE(LEFT(FX71,2)))</f>
        <v>47</v>
      </c>
      <c r="FZ71" s="4" t="str">
        <f aca="false">RIGHT(FX71,2)</f>
        <v>45</v>
      </c>
    </row>
    <row r="72" customFormat="false" ht="13.8" hidden="false" customHeight="false" outlineLevel="0" collapsed="false">
      <c r="B72" s="48" t="n">
        <v>6</v>
      </c>
      <c r="C72" s="100" t="n">
        <v>48</v>
      </c>
      <c r="D72" s="101" t="str">
        <f aca="false">Classificação!D52</f>
        <v>MAXWELL FROTA</v>
      </c>
      <c r="F72" s="100" t="n">
        <f aca="false">F71+1</f>
        <v>48</v>
      </c>
      <c r="G72" s="102" t="str">
        <f aca="false">VLOOKUP(FR72,$B$67:$D$72,3,0)</f>
        <v>MAXWELL FROTA</v>
      </c>
      <c r="H72" s="114" t="n">
        <f aca="false">VLOOKUP(FR72,EI67:EJ72,2,0)</f>
        <v>5</v>
      </c>
      <c r="I72" s="104" t="n">
        <f aca="false">VLOOKUP(FR72,EI67:EK72,3,0)</f>
        <v>1</v>
      </c>
      <c r="J72" s="108" t="n">
        <f aca="false">VLOOKUP(FR72,EI67:EQ72,4,0)</f>
        <v>3</v>
      </c>
      <c r="K72" s="106" t="n">
        <f aca="false">VLOOKUP(FR72,EI67:EQ72,5,0)</f>
        <v>9</v>
      </c>
      <c r="L72" s="107" t="n">
        <f aca="false">VLOOKUP(FR72,EI67:EQ72,6,0)</f>
        <v>-6</v>
      </c>
      <c r="M72" s="108" t="n">
        <f aca="false">VLOOKUP(FR72,EI67:EQ72,7,0)</f>
        <v>38</v>
      </c>
      <c r="N72" s="106" t="n">
        <f aca="false">VLOOKUP(FR72,EI67:EQ72,8,0)</f>
        <v>77</v>
      </c>
      <c r="O72" s="115" t="n">
        <f aca="false">VLOOKUP(FR72,EI67:EQ72,9,0)</f>
        <v>-39</v>
      </c>
      <c r="P72" s="109" t="n">
        <f aca="false">VLOOKUP(FR72,EI67:ER72,10,0)</f>
        <v>3</v>
      </c>
      <c r="Q72" s="109" t="e">
        <f aca="false">VLOOKUP(FS72,EJ67:ES72,10,0)</f>
        <v>#N/A</v>
      </c>
      <c r="R72" s="59"/>
      <c r="S72" s="59"/>
      <c r="U72" s="81" t="s">
        <v>75</v>
      </c>
      <c r="V72" s="82" t="str">
        <f aca="false">D70</f>
        <v>GLAYSON PIMENTA</v>
      </c>
      <c r="W72" s="83" t="n">
        <f aca="false">IF(X72="W",1,IF(X72="O",0,IF(X72="R",0,IF(X71="R",1,IF(AG72+AG71&gt;0,IF(AG72&gt;AG71,1,0),IF(AF72&gt;AF71,1,0))))))</f>
        <v>0</v>
      </c>
      <c r="X72" s="110"/>
      <c r="Y72" s="85" t="n">
        <v>4</v>
      </c>
      <c r="Z72" s="85" t="n">
        <v>6</v>
      </c>
      <c r="AA72" s="86"/>
      <c r="AC72" s="5" t="str">
        <f aca="false">IF(AA72&lt;&gt;"","STB",IF(AA71&lt;&gt;"","STB",IF(Z72&lt;&gt;"",IF(Z72&gt;5,IF(Z72&gt;Z71+1,"fim2st",IF(Z71&gt;Z72+1,"fim2st",IF(Z72=Z71,"meio2st",IF(Z72=6,IF(Z71=7,"fim2st","meio2st"),IF(Z72=7,IF(Z71=6,"fim2st","meio2st"),"meio2st"))))),IF(Z71&gt;5,IF(Z71&gt;Z72+1,"fim2st","meio2st"),"meio2st")),IF(Z71&lt;&gt;"",IF(Z72&gt;5,IF(Z72&gt;Z71+1,"fim2st",IF(Z71&gt;Z72+1,"fim2st",IF(Z72=Z71,"meio2st",IF(Z72=6,IF(Z71=7,"fim2st","meio2st"),IF(Z72=7,IF(Z71=6,"fim2st","meio2st"),"meio2st"))))),IF(Z71&gt;5,IF(Z71&gt;Z72+1,"fim2st","meio2st"),"meio2st")),IF(Y72&lt;&gt;"",IF(Y72&gt;5,IF(Y72&gt;Y71+1,"fim1st",IF(Y71&gt;Y72+1,"fim1st",IF(Y72=Y71,"meio1st",IF(Y72=6,IF(Y71=7,"fim1st","meio1st"),IF(Y72=7,IF(Y71=6,"fim1st","meio1st"),"meio1st"))))),IF(Y71&gt;5,IF(Y71&gt;Y72+1,"fim1st","meio1st"),"meio1st")),IF(Y71&lt;&gt;"",IF(Y72&gt;5,IF(Y72&gt;Y71+1,"fim1st",IF(Y71&gt;Y72+1,"fim1st",IF(Y72=Y71,"meio1st",IF(Y72=6,IF(Y71=7,"fim1st","meio1st"),IF(Y72=7,IF(Y71=6,"fim1st","meio1st"),"meio1st"))))),IF(Y71&gt;5,IF(Y71&gt;Y72+1,"fim1st","meio1st"),"meio1st")),"NJG"))))))</f>
        <v>fim2st</v>
      </c>
      <c r="AE72" s="87" t="n">
        <f aca="false">IF(X72="W",6,IF(X72="O",0,  IF(X71="R",IF(AC72="meio1st",IF(Y71&gt;4,IF(Y71=6,7,Y71+2),6),Y72),Y72)))</f>
        <v>4</v>
      </c>
      <c r="AF72" s="88" t="n">
        <f aca="false">IF(X72="W",6,IF(X72="O",0,IF(X72="R",IF(AC72="meio1st",0,IF(AC72="fim1st",0,Z72) ),IF(X71="R",IF(AC72="meio1st",6,IF(AC72="fim1st",6,IF(AC72="meio2st",IF(Z71&gt;4,IF(Z71=6,7,Z71+2),6),Z72))),Z72))))</f>
        <v>6</v>
      </c>
      <c r="AG72" s="89" t="n">
        <f aca="false">IF(X72="W",0,IF(X72="O",0,IF(X72="R",IF(AC72="STB",AA72,0),IF(X71="R",IF(AC67="meio1st",0,IF(AE72&gt;AE71,IF(AF72&gt;AF71,0,10),IF(AF72&gt;AF71,10,AA72))),AA72))))</f>
        <v>0</v>
      </c>
      <c r="AH72" s="69"/>
      <c r="AI72" s="81"/>
      <c r="AJ72" s="82" t="str">
        <f aca="false">D72</f>
        <v>MAXWELL FROTA</v>
      </c>
      <c r="AK72" s="83" t="n">
        <f aca="false">IF(AL72="W",1,IF(AL72="O",0,IF(AL72="R",0,IF(AL71="R",1,IF(AU72+AU71&gt;0,IF(AU72&gt;AU71,1,0),IF(AT72&gt;AT71,1,0))))))</f>
        <v>0</v>
      </c>
      <c r="AL72" s="110"/>
      <c r="AM72" s="85" t="n">
        <v>7</v>
      </c>
      <c r="AN72" s="85" t="n">
        <v>4</v>
      </c>
      <c r="AO72" s="86" t="n">
        <v>5</v>
      </c>
      <c r="AQ72" s="5" t="str">
        <f aca="false">IF(AO72&lt;&gt;"","STB",IF(AO71&lt;&gt;"","STB",IF(AN72&lt;&gt;"",IF(AN72&gt;5,IF(AN72&gt;AN71+1,"fim2st",IF(AN71&gt;AN72+1,"fim2st",IF(AN72=AN71,"meio2st",IF(AN72=6,IF(AN71=7,"fim2st","meio2st"),IF(AN72=7,IF(AN71=6,"fim2st","meio2st"),"meio2st"))))),IF(AN71&gt;5,IF(AN71&gt;AN72+1,"fim2st","meio2st"),"meio2st")),IF(AN71&lt;&gt;"",IF(AN72&gt;5,IF(AN72&gt;AN71+1,"fim2st",IF(AN71&gt;AN72+1,"fim2st",IF(AN72=AN71,"meio2st",IF(AN72=6,IF(AN71=7,"fim2st","meio2st"),IF(AN72=7,IF(AN71=6,"fim2st","meio2st"),"meio2st"))))),IF(AN71&gt;5,IF(AN71&gt;AN72+1,"fim2st","meio2st"),"meio2st")),IF(AM72&lt;&gt;"",IF(AM72&gt;5,IF(AM72&gt;AM71+1,"fim1st",IF(AM71&gt;AM72+1,"fim1st",IF(AM72=AM71,"meio1st",IF(AM72=6,IF(AM71=7,"fim1st","meio1st"),IF(AM72=7,IF(AM71=6,"fim1st","meio1st"),"meio1st"))))),IF(AM71&gt;5,IF(AM71&gt;AM72+1,"fim1st","meio1st"),"meio1st")),IF(AM71&lt;&gt;"",IF(AM72&gt;5,IF(AM72&gt;AM71+1,"fim1st",IF(AM71&gt;AM72+1,"fim1st",IF(AM72=AM71,"meio1st",IF(AM72=6,IF(AM71=7,"fim1st","meio1st"),IF(AM72=7,IF(AM71=6,"fim1st","meio1st"),"meio1st"))))),IF(AM71&gt;5,IF(AM71&gt;AM72+1,"fim1st","meio1st"),"meio1st")),"NJG"))))))</f>
        <v>STB</v>
      </c>
      <c r="AS72" s="87" t="n">
        <f aca="false">IF(AL72="W",6,IF(AL72="O",0,  IF(AL71="R",IF(AQ72="meio1st",IF(AM71&gt;4,IF(AM71=6,7,AM71+2),6),AM72),AM72)))</f>
        <v>7</v>
      </c>
      <c r="AT72" s="88" t="n">
        <f aca="false">IF(AL72="W",6,IF(AL72="O",0,IF(AL72="R",IF(AQ72="meio1st",0,IF(AQ72="fim1st",0,AN72) ),IF(AL71="R",IF(AQ72="meio1st",6,IF(AQ72="fim1st",6,IF(AQ72="meio2st",IF(AN71&gt;4,IF(AN71=6,7,AN71+2),6),AN72))),AN72))))</f>
        <v>4</v>
      </c>
      <c r="AU72" s="89" t="n">
        <f aca="false">IF(AL72="W",0,IF(AL72="O",0,IF(AL72="R",IF(AQ72="STB",AO72,0),IF(AL71="R",IF(AQ67="meio1st",0,IF(AS72&gt;AS71,IF(AT72&gt;AT71,0,10),IF(AT72&gt;AT71,10,AO72))),AO72))))</f>
        <v>5</v>
      </c>
      <c r="AW72" s="81" t="s">
        <v>75</v>
      </c>
      <c r="AX72" s="82" t="str">
        <f aca="false">D72</f>
        <v>MAXWELL FROTA</v>
      </c>
      <c r="AY72" s="83" t="n">
        <f aca="false">IF(AZ72="W",1,IF(AZ72="O",0,IF(AZ72="R",0,IF(AZ71="R",1,IF(BI72+BI71&gt;0,IF(BI72&gt;BI71,1,0),IF(BH72&gt;BH71,1,0))))))</f>
        <v>0</v>
      </c>
      <c r="AZ72" s="110" t="s">
        <v>47</v>
      </c>
      <c r="BA72" s="85"/>
      <c r="BB72" s="85"/>
      <c r="BC72" s="86"/>
      <c r="BE72" s="5" t="str">
        <f aca="false">IF(BC72&lt;&gt;"","STB",IF(BC71&lt;&gt;"","STB",IF(BB72&lt;&gt;"",IF(BB72&gt;5,IF(BB72&gt;BB71+1,"fim2st",IF(BB71&gt;BB72+1,"fim2st",IF(BB72=BB71,"meio2st",IF(BB72=6,IF(BB71=7,"fim2st","meio2st"),IF(BB72=7,IF(BB71=6,"fim2st","meio2st"),"meio2st"))))),IF(BB71&gt;5,IF(BB71&gt;BB72+1,"fim2st","meio2st"),"meio2st")),IF(BB71&lt;&gt;"",IF(BB72&gt;5,IF(BB72&gt;BB71+1,"fim2st",IF(BB71&gt;BB72+1,"fim2st",IF(BB72=BB71,"meio2st",IF(BB72=6,IF(BB71=7,"fim2st","meio2st"),IF(BB72=7,IF(BB71=6,"fim2st","meio2st"),"meio2st"))))),IF(BB71&gt;5,IF(BB71&gt;BB72+1,"fim2st","meio2st"),"meio2st")),IF(BA72&lt;&gt;"",IF(BA72&gt;5,IF(BA72&gt;BA71+1,"fim1st",IF(BA71&gt;BA72+1,"fim1st",IF(BA72=BA71,"meio1st",IF(BA72=6,IF(BA71=7,"fim1st","meio1st"),IF(BA72=7,IF(BA71=6,"fim1st","meio1st"),"meio1st"))))),IF(BA71&gt;5,IF(BA71&gt;BA72+1,"fim1st","meio1st"),"meio1st")),IF(BA71&lt;&gt;"",IF(BA72&gt;5,IF(BA72&gt;BA71+1,"fim1st",IF(BA71&gt;BA72+1,"fim1st",IF(BA72=BA71,"meio1st",IF(BA72=6,IF(BA71=7,"fim1st","meio1st"),IF(BA72=7,IF(BA71=6,"fim1st","meio1st"),"meio1st"))))),IF(BA71&gt;5,IF(BA71&gt;BA72+1,"fim1st","meio1st"),"meio1st")),"NJG"))))))</f>
        <v>NJG</v>
      </c>
      <c r="BG72" s="87" t="n">
        <f aca="false">IF(AZ72="W",6,IF(AZ72="O",0,  IF(AZ71="R",IF(BE72="meio1st",IF(BA71&gt;4,IF(BA71=6,7,BA71+2),6),BA72),BA72)))</f>
        <v>0</v>
      </c>
      <c r="BH72" s="88" t="n">
        <f aca="false">IF(AZ72="W",6,IF(AZ72="O",0,IF(AZ72="R",IF(BE72="meio1st",0,IF(BE72="fim1st",0,BB72) ),IF(AZ71="R",IF(BE72="meio1st",6,IF(BE72="fim1st",6,IF(BE72="meio2st",IF(BB71&gt;4,IF(BB71=6,7,BB71+2),6),BB72))),BB72))))</f>
        <v>0</v>
      </c>
      <c r="BI72" s="89" t="n">
        <f aca="false">IF(AZ72="W",0,IF(AZ72="O",0,IF(AZ72="R",IF(BE72="STB",BC72,0),IF(AZ71="R",IF(BE67="meio1st",0,IF(BG72&gt;BG71,IF(BH72&gt;BH71,0,10),IF(BH72&gt;BH71,10,BC72))),BC72))))</f>
        <v>0</v>
      </c>
      <c r="BK72" s="81"/>
      <c r="BL72" s="82" t="str">
        <f aca="false">D70</f>
        <v>GLAYSON PIMENTA</v>
      </c>
      <c r="BM72" s="83" t="n">
        <f aca="false">IF(BN72="W",1,IF(BN72="O",0,IF(BN72="R",0,IF(BN71="R",1,IF(BW72+BW71&gt;0,IF(BW72&gt;BW71,1,0),IF(BV72&gt;BV71,1,0))))))</f>
        <v>1</v>
      </c>
      <c r="BN72" s="110"/>
      <c r="BO72" s="85" t="n">
        <v>6</v>
      </c>
      <c r="BP72" s="85"/>
      <c r="BQ72" s="86"/>
      <c r="BS72" s="5" t="str">
        <f aca="false">IF(BQ72&lt;&gt;"","STB",IF(BQ71&lt;&gt;"","STB",IF(BP72&lt;&gt;"",IF(BP72&gt;5,IF(BP72&gt;BP71+1,"fim2st",IF(BP71&gt;BP72+1,"fim2st",IF(BP72=BP71,"meio2st",IF(BP72=6,IF(BP71=7,"fim2st","meio2st"),IF(BP72=7,IF(BP71=6,"fim2st","meio2st"),"meio2st"))))),IF(BP71&gt;5,IF(BP71&gt;BP72+1,"fim2st","meio2st"),"meio2st")),IF(BP71&lt;&gt;"",IF(BP72&gt;5,IF(BP72&gt;BP71+1,"fim2st",IF(BP71&gt;BP72+1,"fim2st",IF(BP72=BP71,"meio2st",IF(BP72=6,IF(BP71=7,"fim2st","meio2st"),IF(BP72=7,IF(BP71=6,"fim2st","meio2st"),"meio2st"))))),IF(BP71&gt;5,IF(BP71&gt;BP72+1,"fim2st","meio2st"),"meio2st")),IF(BO72&lt;&gt;"",IF(BO72&gt;5,IF(BO72&gt;BO71+1,"fim1st",IF(BO71&gt;BO72+1,"fim1st",IF(BO72=BO71,"meio1st",IF(BO72=6,IF(BO71=7,"fim1st","meio1st"),IF(BO72=7,IF(BO71=6,"fim1st","meio1st"),"meio1st"))))),IF(BO71&gt;5,IF(BO71&gt;BO72+1,"fim1st","meio1st"),"meio1st")),IF(BO71&lt;&gt;"",IF(BO72&gt;5,IF(BO72&gt;BO71+1,"fim1st",IF(BO71&gt;BO72+1,"fim1st",IF(BO72=BO71,"meio1st",IF(BO72=6,IF(BO71=7,"fim1st","meio1st"),IF(BO72=7,IF(BO71=6,"fim1st","meio1st"),"meio1st"))))),IF(BO71&gt;5,IF(BO71&gt;BO72+1,"fim1st","meio1st"),"meio1st")),"NJG"))))))</f>
        <v>fim1st</v>
      </c>
      <c r="BU72" s="87" t="n">
        <f aca="false">IF(BN72="W",6,IF(BN72="O",0,  IF(BN71="R",IF(BS72="meio1st",IF(BO71&gt;4,IF(BO71=6,7,BO71+2),6),BO72),BO72)))</f>
        <v>6</v>
      </c>
      <c r="BV72" s="88" t="n">
        <f aca="false">IF(BN72="W",6,IF(BN72="O",0,IF(BN72="R",IF(BS72="meio1st",0,IF(BS72="fim1st",0,BP72) ),IF(BN71="R",IF(BS72="meio1st",6,IF(BS72="fim1st",6,IF(BS72="meio2st",IF(BP71&gt;4,IF(BP71=6,7,BP71+2),6),BP72))),BP72))))</f>
        <v>6</v>
      </c>
      <c r="BW72" s="89" t="n">
        <f aca="false">IF(BN72="W",0,IF(BN72="O",0,IF(BN72="R",IF(BS72="STB",BQ72,0),IF(BN71="R",IF(BS67="meio1st",0,IF(BU72&gt;BU71,IF(BV72&gt;BV71,0,10),IF(BV72&gt;BV71,10,BQ72))),BQ72))))</f>
        <v>0</v>
      </c>
      <c r="BY72" s="81"/>
      <c r="BZ72" s="82" t="str">
        <f aca="false">D72</f>
        <v>MAXWELL FROTA</v>
      </c>
      <c r="CA72" s="83" t="n">
        <f aca="false">IF(CB72="W",1,IF(CB72="O",0,IF(CB72="R",0,IF(CB71="R",1,IF(CK72+CK71&gt;0,IF(CK72&gt;CK71,1,0),IF(CJ72&gt;CJ71,1,0))))))</f>
        <v>1</v>
      </c>
      <c r="CB72" s="110"/>
      <c r="CC72" s="85" t="n">
        <v>4</v>
      </c>
      <c r="CD72" s="85" t="n">
        <v>7</v>
      </c>
      <c r="CE72" s="86" t="n">
        <v>11</v>
      </c>
      <c r="CG72" s="5" t="str">
        <f aca="false">IF(CE72&lt;&gt;"","STB",IF(CE71&lt;&gt;"","STB",IF(CD72&lt;&gt;"",IF(CD72&gt;5,IF(CD72&gt;CD71+1,"fim2st",IF(CD71&gt;CD72+1,"fim2st",IF(CD72=CD71,"meio2st",IF(CD72=6,IF(CD71=7,"fim2st","meio2st"),IF(CD72=7,IF(CD71=6,"fim2st","meio2st"),"meio2st"))))),IF(CD71&gt;5,IF(CD71&gt;CD72+1,"fim2st","meio2st"),"meio2st")),IF(CD71&lt;&gt;"",IF(CD72&gt;5,IF(CD72&gt;CD71+1,"fim2st",IF(CD71&gt;CD72+1,"fim2st",IF(CD72=CD71,"meio2st",IF(CD72=6,IF(CD71=7,"fim2st","meio2st"),IF(CD72=7,IF(CD71=6,"fim2st","meio2st"),"meio2st"))))),IF(CD71&gt;5,IF(CD71&gt;CD72+1,"fim2st","meio2st"),"meio2st")),IF(CC72&lt;&gt;"",IF(CC72&gt;5,IF(CC72&gt;CC71+1,"fim1st",IF(CC71&gt;CC72+1,"fim1st",IF(CC72=CC71,"meio1st",IF(CC72=6,IF(CC71=7,"fim1st","meio1st"),IF(CC72=7,IF(CC71=6,"fim1st","meio1st"),"meio1st"))))),IF(CC71&gt;5,IF(CC71&gt;CC72+1,"fim1st","meio1st"),"meio1st")),IF(CC71&lt;&gt;"",IF(CC72&gt;5,IF(CC72&gt;CC71+1,"fim1st",IF(CC71&gt;CC72+1,"fim1st",IF(CC72=CC71,"meio1st",IF(CC72=6,IF(CC71=7,"fim1st","meio1st"),IF(CC72=7,IF(CC71=6,"fim1st","meio1st"),"meio1st"))))),IF(CC71&gt;5,IF(CC71&gt;CC72+1,"fim1st","meio1st"),"meio1st")),"NJG"))))))</f>
        <v>STB</v>
      </c>
      <c r="CI72" s="92" t="n">
        <f aca="false">IF(CB72="W",6,IF(CB72="O",0,  IF(CB71="R",IF(CG72="meio1st",IF(CC71&gt;4,IF(CC71=6,7,CC71+2),6),CC72),CC72)))</f>
        <v>4</v>
      </c>
      <c r="CJ72" s="93" t="n">
        <f aca="false">IF(CB72="W",6,IF(CB72="O",0,IF(CB72="R",IF(CG72="meio1st",0,IF(CG72="fim1st",0,CD72) ),IF(CB71="R",IF(CG72="meio1st",6,IF(CG72="fim1st",6,IF(CG72="meio2st",IF(CD71&gt;4,IF(CD71=6,7,CD71+2),6),CD72))),CD72))))</f>
        <v>7</v>
      </c>
      <c r="CK72" s="94" t="n">
        <f aca="false">IF(CB72="W",0,IF(CB72="O",0,IF(CB72="R",IF(CG72="STB",CE72,0),IF(CB71="R",IF(CG67="meio1st",0,IF(CI72&gt;CI71,IF(CJ72&gt;CJ71,0,10),IF(CJ72&gt;CJ71,10,CE72))),CE72))))</f>
        <v>11</v>
      </c>
      <c r="CM72" s="1" t="str">
        <f aca="false">D72</f>
        <v>MAXWELL FROTA</v>
      </c>
      <c r="CN72" s="8" t="n">
        <f aca="false">IF(AE68&gt;AE67,1,0)</f>
        <v>0</v>
      </c>
      <c r="CO72" s="8" t="n">
        <f aca="false">IF(AF68&gt;AF67,1,0)</f>
        <v>0</v>
      </c>
      <c r="CP72" s="8" t="n">
        <f aca="false">IF(AG68&gt;AG67,1,0)</f>
        <v>0</v>
      </c>
      <c r="CQ72" s="8" t="n">
        <f aca="false">IF(AS72&gt;AS71,1,0)</f>
        <v>1</v>
      </c>
      <c r="CR72" s="8" t="n">
        <f aca="false">IF(AT72&gt;AT71,1,0)</f>
        <v>0</v>
      </c>
      <c r="CS72" s="8" t="n">
        <f aca="false">IF(AU72&gt;AU71,1,0)</f>
        <v>0</v>
      </c>
      <c r="CT72" s="8" t="n">
        <f aca="false">IF(BG72&gt;BG71,1,0)</f>
        <v>0</v>
      </c>
      <c r="CU72" s="8" t="n">
        <f aca="false">IF(BH72&gt;BH71,1,0)</f>
        <v>0</v>
      </c>
      <c r="CV72" s="8" t="n">
        <f aca="false">IF(BI72&gt;BI71,1,0)</f>
        <v>0</v>
      </c>
      <c r="CW72" s="8" t="n">
        <f aca="false">IF(BU70&gt;BU69,1,0)</f>
        <v>0</v>
      </c>
      <c r="CX72" s="8" t="n">
        <f aca="false">IF(BV70&gt;BV69,1,0)</f>
        <v>0</v>
      </c>
      <c r="CY72" s="8" t="n">
        <f aca="false">IF(BW70&gt;BW69,1,0)</f>
        <v>0</v>
      </c>
      <c r="CZ72" s="8" t="n">
        <f aca="false">IF(CI72&gt;CI71,1,0)</f>
        <v>0</v>
      </c>
      <c r="DA72" s="8" t="n">
        <f aca="false">IF(CJ72&gt;CJ71,1,0)</f>
        <v>1</v>
      </c>
      <c r="DB72" s="8" t="n">
        <f aca="false">IF(CK72&gt;CK71,1,0)</f>
        <v>1</v>
      </c>
      <c r="DC72" s="74"/>
      <c r="DD72" s="8" t="n">
        <f aca="false">IF(AE67&gt;AE68,1,0)</f>
        <v>1</v>
      </c>
      <c r="DE72" s="8" t="n">
        <f aca="false">IF(AF67&gt;AF68,1,0)</f>
        <v>1</v>
      </c>
      <c r="DF72" s="8" t="n">
        <f aca="false">IF(AG67&gt;AG68,1,0)</f>
        <v>0</v>
      </c>
      <c r="DG72" s="8" t="n">
        <f aca="false">IF(AS71&gt;AS72,1,0)</f>
        <v>0</v>
      </c>
      <c r="DH72" s="8" t="n">
        <f aca="false">IF(AT71&gt;AT72,1,0)</f>
        <v>1</v>
      </c>
      <c r="DI72" s="8" t="n">
        <f aca="false">IF(AU71&gt;AU72,1,0)</f>
        <v>1</v>
      </c>
      <c r="DJ72" s="8" t="n">
        <f aca="false">IF(BG71&gt;BG72,1,0)</f>
        <v>1</v>
      </c>
      <c r="DK72" s="8" t="n">
        <f aca="false">IF(BH71&gt;BH72,1,0)</f>
        <v>1</v>
      </c>
      <c r="DL72" s="8" t="n">
        <f aca="false">IF(BI71&gt;BI72,1,0)</f>
        <v>0</v>
      </c>
      <c r="DM72" s="8" t="n">
        <f aca="false">IF(BU69&gt;BU70,1,0)</f>
        <v>1</v>
      </c>
      <c r="DN72" s="8" t="n">
        <f aca="false">IF(BV69&gt;BV70,1,0)</f>
        <v>1</v>
      </c>
      <c r="DO72" s="8" t="n">
        <f aca="false">IF(BW69&gt;BW70,1,0)</f>
        <v>0</v>
      </c>
      <c r="DP72" s="8" t="n">
        <f aca="false">IF(CI71&gt;CI72,1,0)</f>
        <v>1</v>
      </c>
      <c r="DQ72" s="8" t="n">
        <f aca="false">IF(CJ71&gt;CJ72,1,0)</f>
        <v>0</v>
      </c>
      <c r="DR72" s="8" t="n">
        <f aca="false">IF(CK71&gt;CK72,1,0)</f>
        <v>0</v>
      </c>
      <c r="DS72" s="74"/>
      <c r="DT72" s="8" t="n">
        <f aca="false">AE68+AF68+AG68+AS72+AT72+AU72+BG72+BH72+BI72+BU70+BV70+BW70+CI72+CJ72+CK72</f>
        <v>38</v>
      </c>
      <c r="DU72" s="8" t="n">
        <f aca="false">AE67+AF67+AG67+AS71+AT71+AU71+BG71+BH71+BI71+BU69+BV69+BW69+CI71+CJ71+CK71</f>
        <v>77</v>
      </c>
      <c r="DV72" s="74"/>
      <c r="DW72" s="1" t="n">
        <f aca="false">IF(X68="O",1,0)</f>
        <v>1</v>
      </c>
      <c r="DX72" s="1" t="n">
        <f aca="false">IF(AL72="O",1,0)</f>
        <v>0</v>
      </c>
      <c r="DY72" s="1" t="n">
        <f aca="false">IF(AZ72="O",1,0)</f>
        <v>1</v>
      </c>
      <c r="DZ72" s="1" t="n">
        <f aca="false">IF(BN70="O",1,0)</f>
        <v>1</v>
      </c>
      <c r="EA72" s="1" t="n">
        <f aca="false">IF(CB72="O",1,0)</f>
        <v>0</v>
      </c>
      <c r="ED72" s="8" t="n">
        <f aca="false">IF(CN72+CO72+CP72+DD72+DE72+DF72&gt;0,1,0)</f>
        <v>1</v>
      </c>
      <c r="EE72" s="8" t="n">
        <f aca="false">IF(CQ72+CR72+CS72+DG72+DH72+DI72&gt;0,1,0)</f>
        <v>1</v>
      </c>
      <c r="EF72" s="8" t="n">
        <f aca="false">IF(CT72+CU72+CV72+DJ72+DK72+DL72&gt;0,1,0)</f>
        <v>1</v>
      </c>
      <c r="EG72" s="8" t="n">
        <f aca="false">IF(CW72+CX72+CY72+DM72+DN72+DO72&gt;0,1,0)</f>
        <v>1</v>
      </c>
      <c r="EH72" s="8" t="n">
        <f aca="false">IF(CZ72+DA72+DB72+DP72+DQ72+DR72&gt;0,1,0)</f>
        <v>1</v>
      </c>
      <c r="EI72" s="8" t="n">
        <v>6</v>
      </c>
      <c r="EJ72" s="48" t="n">
        <f aca="false">SUM(ED72:EH72)</f>
        <v>5</v>
      </c>
      <c r="EK72" s="48" t="n">
        <f aca="false">AY72+BM70+CA72+W68+AK72</f>
        <v>1</v>
      </c>
      <c r="EL72" s="48" t="n">
        <f aca="false">SUM(CN72:DB72)</f>
        <v>3</v>
      </c>
      <c r="EM72" s="48" t="n">
        <f aca="false">SUM(DD72:DR72)</f>
        <v>9</v>
      </c>
      <c r="EN72" s="48" t="n">
        <f aca="false">EL72-EM72</f>
        <v>-6</v>
      </c>
      <c r="EO72" s="48" t="n">
        <f aca="false">DT72</f>
        <v>38</v>
      </c>
      <c r="EP72" s="48" t="n">
        <f aca="false">DU72</f>
        <v>77</v>
      </c>
      <c r="EQ72" s="48" t="n">
        <f aca="false">EO72-EP72</f>
        <v>-39</v>
      </c>
      <c r="ER72" s="48" t="n">
        <f aca="false">SUM(DW72:EA72)</f>
        <v>3</v>
      </c>
      <c r="ES72" s="74"/>
      <c r="ET72" s="27" t="n">
        <f aca="false">IF(EK72+100&gt;99,EK72+100,concatdxnar("0",EK72+100))</f>
        <v>101</v>
      </c>
      <c r="EU72" s="27" t="str">
        <f aca="false">IF(EN72+100&gt;99,EN72+100,CONCATENATE("0",EN72+100))</f>
        <v>094</v>
      </c>
      <c r="EV72" s="27" t="str">
        <f aca="false">IF(EQ72+100&gt;99,EQ72+100,CONCATENATE("0",EQ72+100))</f>
        <v>061</v>
      </c>
      <c r="EW72" s="27" t="n">
        <f aca="false">9-ER72</f>
        <v>6</v>
      </c>
      <c r="EX72" s="8" t="str">
        <f aca="false">CONCATENATE(ET72,EU72,EV72,EW72,EI72)</f>
        <v>10109406166</v>
      </c>
      <c r="EY72" s="8" t="n">
        <f aca="false">VALUE(EX72)</f>
        <v>10109406166</v>
      </c>
      <c r="EZ72" s="8" t="n">
        <f aca="false">LARGE(EY67:EY72,EI72)</f>
        <v>10109406166</v>
      </c>
      <c r="FA72" s="8" t="str">
        <f aca="false">LEFT(EZ72,9)</f>
        <v>101094061</v>
      </c>
      <c r="FB72" s="8" t="str">
        <f aca="false">IF(FA72=FA71,"empate-c","ok")</f>
        <v>ok</v>
      </c>
      <c r="FC72" s="8" t="n">
        <f aca="false">VALUE(RIGHT(EZ72,1))</f>
        <v>6</v>
      </c>
      <c r="FD72" s="8" t="n">
        <f aca="false">IF(FB72="ok",9,IF(FB72="empate-c",CONCATENATE(FC72,FC71),IF(FB72="empate-b",CONCATENATE(FC72,FC73),1)))</f>
        <v>9</v>
      </c>
      <c r="FE72" s="8" t="str">
        <f aca="false">RIGHT(C65,1)</f>
        <v>H</v>
      </c>
      <c r="FF72" s="8" t="n">
        <f aca="false">IF(FD72=9,9,VLOOKUP(CONCATENATE(FE72,FD72),'Conf-Direto'!$A$12:$B$587,2,0))</f>
        <v>9</v>
      </c>
      <c r="FG72" s="8" t="n">
        <f aca="false">IF(FF72=9,9,IF(FF72=FC72,8,7))</f>
        <v>9</v>
      </c>
      <c r="FH72" s="1" t="str">
        <f aca="false">CONCATENATE(FA72,FG72,FC72)</f>
        <v>10109406196</v>
      </c>
      <c r="FI72" s="8" t="n">
        <v>6</v>
      </c>
      <c r="FJ72" s="25" t="n">
        <f aca="false">IF(W67=1,1,IF(W68=1,6,0))</f>
        <v>1</v>
      </c>
      <c r="FK72" s="25" t="n">
        <f aca="false">IF(BM69=1,2,IF(BM70=1,6,0))</f>
        <v>2</v>
      </c>
      <c r="FL72" s="25" t="n">
        <f aca="false">IF(AK71=1,3,IF(AK72=1,6,0))</f>
        <v>3</v>
      </c>
      <c r="FM72" s="25" t="n">
        <f aca="false">IF(CA71=1,4,IF(CA72=1,6,0))</f>
        <v>6</v>
      </c>
      <c r="FN72" s="25" t="n">
        <f aca="false">IF(AY71=1,5,IF(AY72=1,6,0))</f>
        <v>5</v>
      </c>
      <c r="FO72" s="25"/>
      <c r="FP72" s="1" t="n">
        <f aca="false">VALUE(FH72)</f>
        <v>10109406196</v>
      </c>
      <c r="FQ72" s="1" t="n">
        <f aca="false">LARGE(FP67:FP72,6)</f>
        <v>10109406196</v>
      </c>
      <c r="FR72" s="8" t="n">
        <f aca="false">IF(SUM(EJ67:EJ72)=0,B72,VALUE(RIGHT(FQ72,1)))</f>
        <v>6</v>
      </c>
      <c r="FS72" s="1" t="n">
        <f aca="false">FR72+42</f>
        <v>48</v>
      </c>
      <c r="FT72" s="1" t="str">
        <f aca="false">VLOOKUP(FR72,B67:D72,3,0)</f>
        <v>MAXWELL FROTA</v>
      </c>
      <c r="FU72" s="4" t="n">
        <f aca="false">F72</f>
        <v>48</v>
      </c>
      <c r="FV72" s="9" t="str">
        <f aca="false">IF(FS72&lt;10,CONCATENATE("0",FS72,IF(FU72&lt;10,CONCATENATE("0",FU72),FU72)),CONCATENATE(FS72,IF(FU72&lt;10,CONCATENATE("0",FU72),FU72)))</f>
        <v>4848</v>
      </c>
      <c r="FW72" s="4" t="n">
        <f aca="false">VALUE(FV72)</f>
        <v>4848</v>
      </c>
      <c r="FX72" s="4" t="n">
        <f aca="false">SMALL(FW67:FW72,FI72)</f>
        <v>4848</v>
      </c>
      <c r="FY72" s="4" t="n">
        <f aca="false">IF(LEN(FX72)=3,VALUE(LEFT(FX72,1)),VALUE(LEFT(FX72,2)))</f>
        <v>48</v>
      </c>
      <c r="FZ72" s="4" t="str">
        <f aca="false">RIGHT(FX72,2)</f>
        <v>48</v>
      </c>
    </row>
    <row r="74" s="17" customFormat="true" ht="22.5" hidden="false" customHeight="true" outlineLevel="0" collapsed="false">
      <c r="A74" s="10"/>
      <c r="B74" s="10" t="s">
        <v>0</v>
      </c>
      <c r="C74" s="11" t="s">
        <v>87</v>
      </c>
      <c r="D74" s="11"/>
      <c r="E74" s="12"/>
      <c r="F74" s="11" t="str">
        <f aca="false">$C74</f>
        <v>GRUPO I</v>
      </c>
      <c r="G74" s="11" t="s">
        <v>80</v>
      </c>
      <c r="H74" s="13" t="s">
        <v>2</v>
      </c>
      <c r="I74" s="14" t="s">
        <v>3</v>
      </c>
      <c r="J74" s="15" t="s">
        <v>4</v>
      </c>
      <c r="K74" s="15"/>
      <c r="L74" s="15"/>
      <c r="M74" s="15" t="s">
        <v>6</v>
      </c>
      <c r="N74" s="15"/>
      <c r="O74" s="15"/>
      <c r="P74" s="11" t="s">
        <v>8</v>
      </c>
      <c r="Q74" s="11" t="s">
        <v>8</v>
      </c>
      <c r="R74" s="36"/>
      <c r="S74" s="36"/>
      <c r="U74" s="18" t="str">
        <f aca="false">U65</f>
        <v>3o TURNO - 1a RODADA</v>
      </c>
      <c r="V74" s="18"/>
      <c r="W74" s="19"/>
      <c r="X74" s="22" t="s">
        <v>10</v>
      </c>
      <c r="Y74" s="22"/>
      <c r="Z74" s="22"/>
      <c r="AA74" s="22"/>
      <c r="AC74" s="5" t="s">
        <v>11</v>
      </c>
      <c r="AD74" s="12"/>
      <c r="AE74" s="21" t="s">
        <v>12</v>
      </c>
      <c r="AF74" s="21"/>
      <c r="AG74" s="21"/>
      <c r="AI74" s="18" t="str">
        <f aca="false">AI65</f>
        <v>3o TURNO - 2a RODADA</v>
      </c>
      <c r="AJ74" s="18"/>
      <c r="AK74" s="19"/>
      <c r="AL74" s="22" t="s">
        <v>10</v>
      </c>
      <c r="AM74" s="22"/>
      <c r="AN74" s="22"/>
      <c r="AO74" s="22"/>
      <c r="AP74" s="12"/>
      <c r="AQ74" s="5" t="s">
        <v>11</v>
      </c>
      <c r="AR74" s="12"/>
      <c r="AS74" s="21" t="s">
        <v>12</v>
      </c>
      <c r="AT74" s="21"/>
      <c r="AU74" s="21"/>
      <c r="AW74" s="18" t="str">
        <f aca="false">AW65</f>
        <v>3o TURNO - 3a RODADA</v>
      </c>
      <c r="AX74" s="18"/>
      <c r="AY74" s="19"/>
      <c r="AZ74" s="22" t="s">
        <v>10</v>
      </c>
      <c r="BA74" s="22"/>
      <c r="BB74" s="22"/>
      <c r="BC74" s="22"/>
      <c r="BD74" s="12"/>
      <c r="BE74" s="5" t="s">
        <v>11</v>
      </c>
      <c r="BF74" s="12"/>
      <c r="BG74" s="21" t="s">
        <v>12</v>
      </c>
      <c r="BH74" s="21"/>
      <c r="BI74" s="21"/>
      <c r="BK74" s="18" t="str">
        <f aca="false">BK65</f>
        <v>3o TURNO - 4a RODADA</v>
      </c>
      <c r="BL74" s="18"/>
      <c r="BM74" s="19"/>
      <c r="BN74" s="22" t="s">
        <v>10</v>
      </c>
      <c r="BO74" s="22"/>
      <c r="BP74" s="22"/>
      <c r="BQ74" s="22"/>
      <c r="BR74" s="12"/>
      <c r="BS74" s="5" t="s">
        <v>11</v>
      </c>
      <c r="BT74" s="12"/>
      <c r="BU74" s="21" t="s">
        <v>12</v>
      </c>
      <c r="BV74" s="21"/>
      <c r="BW74" s="21"/>
      <c r="BY74" s="18" t="str">
        <f aca="false">BY65</f>
        <v>3o TURNO - 5a RODADA</v>
      </c>
      <c r="BZ74" s="18"/>
      <c r="CA74" s="19"/>
      <c r="CB74" s="23" t="s">
        <v>10</v>
      </c>
      <c r="CC74" s="23"/>
      <c r="CD74" s="23"/>
      <c r="CE74" s="23"/>
      <c r="CF74" s="12"/>
      <c r="CG74" s="5" t="s">
        <v>11</v>
      </c>
      <c r="CH74" s="12"/>
      <c r="CI74" s="21" t="s">
        <v>12</v>
      </c>
      <c r="CJ74" s="21"/>
      <c r="CK74" s="21"/>
      <c r="CL74" s="24"/>
      <c r="CM74" s="25" t="s">
        <v>13</v>
      </c>
      <c r="CN74" s="8" t="s">
        <v>14</v>
      </c>
      <c r="CO74" s="8"/>
      <c r="CP74" s="8"/>
      <c r="CQ74" s="8" t="s">
        <v>15</v>
      </c>
      <c r="CR74" s="8"/>
      <c r="CS74" s="8"/>
      <c r="CT74" s="8" t="s">
        <v>16</v>
      </c>
      <c r="CU74" s="8"/>
      <c r="CV74" s="8"/>
      <c r="CW74" s="8" t="s">
        <v>17</v>
      </c>
      <c r="CX74" s="8"/>
      <c r="CY74" s="8"/>
      <c r="CZ74" s="8" t="s">
        <v>18</v>
      </c>
      <c r="DA74" s="8"/>
      <c r="DB74" s="8"/>
      <c r="DC74" s="10"/>
      <c r="DD74" s="8" t="s">
        <v>19</v>
      </c>
      <c r="DE74" s="8"/>
      <c r="DF74" s="8"/>
      <c r="DG74" s="8" t="s">
        <v>20</v>
      </c>
      <c r="DH74" s="8"/>
      <c r="DI74" s="8"/>
      <c r="DJ74" s="8" t="s">
        <v>21</v>
      </c>
      <c r="DK74" s="8"/>
      <c r="DL74" s="8"/>
      <c r="DM74" s="8" t="s">
        <v>22</v>
      </c>
      <c r="DN74" s="8"/>
      <c r="DO74" s="8"/>
      <c r="DP74" s="8" t="s">
        <v>23</v>
      </c>
      <c r="DQ74" s="8"/>
      <c r="DR74" s="8"/>
      <c r="DS74" s="10"/>
      <c r="DT74" s="8" t="s">
        <v>6</v>
      </c>
      <c r="DU74" s="8"/>
      <c r="DV74" s="10"/>
      <c r="DW74" s="8" t="s">
        <v>24</v>
      </c>
      <c r="DX74" s="8"/>
      <c r="DY74" s="8"/>
      <c r="DZ74" s="8"/>
      <c r="EA74" s="8"/>
      <c r="EB74" s="8" t="s">
        <v>25</v>
      </c>
      <c r="EC74" s="8"/>
      <c r="ED74" s="8" t="s">
        <v>26</v>
      </c>
      <c r="EE74" s="8"/>
      <c r="EF74" s="8"/>
      <c r="EG74" s="8"/>
      <c r="EH74" s="8"/>
      <c r="EI74" s="26" t="s">
        <v>0</v>
      </c>
      <c r="EJ74" s="26" t="s">
        <v>2</v>
      </c>
      <c r="EK74" s="26" t="s">
        <v>3</v>
      </c>
      <c r="EL74" s="8" t="s">
        <v>4</v>
      </c>
      <c r="EM74" s="8"/>
      <c r="EN74" s="8"/>
      <c r="EO74" s="8" t="s">
        <v>6</v>
      </c>
      <c r="EP74" s="8"/>
      <c r="EQ74" s="8"/>
      <c r="ER74" s="8" t="s">
        <v>27</v>
      </c>
      <c r="ES74" s="10"/>
      <c r="ET74" s="27" t="s">
        <v>28</v>
      </c>
      <c r="EU74" s="27"/>
      <c r="EV74" s="27"/>
      <c r="EW74" s="27"/>
      <c r="EX74" s="27"/>
      <c r="EY74" s="27"/>
      <c r="EZ74" s="27"/>
      <c r="FA74" s="27"/>
      <c r="FB74" s="27"/>
      <c r="FC74" s="27"/>
      <c r="FD74" s="8" t="s">
        <v>29</v>
      </c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10"/>
      <c r="FT74" s="10"/>
      <c r="FU74" s="12"/>
      <c r="FV74" s="28"/>
      <c r="FW74" s="12"/>
      <c r="FX74" s="12"/>
      <c r="FY74" s="12"/>
      <c r="FZ74" s="12"/>
      <c r="GA74" s="12"/>
      <c r="GB74" s="12"/>
      <c r="GC74" s="12"/>
      <c r="GD74" s="24"/>
      <c r="GE74" s="24"/>
    </row>
    <row r="75" s="17" customFormat="true" ht="24.75" hidden="false" customHeight="true" outlineLevel="0" collapsed="false">
      <c r="A75" s="10"/>
      <c r="B75" s="10"/>
      <c r="C75" s="29" t="str">
        <f aca="false">C66</f>
        <v>TENISTAS</v>
      </c>
      <c r="D75" s="29" t="str">
        <f aca="false">C3</f>
        <v>TENISTAS</v>
      </c>
      <c r="E75" s="12"/>
      <c r="F75" s="30"/>
      <c r="G75" s="31" t="s">
        <v>31</v>
      </c>
      <c r="H75" s="13"/>
      <c r="I75" s="14"/>
      <c r="J75" s="32" t="s">
        <v>32</v>
      </c>
      <c r="K75" s="32" t="s">
        <v>33</v>
      </c>
      <c r="L75" s="33" t="s">
        <v>34</v>
      </c>
      <c r="M75" s="34" t="s">
        <v>32</v>
      </c>
      <c r="N75" s="34" t="s">
        <v>33</v>
      </c>
      <c r="O75" s="35" t="s">
        <v>34</v>
      </c>
      <c r="P75" s="11"/>
      <c r="Q75" s="11"/>
      <c r="R75" s="36"/>
      <c r="S75" s="36"/>
      <c r="U75" s="41"/>
      <c r="V75" s="42" t="str">
        <f aca="false">V66</f>
        <v>23 a 29 Mai</v>
      </c>
      <c r="W75" s="38"/>
      <c r="X75" s="39" t="s">
        <v>35</v>
      </c>
      <c r="Y75" s="40" t="s">
        <v>36</v>
      </c>
      <c r="Z75" s="40" t="s">
        <v>37</v>
      </c>
      <c r="AA75" s="34" t="s">
        <v>38</v>
      </c>
      <c r="AC75" s="5" t="s">
        <v>39</v>
      </c>
      <c r="AD75" s="12"/>
      <c r="AE75" s="40" t="s">
        <v>36</v>
      </c>
      <c r="AF75" s="40" t="s">
        <v>37</v>
      </c>
      <c r="AG75" s="34" t="s">
        <v>38</v>
      </c>
      <c r="AI75" s="41"/>
      <c r="AJ75" s="42" t="str">
        <f aca="false">AJ66</f>
        <v>30 a 05 Jun</v>
      </c>
      <c r="AK75" s="38"/>
      <c r="AL75" s="39" t="s">
        <v>35</v>
      </c>
      <c r="AM75" s="40" t="s">
        <v>36</v>
      </c>
      <c r="AN75" s="40" t="s">
        <v>37</v>
      </c>
      <c r="AO75" s="34" t="s">
        <v>38</v>
      </c>
      <c r="AP75" s="12"/>
      <c r="AQ75" s="5" t="s">
        <v>39</v>
      </c>
      <c r="AR75" s="12"/>
      <c r="AS75" s="40" t="s">
        <v>36</v>
      </c>
      <c r="AT75" s="40" t="s">
        <v>37</v>
      </c>
      <c r="AU75" s="34" t="s">
        <v>38</v>
      </c>
      <c r="AW75" s="41"/>
      <c r="AX75" s="42" t="str">
        <f aca="false">AX66</f>
        <v>06 a 12 Jun</v>
      </c>
      <c r="AY75" s="38"/>
      <c r="AZ75" s="39" t="s">
        <v>35</v>
      </c>
      <c r="BA75" s="40" t="s">
        <v>36</v>
      </c>
      <c r="BB75" s="40" t="s">
        <v>37</v>
      </c>
      <c r="BC75" s="34" t="s">
        <v>38</v>
      </c>
      <c r="BD75" s="12"/>
      <c r="BE75" s="5" t="s">
        <v>39</v>
      </c>
      <c r="BF75" s="12"/>
      <c r="BG75" s="40" t="s">
        <v>36</v>
      </c>
      <c r="BH75" s="40" t="s">
        <v>37</v>
      </c>
      <c r="BI75" s="34" t="s">
        <v>38</v>
      </c>
      <c r="BK75" s="41"/>
      <c r="BL75" s="42" t="str">
        <f aca="false">BL66</f>
        <v>13 a 19 Jun</v>
      </c>
      <c r="BM75" s="38"/>
      <c r="BN75" s="39" t="s">
        <v>35</v>
      </c>
      <c r="BO75" s="40" t="s">
        <v>36</v>
      </c>
      <c r="BP75" s="40" t="s">
        <v>37</v>
      </c>
      <c r="BQ75" s="34" t="s">
        <v>38</v>
      </c>
      <c r="BR75" s="12"/>
      <c r="BS75" s="5" t="s">
        <v>39</v>
      </c>
      <c r="BT75" s="12"/>
      <c r="BU75" s="40" t="s">
        <v>36</v>
      </c>
      <c r="BV75" s="40" t="s">
        <v>37</v>
      </c>
      <c r="BW75" s="34" t="s">
        <v>38</v>
      </c>
      <c r="BY75" s="41"/>
      <c r="BZ75" s="42" t="str">
        <f aca="false">BZ66</f>
        <v>20 a 26 Jun</v>
      </c>
      <c r="CA75" s="38"/>
      <c r="CB75" s="116" t="s">
        <v>35</v>
      </c>
      <c r="CC75" s="45" t="s">
        <v>40</v>
      </c>
      <c r="CD75" s="45" t="s">
        <v>41</v>
      </c>
      <c r="CE75" s="46" t="s">
        <v>38</v>
      </c>
      <c r="CF75" s="12"/>
      <c r="CG75" s="5" t="s">
        <v>39</v>
      </c>
      <c r="CH75" s="12"/>
      <c r="CI75" s="40" t="s">
        <v>36</v>
      </c>
      <c r="CJ75" s="40" t="s">
        <v>37</v>
      </c>
      <c r="CK75" s="34" t="s">
        <v>38</v>
      </c>
      <c r="CL75" s="24"/>
      <c r="CM75" s="25"/>
      <c r="CN75" s="10" t="s">
        <v>42</v>
      </c>
      <c r="CO75" s="10" t="s">
        <v>43</v>
      </c>
      <c r="CP75" s="10" t="s">
        <v>44</v>
      </c>
      <c r="CQ75" s="10" t="s">
        <v>42</v>
      </c>
      <c r="CR75" s="10" t="s">
        <v>43</v>
      </c>
      <c r="CS75" s="10" t="s">
        <v>44</v>
      </c>
      <c r="CT75" s="10" t="s">
        <v>42</v>
      </c>
      <c r="CU75" s="10" t="s">
        <v>43</v>
      </c>
      <c r="CV75" s="10" t="s">
        <v>44</v>
      </c>
      <c r="CW75" s="10" t="s">
        <v>42</v>
      </c>
      <c r="CX75" s="10" t="s">
        <v>43</v>
      </c>
      <c r="CY75" s="10" t="s">
        <v>44</v>
      </c>
      <c r="CZ75" s="10" t="s">
        <v>42</v>
      </c>
      <c r="DA75" s="10" t="s">
        <v>43</v>
      </c>
      <c r="DB75" s="10" t="s">
        <v>44</v>
      </c>
      <c r="DC75" s="10"/>
      <c r="DD75" s="10" t="s">
        <v>42</v>
      </c>
      <c r="DE75" s="10" t="s">
        <v>43</v>
      </c>
      <c r="DF75" s="10" t="s">
        <v>44</v>
      </c>
      <c r="DG75" s="10" t="s">
        <v>42</v>
      </c>
      <c r="DH75" s="10" t="s">
        <v>43</v>
      </c>
      <c r="DI75" s="10" t="s">
        <v>44</v>
      </c>
      <c r="DJ75" s="10" t="s">
        <v>42</v>
      </c>
      <c r="DK75" s="10" t="s">
        <v>43</v>
      </c>
      <c r="DL75" s="10" t="s">
        <v>44</v>
      </c>
      <c r="DM75" s="10" t="s">
        <v>42</v>
      </c>
      <c r="DN75" s="10" t="s">
        <v>43</v>
      </c>
      <c r="DO75" s="10" t="s">
        <v>44</v>
      </c>
      <c r="DP75" s="10" t="s">
        <v>42</v>
      </c>
      <c r="DQ75" s="10" t="s">
        <v>43</v>
      </c>
      <c r="DR75" s="10" t="s">
        <v>44</v>
      </c>
      <c r="DS75" s="10"/>
      <c r="DT75" s="8" t="s">
        <v>32</v>
      </c>
      <c r="DU75" s="8" t="s">
        <v>33</v>
      </c>
      <c r="DV75" s="10"/>
      <c r="DW75" s="12" t="s">
        <v>45</v>
      </c>
      <c r="DX75" s="10" t="s">
        <v>46</v>
      </c>
      <c r="DY75" s="12" t="s">
        <v>45</v>
      </c>
      <c r="DZ75" s="10" t="s">
        <v>46</v>
      </c>
      <c r="EA75" s="12" t="s">
        <v>45</v>
      </c>
      <c r="EB75" s="8" t="s">
        <v>47</v>
      </c>
      <c r="EC75" s="8"/>
      <c r="ED75" s="8" t="s">
        <v>48</v>
      </c>
      <c r="EE75" s="8" t="s">
        <v>49</v>
      </c>
      <c r="EF75" s="8" t="s">
        <v>50</v>
      </c>
      <c r="EG75" s="8" t="s">
        <v>51</v>
      </c>
      <c r="EH75" s="8" t="s">
        <v>52</v>
      </c>
      <c r="EI75" s="26"/>
      <c r="EJ75" s="26"/>
      <c r="EK75" s="26"/>
      <c r="EL75" s="8" t="s">
        <v>32</v>
      </c>
      <c r="EM75" s="8" t="s">
        <v>33</v>
      </c>
      <c r="EN75" s="8" t="s">
        <v>34</v>
      </c>
      <c r="EO75" s="8" t="s">
        <v>32</v>
      </c>
      <c r="EP75" s="8" t="s">
        <v>33</v>
      </c>
      <c r="EQ75" s="8" t="s">
        <v>34</v>
      </c>
      <c r="ER75" s="8"/>
      <c r="ES75" s="10"/>
      <c r="ET75" s="10" t="str">
        <f aca="false">I74</f>
        <v>Vitorias</v>
      </c>
      <c r="EU75" s="10" t="s">
        <v>53</v>
      </c>
      <c r="EV75" s="10" t="s">
        <v>54</v>
      </c>
      <c r="EW75" s="10" t="s">
        <v>24</v>
      </c>
      <c r="EX75" s="10" t="s">
        <v>55</v>
      </c>
      <c r="EY75" s="10" t="s">
        <v>56</v>
      </c>
      <c r="EZ75" s="10" t="s">
        <v>57</v>
      </c>
      <c r="FA75" s="10" t="s">
        <v>58</v>
      </c>
      <c r="FB75" s="10" t="s">
        <v>59</v>
      </c>
      <c r="FC75" s="10" t="s">
        <v>60</v>
      </c>
      <c r="FD75" s="10" t="s">
        <v>61</v>
      </c>
      <c r="FE75" s="10" t="s">
        <v>62</v>
      </c>
      <c r="FF75" s="10" t="s">
        <v>32</v>
      </c>
      <c r="FG75" s="10" t="s">
        <v>63</v>
      </c>
      <c r="FH75" s="10" t="s">
        <v>64</v>
      </c>
      <c r="FI75" s="8" t="s">
        <v>0</v>
      </c>
      <c r="FJ75" s="8" t="n">
        <v>1</v>
      </c>
      <c r="FK75" s="8" t="n">
        <v>2</v>
      </c>
      <c r="FL75" s="8" t="n">
        <v>3</v>
      </c>
      <c r="FM75" s="8" t="n">
        <v>4</v>
      </c>
      <c r="FN75" s="8" t="n">
        <v>5</v>
      </c>
      <c r="FO75" s="8" t="n">
        <v>6</v>
      </c>
      <c r="FP75" s="10" t="s">
        <v>65</v>
      </c>
      <c r="FQ75" s="10" t="s">
        <v>66</v>
      </c>
      <c r="FR75" s="10" t="s">
        <v>67</v>
      </c>
      <c r="FS75" s="47" t="s">
        <v>68</v>
      </c>
      <c r="FT75" s="10" t="s">
        <v>69</v>
      </c>
      <c r="FU75" s="12" t="s">
        <v>70</v>
      </c>
      <c r="FV75" s="28" t="s">
        <v>71</v>
      </c>
      <c r="FW75" s="12"/>
      <c r="FX75" s="12" t="s">
        <v>73</v>
      </c>
      <c r="FY75" s="12"/>
      <c r="FZ75" s="12"/>
      <c r="GA75" s="12"/>
      <c r="GB75" s="12"/>
      <c r="GC75" s="12"/>
      <c r="GD75" s="24"/>
      <c r="GE75" s="24"/>
    </row>
    <row r="76" customFormat="false" ht="13.8" hidden="false" customHeight="false" outlineLevel="0" collapsed="false">
      <c r="B76" s="48" t="n">
        <v>1</v>
      </c>
      <c r="C76" s="49" t="n">
        <v>49</v>
      </c>
      <c r="D76" s="50" t="str">
        <f aca="false">Classificação!D53</f>
        <v>VENUS DEA</v>
      </c>
      <c r="F76" s="49" t="n">
        <f aca="false">F72+1</f>
        <v>49</v>
      </c>
      <c r="G76" s="51" t="str">
        <f aca="false">VLOOKUP(FR76,$B$76:$D$81,3,0)</f>
        <v>MARLOS PARANHOS</v>
      </c>
      <c r="H76" s="111" t="n">
        <f aca="false">VLOOKUP(FR76,EI76:EJ81,2,0)</f>
        <v>5</v>
      </c>
      <c r="I76" s="53" t="n">
        <f aca="false">VLOOKUP(FR76,EI76:EK81,3,0)</f>
        <v>5</v>
      </c>
      <c r="J76" s="57" t="n">
        <f aca="false">VLOOKUP(FR76,EI76:EQ81,4,0)</f>
        <v>10</v>
      </c>
      <c r="K76" s="55" t="n">
        <f aca="false">VLOOKUP(FR76,EI76:EQ81,5,0)</f>
        <v>1</v>
      </c>
      <c r="L76" s="56" t="n">
        <f aca="false">VLOOKUP(FR76,EI76:EQ81,6,0)</f>
        <v>9</v>
      </c>
      <c r="M76" s="57" t="n">
        <f aca="false">VLOOKUP(FR76,EI76:EQ81,7,0)</f>
        <v>73</v>
      </c>
      <c r="N76" s="55" t="n">
        <f aca="false">VLOOKUP(FR76,EI76:EQ81,8,0)</f>
        <v>44</v>
      </c>
      <c r="O76" s="112" t="n">
        <f aca="false">VLOOKUP(FR76,EI76:EQ81,9,0)</f>
        <v>29</v>
      </c>
      <c r="P76" s="58" t="n">
        <f aca="false">VLOOKUP(FR76,EI76:ER81,10,0)</f>
        <v>0</v>
      </c>
      <c r="Q76" s="58" t="e">
        <f aca="false">VLOOKUP(FS76,EJ76:ES81,10,0)</f>
        <v>#N/A</v>
      </c>
      <c r="R76" s="59"/>
      <c r="S76" s="59"/>
      <c r="U76" s="60"/>
      <c r="V76" s="61" t="str">
        <f aca="false">D76</f>
        <v>VENUS DEA</v>
      </c>
      <c r="W76" s="62" t="n">
        <f aca="false">IF(X76="W",1,IF(X76="O",0,IF(X76="R",0,IF(X77="R",1,IF(AG76+AG77&gt;0,IF(AG76&gt;AG77,1,0),IF(AF76&gt;AF77,1,0))))))</f>
        <v>0</v>
      </c>
      <c r="X76" s="63"/>
      <c r="Y76" s="64" t="n">
        <v>3</v>
      </c>
      <c r="Z76" s="64" t="n">
        <v>2</v>
      </c>
      <c r="AA76" s="65"/>
      <c r="AC76" s="5" t="str">
        <f aca="false">IF(AA76&lt;&gt;"","STB",IF(AA77&lt;&gt;"","STB",IF(Z76&lt;&gt;"",IF(Z76&gt;5,IF(Z76&gt;Z77+1,"fim2st",IF(Z77&gt;Z76+1,"fim2st",IF(Z76=Z77,"meio2st",IF(Z76=6,IF(Z77=7,"fim2st","meio2st"),IF(Z76=7,IF(Z77=6,"fim2st","meio2st"),"meio2st"))))),IF(Z77&gt;5,IF(Z77&gt;Z76+1,"fim2st","meio2st"),"meio2st")),IF(Z77&lt;&gt;"",IF(Z76&gt;5,IF(Z76&gt;Z77+1,"fim2st",IF(Z77&gt;Z76+1,"fim2st",IF(Z76=Z77,"meio2st",IF(Z76=6,IF(Z77=7,"fim2st","meio2st"),IF(Z76=7,IF(Z77=6,"fim2st","meio2st"),"meio2st"))))),IF(Z77&gt;5,IF(Z77&gt;Z76+1,"fim2st","meio2st"),"meio2st")),IF(Y76&lt;&gt;"",IF(Y76&gt;5,IF(Y76&gt;Y77+1,"fim1st",IF(Y77&gt;Y76+1,"fim1st",IF(Y76=Y77,"meio1st",IF(Y76=6,IF(Y77=7,"fim1st","meio1st"),IF(Y76=7,IF(Y77=6,"fim1st","meio1st"),"meio1st"))))),IF(Y77&gt;5,IF(Y77&gt;Y76+1,"fim1st","meio1st"),"meio1st")),IF(Y77&lt;&gt;"",IF(Y76&gt;5,IF(Y76&gt;Y77+1,"fim1st",IF(Y77&gt;Y76+1,"fim1st",IF(Y76=Y77,"meio1st",IF(Y76=6,IF(Y77=7,"fim1st","meio1st"),IF(Y76=7,IF(Y77=6,"fim1st","meio1st"),"meio1st"))))),IF(Y77&gt;5,IF(Y77&gt;Y76+1,"fim1st","meio1st"),"meio1st")),"NJG"))))))</f>
        <v>fim2st</v>
      </c>
      <c r="AE76" s="66" t="n">
        <f aca="false">IF(X76="W",6,IF(X76="O",0,  IF(X77="R",IF(AC76="meio1st",IF(Y77&gt;4,IF(Y77=6,7,Y77+2),6),Y76),Y76)))</f>
        <v>3</v>
      </c>
      <c r="AF76" s="67" t="n">
        <f aca="false">IF(X76="W",6,IF(X76="O",0,IF(X76="R",IF(AC76="meio1st",0,IF(AC76="fim1st",0,Z76) ),IF(X77="R",IF(AC76="meio1st",6,IF(AC76="fim1st",6,IF(AC76="meio2st",IF(Z77&gt;4,IF(Z77=6,7,Z77+2),6),Z76))),Z76))))</f>
        <v>2</v>
      </c>
      <c r="AG76" s="68" t="n">
        <f aca="false">IF(X76="W",0,IF(X76="O",0,IF(X76="R",IF(AC76="STB",AA76,0),IF(X77="R",IF(AC76="meio1st",0,IF(AE76&gt;AE77,IF(AF76&gt;AF77,0,10),IF(AF76&gt;AF77,10,AA76))),AA76))))</f>
        <v>0</v>
      </c>
      <c r="AH76" s="69"/>
      <c r="AI76" s="60" t="s">
        <v>75</v>
      </c>
      <c r="AJ76" s="61" t="str">
        <f aca="false">D76</f>
        <v>VENUS DEA</v>
      </c>
      <c r="AK76" s="62" t="n">
        <f aca="false">IF(AL76="W",1,IF(AL76="O",0,IF(AL76="R",0,IF(AL77="R",1,IF(AU76+AU77&gt;0,IF(AU76&gt;AU77,1,0),IF(AT76&gt;AT77,1,0))))))</f>
        <v>0</v>
      </c>
      <c r="AL76" s="63"/>
      <c r="AM76" s="64" t="n">
        <v>6</v>
      </c>
      <c r="AN76" s="64" t="n">
        <v>2</v>
      </c>
      <c r="AO76" s="65" t="n">
        <v>8</v>
      </c>
      <c r="AQ76" s="5" t="str">
        <f aca="false">IF(AO76&lt;&gt;"","STB",IF(AO77&lt;&gt;"","STB",IF(AN76&lt;&gt;"",IF(AN76&gt;5,IF(AN76&gt;AN77+1,"fim2st",IF(AN77&gt;AN76+1,"fim2st",IF(AN76=AN77,"meio2st",IF(AN76=6,IF(AN77=7,"fim2st","meio2st"),IF(AN76=7,IF(AN77=6,"fim2st","meio2st"),"meio2st"))))),IF(AN77&gt;5,IF(AN77&gt;AN76+1,"fim2st","meio2st"),"meio2st")),IF(AN77&lt;&gt;"",IF(AN76&gt;5,IF(AN76&gt;AN77+1,"fim2st",IF(AN77&gt;AN76+1,"fim2st",IF(AN76=AN77,"meio2st",IF(AN76=6,IF(AN77=7,"fim2st","meio2st"),IF(AN76=7,IF(AN77=6,"fim2st","meio2st"),"meio2st"))))),IF(AN77&gt;5,IF(AN77&gt;AN76+1,"fim2st","meio2st"),"meio2st")),IF(AM76&lt;&gt;"",IF(AM76&gt;5,IF(AM76&gt;AM77+1,"fim1st",IF(AM77&gt;AM76+1,"fim1st",IF(AM76=AM77,"meio1st",IF(AM76=6,IF(AM77=7,"fim1st","meio1st"),IF(AM76=7,IF(AM77=6,"fim1st","meio1st"),"meio1st"))))),IF(AM77&gt;5,IF(AM77&gt;AM76+1,"fim1st","meio1st"),"meio1st")),IF(AM77&lt;&gt;"",IF(AM76&gt;5,IF(AM76&gt;AM77+1,"fim1st",IF(AM77&gt;AM76+1,"fim1st",IF(AM76=AM77,"meio1st",IF(AM76=6,IF(AM77=7,"fim1st","meio1st"),IF(AM76=7,IF(AM77=6,"fim1st","meio1st"),"meio1st"))))),IF(AM77&gt;5,IF(AM77&gt;AM76+1,"fim1st","meio1st"),"meio1st")),"NJG"))))))</f>
        <v>STB</v>
      </c>
      <c r="AS76" s="66" t="n">
        <f aca="false">IF(AL76="W",6,IF(AL76="O",0,  IF(AL77="R",IF(AQ76="meio1st",IF(AM77&gt;4,IF(AM77=6,7,AM77+2),6),AM76),AM76)))</f>
        <v>6</v>
      </c>
      <c r="AT76" s="67" t="n">
        <f aca="false">IF(AL76="W",6,IF(AL76="O",0,IF(AL76="R",IF(AQ76="meio1st",0,IF(AQ76="fim1st",0,AN76) ),IF(AL77="R",IF(AQ76="meio1st",6,IF(AQ76="fim1st",6,IF(AQ76="meio2st",IF(AN77&gt;4,IF(AN77=6,7,AN77+2),6),AN76))),AN76))))</f>
        <v>2</v>
      </c>
      <c r="AU76" s="68" t="n">
        <f aca="false">IF(AL76="W",0,IF(AL76="O",0,IF(AL76="R",IF(AQ76="STB",AO76,0),IF(AL77="R",IF(AQ76="meio1st",0,IF(AS76&gt;AS77,IF(AT76&gt;AT77,0,10),IF(AT76&gt;AT77,10,AO76))),AO76))))</f>
        <v>8</v>
      </c>
      <c r="AW76" s="60"/>
      <c r="AX76" s="61" t="str">
        <f aca="false">D76</f>
        <v>VENUS DEA</v>
      </c>
      <c r="AY76" s="62" t="n">
        <f aca="false">IF(AZ76="W",1,IF(AZ76="O",0,IF(AZ76="R",0,IF(AZ77="R",1,IF(BI76+BI77&gt;0,IF(BI76&gt;BI77,1,0),IF(BH76&gt;BH77,1,0))))))</f>
        <v>1</v>
      </c>
      <c r="AZ76" s="63"/>
      <c r="BA76" s="64" t="n">
        <v>7</v>
      </c>
      <c r="BB76" s="64" t="n">
        <v>6</v>
      </c>
      <c r="BC76" s="65"/>
      <c r="BE76" s="5" t="str">
        <f aca="false">IF(BC76&lt;&gt;"","STB",IF(BC77&lt;&gt;"","STB",IF(BB76&lt;&gt;"",IF(BB76&gt;5,IF(BB76&gt;BB77+1,"fim2st",IF(BB77&gt;BB76+1,"fim2st",IF(BB76=BB77,"meio2st",IF(BB76=6,IF(BB77=7,"fim2st","meio2st"),IF(BB76=7,IF(BB77=6,"fim2st","meio2st"),"meio2st"))))),IF(BB77&gt;5,IF(BB77&gt;BB76+1,"fim2st","meio2st"),"meio2st")),IF(BB77&lt;&gt;"",IF(BB76&gt;5,IF(BB76&gt;BB77+1,"fim2st",IF(BB77&gt;BB76+1,"fim2st",IF(BB76=BB77,"meio2st",IF(BB76=6,IF(BB77=7,"fim2st","meio2st"),IF(BB76=7,IF(BB77=6,"fim2st","meio2st"),"meio2st"))))),IF(BB77&gt;5,IF(BB77&gt;BB76+1,"fim2st","meio2st"),"meio2st")),IF(BA76&lt;&gt;"",IF(BA76&gt;5,IF(BA76&gt;BA77+1,"fim1st",IF(BA77&gt;BA76+1,"fim1st",IF(BA76=BA77,"meio1st",IF(BA76=6,IF(BA77=7,"fim1st","meio1st"),IF(BA76=7,IF(BA77=6,"fim1st","meio1st"),"meio1st"))))),IF(BA77&gt;5,IF(BA77&gt;BA76+1,"fim1st","meio1st"),"meio1st")),IF(BA77&lt;&gt;"",IF(BA76&gt;5,IF(BA76&gt;BA77+1,"fim1st",IF(BA77&gt;BA76+1,"fim1st",IF(BA76=BA77,"meio1st",IF(BA76=6,IF(BA77=7,"fim1st","meio1st"),IF(BA76=7,IF(BA77=6,"fim1st","meio1st"),"meio1st"))))),IF(BA77&gt;5,IF(BA77&gt;BA76+1,"fim1st","meio1st"),"meio1st")),"NJG"))))))</f>
        <v>fim2st</v>
      </c>
      <c r="BG76" s="66" t="n">
        <f aca="false">IF(AZ76="W",6,IF(AZ76="O",0,  IF(AZ77="R",IF(BE76="meio1st",IF(BA77&gt;4,IF(BA77=6,7,BA77+2),6),BA76),BA76)))</f>
        <v>7</v>
      </c>
      <c r="BH76" s="67" t="n">
        <f aca="false">IF(AZ76="W",6,IF(AZ76="O",0,IF(AZ76="R",IF(BE76="meio1st",0,IF(BE76="fim1st",0,BB76) ),IF(AZ77="R",IF(BE76="meio1st",6,IF(BE76="fim1st",6,IF(BE76="meio2st",IF(BB77&gt;4,IF(BB77=6,7,BB77+2),6),BB76))),BB76))))</f>
        <v>6</v>
      </c>
      <c r="BI76" s="68" t="n">
        <f aca="false">IF(AZ76="W",0,IF(AZ76="O",0,IF(AZ76="R",IF(BE76="STB",BC76,0),IF(AZ77="R",IF(BE76="meio1st",0,IF(BG76&gt;BG77,IF(BH76&gt;BH77,0,10),IF(BH76&gt;BH77,10,BC76))),BC76))))</f>
        <v>0</v>
      </c>
      <c r="BK76" s="60" t="s">
        <v>75</v>
      </c>
      <c r="BL76" s="61" t="str">
        <f aca="false">D76</f>
        <v>VENUS DEA</v>
      </c>
      <c r="BM76" s="62" t="n">
        <f aca="false">IF(BN76="W",1,IF(BN76="O",0,IF(BN76="R",0,IF(BN77="R",1,IF(BW76+BW77&gt;0,IF(BW76&gt;BW77,1,0),IF(BV76&gt;BV77,1,0))))))</f>
        <v>1</v>
      </c>
      <c r="BN76" s="63" t="s">
        <v>25</v>
      </c>
      <c r="BO76" s="64"/>
      <c r="BP76" s="64"/>
      <c r="BQ76" s="65"/>
      <c r="BS76" s="5" t="str">
        <f aca="false">IF(BQ76&lt;&gt;"","STB",IF(BQ77&lt;&gt;"","STB",IF(BP76&lt;&gt;"",IF(BP76&gt;5,IF(BP76&gt;BP77+1,"fim2st",IF(BP77&gt;BP76+1,"fim2st",IF(BP76=BP77,"meio2st",IF(BP76=6,IF(BP77=7,"fim2st","meio2st"),IF(BP76=7,IF(BP77=6,"fim2st","meio2st"),"meio2st"))))),IF(BP77&gt;5,IF(BP77&gt;BP76+1,"fim2st","meio2st"),"meio2st")),IF(BP77&lt;&gt;"",IF(BP76&gt;5,IF(BP76&gt;BP77+1,"fim2st",IF(BP77&gt;BP76+1,"fim2st",IF(BP76=BP77,"meio2st",IF(BP76=6,IF(BP77=7,"fim2st","meio2st"),IF(BP76=7,IF(BP77=6,"fim2st","meio2st"),"meio2st"))))),IF(BP77&gt;5,IF(BP77&gt;BP76+1,"fim2st","meio2st"),"meio2st")),IF(BO76&lt;&gt;"",IF(BO76&gt;5,IF(BO76&gt;BO77+1,"fim1st",IF(BO77&gt;BO76+1,"fim1st",IF(BO76=BO77,"meio1st",IF(BO76=6,IF(BO77=7,"fim1st","meio1st"),IF(BO76=7,IF(BO77=6,"fim1st","meio1st"),"meio1st"))))),IF(BO77&gt;5,IF(BO77&gt;BO76+1,"fim1st","meio1st"),"meio1st")),IF(BO77&lt;&gt;"",IF(BO76&gt;5,IF(BO76&gt;BO77+1,"fim1st",IF(BO77&gt;BO76+1,"fim1st",IF(BO76=BO77,"meio1st",IF(BO76=6,IF(BO77=7,"fim1st","meio1st"),IF(BO76=7,IF(BO77=6,"fim1st","meio1st"),"meio1st"))))),IF(BO77&gt;5,IF(BO77&gt;BO76+1,"fim1st","meio1st"),"meio1st")),"NJG"))))))</f>
        <v>NJG</v>
      </c>
      <c r="BU76" s="66" t="n">
        <f aca="false">IF(BN76="W",6,IF(BN76="O",0,  IF(BN77="R",IF(BS76="meio1st",IF(BO77&gt;4,IF(BO77=6,7,BO77+2),6),BO76),BO76)))</f>
        <v>6</v>
      </c>
      <c r="BV76" s="67" t="n">
        <f aca="false">IF(BN76="W",6,IF(BN76="O",0,IF(BN76="R",IF(BS76="meio1st",0,IF(BS76="fim1st",0,BP76) ),IF(BN77="R",IF(BS76="meio1st",6,IF(BS76="fim1st",6,IF(BS76="meio2st",IF(BP77&gt;4,IF(BP77=6,7,BP77+2),6),BP76))),BP76))))</f>
        <v>6</v>
      </c>
      <c r="BW76" s="68" t="n">
        <f aca="false">IF(BN76="W",0,IF(BN76="O",0,IF(BN76="R",IF(BS76="STB",BQ76,0),IF(BN77="R",IF(BS76="meio1st",0,IF(BU76&gt;BU77,IF(BV76&gt;BV77,0,10),IF(BV76&gt;BV77,10,BQ76))),BQ76))))</f>
        <v>0</v>
      </c>
      <c r="BY76" s="60"/>
      <c r="BZ76" s="61" t="str">
        <f aca="false">D76</f>
        <v>VENUS DEA</v>
      </c>
      <c r="CA76" s="62" t="n">
        <f aca="false">IF(CB76="W",1,IF(CB76="O",0,IF(CB76="R",0,IF(CB77="R",1,IF(CK76+CK77&gt;0,IF(CK76&gt;CK77,1,0),IF(CJ76&gt;CJ77,1,0))))))</f>
        <v>0</v>
      </c>
      <c r="CB76" s="63"/>
      <c r="CC76" s="64" t="n">
        <v>1</v>
      </c>
      <c r="CD76" s="64" t="n">
        <v>5</v>
      </c>
      <c r="CE76" s="65"/>
      <c r="CG76" s="5" t="str">
        <f aca="false">IF(CE76&lt;&gt;"","STB",IF(CE77&lt;&gt;"","STB",IF(CD76&lt;&gt;"",IF(CD76&gt;5,IF(CD76&gt;CD77+1,"fim2st",IF(CD77&gt;CD76+1,"fim2st",IF(CD76=CD77,"meio2st",IF(CD76=6,IF(CD77=7,"fim2st","meio2st"),IF(CD76=7,IF(CD77=6,"fim2st","meio2st"),"meio2st"))))),IF(CD77&gt;5,IF(CD77&gt;CD76+1,"fim2st","meio2st"),"meio2st")),IF(CD77&lt;&gt;"",IF(CD76&gt;5,IF(CD76&gt;CD77+1,"fim2st",IF(CD77&gt;CD76+1,"fim2st",IF(CD76=CD77,"meio2st",IF(CD76=6,IF(CD77=7,"fim2st","meio2st"),IF(CD76=7,IF(CD77=6,"fim2st","meio2st"),"meio2st"))))),IF(CD77&gt;5,IF(CD77&gt;CD76+1,"fim2st","meio2st"),"meio2st")),IF(CC76&lt;&gt;"",IF(CC76&gt;5,IF(CC76&gt;CC77+1,"fim1st",IF(CC77&gt;CC76+1,"fim1st",IF(CC76=CC77,"meio1st",IF(CC76=6,IF(CC77=7,"fim1st","meio1st"),IF(CC76=7,IF(CC77=6,"fim1st","meio1st"),"meio1st"))))),IF(CC77&gt;5,IF(CC77&gt;CC76+1,"fim1st","meio1st"),"meio1st")),IF(CC77&lt;&gt;"",IF(CC76&gt;5,IF(CC76&gt;CC77+1,"fim1st",IF(CC77&gt;CC76+1,"fim1st",IF(CC76=CC77,"meio1st",IF(CC76=6,IF(CC77=7,"fim1st","meio1st"),IF(CC76=7,IF(CC77=6,"fim1st","meio1st"),"meio1st"))))),IF(CC77&gt;5,IF(CC77&gt;CC76+1,"fim1st","meio1st"),"meio1st")),"NJG"))))))</f>
        <v>fim2st</v>
      </c>
      <c r="CI76" s="71" t="n">
        <f aca="false">IF(CB76="W",6,IF(CB76="O",0,  IF(CB77="R",IF(CG76="meio1st",IF(CC77&gt;4,IF(CC77=6,7,CC77+2),6),CC76),CC76)))</f>
        <v>1</v>
      </c>
      <c r="CJ76" s="72" t="n">
        <f aca="false">IF(CB76="W",6,IF(CB76="O",0,IF(CB76="R",IF(CG76="meio1st",0,IF(CG76="fim1st",0,CD76) ),IF(CB77="R",IF(CG76="meio1st",6,IF(CG76="fim1st",6,IF(CG76="meio2st",IF(CD77&gt;4,IF(CD77=6,7,CD77+2),6),CD76))),CD76))))</f>
        <v>5</v>
      </c>
      <c r="CK76" s="73" t="n">
        <f aca="false">IF(CB76="W",0,IF(CB76="O",0,IF(CB76="R",IF(CG76="STB",CE76,0),IF(CB77="R",IF(CG76="meio1st",0,IF(CI76&gt;CI77,IF(CJ76&gt;CJ77,0,10),IF(CJ76&gt;CJ77,10,CE76))),CE76))))</f>
        <v>0</v>
      </c>
      <c r="CM76" s="1" t="str">
        <f aca="false">D76</f>
        <v>VENUS DEA</v>
      </c>
      <c r="CN76" s="8" t="n">
        <f aca="false">IF(AE76&gt;AE77,1,0)</f>
        <v>0</v>
      </c>
      <c r="CO76" s="8" t="n">
        <f aca="false">IF(AF76&gt;AF77,1,0)</f>
        <v>0</v>
      </c>
      <c r="CP76" s="8" t="n">
        <f aca="false">IF(AG76&gt;AG77,1,0)</f>
        <v>0</v>
      </c>
      <c r="CQ76" s="8" t="n">
        <f aca="false">IF(AS76&gt;AS77,1,0)</f>
        <v>1</v>
      </c>
      <c r="CR76" s="8" t="n">
        <f aca="false">IF(AT76&gt;AT77,1,0)</f>
        <v>0</v>
      </c>
      <c r="CS76" s="8" t="n">
        <f aca="false">IF(AU76&gt;AU77,1,0)</f>
        <v>0</v>
      </c>
      <c r="CT76" s="8" t="n">
        <f aca="false">IF(BG76&gt;BG77,1,0)</f>
        <v>1</v>
      </c>
      <c r="CU76" s="8" t="n">
        <f aca="false">IF(BH76&gt;BH77,1,0)</f>
        <v>1</v>
      </c>
      <c r="CV76" s="8" t="n">
        <f aca="false">IF(BI76&gt;BI77,1,0)</f>
        <v>0</v>
      </c>
      <c r="CW76" s="8" t="n">
        <f aca="false">IF(BU76&gt;BU77,1,0)</f>
        <v>1</v>
      </c>
      <c r="CX76" s="8" t="n">
        <f aca="false">IF(BV76&gt;BV77,1,0)</f>
        <v>1</v>
      </c>
      <c r="CY76" s="8" t="n">
        <f aca="false">IF(BW76&gt;BW77,1,0)</f>
        <v>0</v>
      </c>
      <c r="CZ76" s="8" t="n">
        <f aca="false">IF(CI76&gt;CI77,1,0)</f>
        <v>0</v>
      </c>
      <c r="DA76" s="8" t="n">
        <f aca="false">IF(CJ76&gt;CJ77,1,0)</f>
        <v>0</v>
      </c>
      <c r="DB76" s="8" t="n">
        <f aca="false">IF(CK76&gt;CK77,1,0)</f>
        <v>0</v>
      </c>
      <c r="DC76" s="74"/>
      <c r="DD76" s="8" t="n">
        <f aca="false">IF(AE77&gt;AE76,1,0)</f>
        <v>1</v>
      </c>
      <c r="DE76" s="8" t="n">
        <f aca="false">IF(AF77&gt;AF76,1,0)</f>
        <v>1</v>
      </c>
      <c r="DF76" s="8" t="n">
        <f aca="false">IF(AG77&gt;AG76,1,0)</f>
        <v>0</v>
      </c>
      <c r="DG76" s="8" t="n">
        <f aca="false">IF(AS77&gt;AS76,1,0)</f>
        <v>0</v>
      </c>
      <c r="DH76" s="8" t="n">
        <f aca="false">IF(AT77&gt;AT76,1,0)</f>
        <v>1</v>
      </c>
      <c r="DI76" s="8" t="n">
        <f aca="false">IF(AU77&gt;AU76,1,0)</f>
        <v>1</v>
      </c>
      <c r="DJ76" s="8" t="n">
        <f aca="false">IF(BG77&gt;BG76,1,0)</f>
        <v>0</v>
      </c>
      <c r="DK76" s="8" t="n">
        <f aca="false">IF(BH77&gt;BH76,1,0)</f>
        <v>0</v>
      </c>
      <c r="DL76" s="8" t="n">
        <f aca="false">IF(BI77&gt;BI76,1,0)</f>
        <v>0</v>
      </c>
      <c r="DM76" s="8" t="n">
        <f aca="false">IF(BU77&gt;BU76,1,0)</f>
        <v>0</v>
      </c>
      <c r="DN76" s="8" t="n">
        <f aca="false">IF(BV77&gt;BV76,1,0)</f>
        <v>0</v>
      </c>
      <c r="DO76" s="8" t="n">
        <f aca="false">IF(BW77&gt;BW76,1,0)</f>
        <v>0</v>
      </c>
      <c r="DP76" s="8" t="n">
        <f aca="false">IF(CI77&gt;CI76,1,0)</f>
        <v>1</v>
      </c>
      <c r="DQ76" s="8" t="n">
        <f aca="false">IF(CJ77&gt;CJ76,1,0)</f>
        <v>1</v>
      </c>
      <c r="DR76" s="8" t="n">
        <f aca="false">IF(CK77&gt;CK76,1,0)</f>
        <v>0</v>
      </c>
      <c r="DS76" s="74"/>
      <c r="DT76" s="8" t="n">
        <f aca="false">AE76+AF76+AG76+AS76+AT76+AU76+BG76+BH76+BI76+BU76+BV76+BW76+CI76+CJ76+CK76</f>
        <v>52</v>
      </c>
      <c r="DU76" s="8" t="n">
        <f aca="false">AE77+AF77+AG77+AS77+AT77+AU77+BG77+BH77+BI77+BU77+BV77+BW77+CI77+CJ77+CK77</f>
        <v>53</v>
      </c>
      <c r="DV76" s="74"/>
      <c r="DW76" s="1" t="n">
        <f aca="false">IF(X76="O",1,0)</f>
        <v>0</v>
      </c>
      <c r="DX76" s="1" t="n">
        <f aca="false">IF(AL76="O",1,0)</f>
        <v>0</v>
      </c>
      <c r="DY76" s="1" t="n">
        <f aca="false">IF(AZ76="O",1,0)</f>
        <v>0</v>
      </c>
      <c r="DZ76" s="1" t="n">
        <f aca="false">IF(BN76="O",1,0)</f>
        <v>0</v>
      </c>
      <c r="EA76" s="1" t="n">
        <f aca="false">IF(CB76="O",1,0)</f>
        <v>0</v>
      </c>
      <c r="EB76" s="8" t="s">
        <v>76</v>
      </c>
      <c r="ED76" s="8" t="n">
        <f aca="false">IF(CN76+CO76+CP76+DD76+DE76+DF76&gt;0,1,0)</f>
        <v>1</v>
      </c>
      <c r="EE76" s="8" t="n">
        <f aca="false">IF(CQ76+CR76+CS76+DG76+DH76+DI76&gt;0,1,0)</f>
        <v>1</v>
      </c>
      <c r="EF76" s="8" t="n">
        <f aca="false">IF(CT76+CU76+CV76+DJ76+DK76+DL76&gt;0,1,0)</f>
        <v>1</v>
      </c>
      <c r="EG76" s="8" t="n">
        <f aca="false">IF(CW76+CX76+CY76+DM76+DN76+DO76&gt;0,1,0)</f>
        <v>1</v>
      </c>
      <c r="EH76" s="8" t="n">
        <f aca="false">IF(CZ76+DA76+DB76+DP76+DQ76+DR76&gt;0,1,0)</f>
        <v>1</v>
      </c>
      <c r="EI76" s="8" t="n">
        <v>1</v>
      </c>
      <c r="EJ76" s="48" t="n">
        <f aca="false">SUM(ED76:EH76)</f>
        <v>5</v>
      </c>
      <c r="EK76" s="48" t="n">
        <f aca="false">AY76+BM76+CA76+W76+AK76</f>
        <v>2</v>
      </c>
      <c r="EL76" s="48" t="n">
        <f aca="false">SUM(CN76:DB76)</f>
        <v>5</v>
      </c>
      <c r="EM76" s="48" t="n">
        <f aca="false">SUM(DD76:DR76)</f>
        <v>6</v>
      </c>
      <c r="EN76" s="48" t="n">
        <f aca="false">EL76-EM76</f>
        <v>-1</v>
      </c>
      <c r="EO76" s="48" t="n">
        <f aca="false">DT76</f>
        <v>52</v>
      </c>
      <c r="EP76" s="48" t="n">
        <f aca="false">DU76</f>
        <v>53</v>
      </c>
      <c r="EQ76" s="48" t="n">
        <f aca="false">EO76-EP76</f>
        <v>-1</v>
      </c>
      <c r="ER76" s="48" t="n">
        <f aca="false">SUM(DW76:EA76)</f>
        <v>0</v>
      </c>
      <c r="ES76" s="74"/>
      <c r="ET76" s="27" t="n">
        <f aca="false">IF(EK76+100&gt;99,EK76+100,concatdxnar("0",EK76+100))</f>
        <v>102</v>
      </c>
      <c r="EU76" s="27" t="str">
        <f aca="false">IF(EN76+100&gt;99,EN76+100,CONCATENATE("0",EN76+100))</f>
        <v>099</v>
      </c>
      <c r="EV76" s="27" t="str">
        <f aca="false">IF(EQ76+100&gt;99,EQ76+100,CONCATENATE("0",EQ76+100))</f>
        <v>099</v>
      </c>
      <c r="EW76" s="27" t="n">
        <f aca="false">9-ER76</f>
        <v>9</v>
      </c>
      <c r="EX76" s="8" t="str">
        <f aca="false">CONCATENATE(ET76,EU76,EV76,EW76,EI76)</f>
        <v>10209909991</v>
      </c>
      <c r="EY76" s="8" t="n">
        <f aca="false">VALUE(EX76)</f>
        <v>10209909991</v>
      </c>
      <c r="EZ76" s="8" t="n">
        <f aca="false">LARGE(EY76:EY81,EI76)</f>
        <v>10510912995</v>
      </c>
      <c r="FA76" s="8" t="str">
        <f aca="false">LEFT(EZ76,9)</f>
        <v>105109129</v>
      </c>
      <c r="FB76" s="8" t="str">
        <f aca="false">IF(FA76=FA77,"empate-b","ok")</f>
        <v>ok</v>
      </c>
      <c r="FC76" s="8" t="n">
        <f aca="false">VALUE(RIGHT(EZ76,1))</f>
        <v>5</v>
      </c>
      <c r="FD76" s="8" t="n">
        <f aca="false">IF(FB76="ok",9,IF(FB76="empate-c",CONCATENATE(FC76,FC75),IF(FB76="empate-b",CONCATENATE(FC76,FC77),1)))</f>
        <v>9</v>
      </c>
      <c r="FE76" s="8" t="str">
        <f aca="false">RIGHT(C74,1)</f>
        <v>I</v>
      </c>
      <c r="FF76" s="8" t="n">
        <f aca="false">IF(FD76=9,9,VLOOKUP(CONCATENATE(FE76,FD76),'Conf-Direto'!$A$12:$B$587,2,0))</f>
        <v>9</v>
      </c>
      <c r="FG76" s="8" t="n">
        <f aca="false">IF(FF76=9,9,IF(FF76=FC76,8,7))</f>
        <v>9</v>
      </c>
      <c r="FH76" s="1" t="str">
        <f aca="false">CONCATENATE(FA76,FG76,FC76)</f>
        <v>10510912995</v>
      </c>
      <c r="FI76" s="8" t="n">
        <v>1</v>
      </c>
      <c r="FJ76" s="25"/>
      <c r="FK76" s="25" t="n">
        <f aca="false">FJ77</f>
        <v>2</v>
      </c>
      <c r="FL76" s="25" t="n">
        <f aca="false">FJ78</f>
        <v>1</v>
      </c>
      <c r="FM76" s="25" t="n">
        <f aca="false">FJ79</f>
        <v>1</v>
      </c>
      <c r="FN76" s="25" t="n">
        <f aca="false">FJ80</f>
        <v>5</v>
      </c>
      <c r="FO76" s="25" t="n">
        <f aca="false">FJ81</f>
        <v>6</v>
      </c>
      <c r="FP76" s="1" t="n">
        <f aca="false">VALUE(FH76)</f>
        <v>10510912995</v>
      </c>
      <c r="FQ76" s="1" t="n">
        <f aca="false">LARGE(FP76:FP81,1)</f>
        <v>10510912995</v>
      </c>
      <c r="FR76" s="8" t="n">
        <f aca="false">IF(SUM(EJ76:EJ81)=0,B76,VALUE(RIGHT(FQ76,1)))</f>
        <v>5</v>
      </c>
      <c r="FS76" s="1" t="n">
        <f aca="false">FR76+48</f>
        <v>53</v>
      </c>
      <c r="FT76" s="1" t="str">
        <f aca="false">VLOOKUP(FR76,B76:D81,3,0)</f>
        <v>MARLOS PARANHOS</v>
      </c>
      <c r="FU76" s="4" t="n">
        <f aca="false">F76</f>
        <v>49</v>
      </c>
      <c r="FV76" s="9" t="str">
        <f aca="false">IF(FS76&lt;10,CONCATENATE("0",FS76,IF(FU76&lt;10,CONCATENATE("0",FU76),FU76)),CONCATENATE(FS76,IF(FU76&lt;10,CONCATENATE("0",FU76),FU76)))</f>
        <v>5349</v>
      </c>
      <c r="FW76" s="4" t="n">
        <f aca="false">VALUE(FV76)</f>
        <v>5349</v>
      </c>
      <c r="FX76" s="4" t="n">
        <f aca="false">SMALL(FW76:FW81,FI76)</f>
        <v>4952</v>
      </c>
      <c r="FY76" s="4" t="n">
        <f aca="false">IF(LEN(FX76)=3,VALUE(LEFT(FX76,1)),VALUE(LEFT(FX76,2)))</f>
        <v>49</v>
      </c>
      <c r="FZ76" s="4" t="str">
        <f aca="false">RIGHT(FX76,2)</f>
        <v>52</v>
      </c>
    </row>
    <row r="77" customFormat="false" ht="13.8" hidden="false" customHeight="false" outlineLevel="0" collapsed="false">
      <c r="B77" s="48" t="n">
        <v>2</v>
      </c>
      <c r="C77" s="49" t="n">
        <v>50</v>
      </c>
      <c r="D77" s="50" t="str">
        <f aca="false">Classificação!D54</f>
        <v>ARIO TOLEDO</v>
      </c>
      <c r="F77" s="49" t="n">
        <f aca="false">F76+1</f>
        <v>50</v>
      </c>
      <c r="G77" s="51" t="str">
        <f aca="false">VLOOKUP(FR77,$B$76:$D$81,3,0)</f>
        <v>ARIO TOLEDO</v>
      </c>
      <c r="H77" s="95" t="n">
        <f aca="false">VLOOKUP(FR77,EI76:EJ81,2,0)</f>
        <v>5</v>
      </c>
      <c r="I77" s="75" t="n">
        <f aca="false">VLOOKUP(FR77,EI76:EK81,3,0)</f>
        <v>4</v>
      </c>
      <c r="J77" s="79" t="n">
        <f aca="false">VLOOKUP(FR77,EI76:EQ81,4,0)</f>
        <v>8</v>
      </c>
      <c r="K77" s="77" t="n">
        <f aca="false">VLOOKUP(FR77,EI76:EQ81,5,0)</f>
        <v>3</v>
      </c>
      <c r="L77" s="78" t="n">
        <f aca="false">VLOOKUP(FR77,EI76:EQ81,6,0)</f>
        <v>5</v>
      </c>
      <c r="M77" s="79" t="n">
        <f aca="false">VLOOKUP(FR77,EI76:EQ81,7,0)</f>
        <v>64</v>
      </c>
      <c r="N77" s="77" t="n">
        <f aca="false">VLOOKUP(FR77,EI76:EQ81,8,0)</f>
        <v>37</v>
      </c>
      <c r="O77" s="113" t="n">
        <f aca="false">VLOOKUP(FR77,EI76:EQ81,9,0)</f>
        <v>27</v>
      </c>
      <c r="P77" s="80" t="n">
        <f aca="false">VLOOKUP(FR77,EI76:ER81,10,0)</f>
        <v>0</v>
      </c>
      <c r="Q77" s="80" t="e">
        <f aca="false">VLOOKUP(FS77,EJ76:ES81,10,0)</f>
        <v>#N/A</v>
      </c>
      <c r="R77" s="59"/>
      <c r="S77" s="59"/>
      <c r="U77" s="81" t="s">
        <v>75</v>
      </c>
      <c r="V77" s="82" t="str">
        <f aca="false">D81</f>
        <v>UIRA OLIVEIRA</v>
      </c>
      <c r="W77" s="83" t="n">
        <f aca="false">IF(X77="W",1,IF(X77="O",0,IF(X77="R",0,IF(X76="R",1,IF(AG77+AG76&gt;0,IF(AG77&gt;AG76,1,0),IF(AF77&gt;AF76,1,0))))))</f>
        <v>1</v>
      </c>
      <c r="X77" s="84"/>
      <c r="Y77" s="85" t="n">
        <v>6</v>
      </c>
      <c r="Z77" s="85" t="n">
        <v>6</v>
      </c>
      <c r="AA77" s="86"/>
      <c r="AC77" s="5" t="str">
        <f aca="false">IF(AA77&lt;&gt;"","STB",IF(AA76&lt;&gt;"","STB",IF(Z77&lt;&gt;"",IF(Z77&gt;5,IF(Z77&gt;Z76+1,"fim2st",IF(Z76&gt;Z77+1,"fim2st",IF(Z77=Z76,"meio2st",IF(Z77=6,IF(Z76=7,"fim2st","meio2st"),IF(Z77=7,IF(Z76=6,"fim2st","meio2st"),"meio2st"))))),IF(Z76&gt;5,IF(Z76&gt;Z77+1,"fim2st","meio2st"),"meio2st")),IF(Z76&lt;&gt;"",IF(Z77&gt;5,IF(Z77&gt;Z76+1,"fim2st",IF(Z76&gt;Z77+1,"fim2st",IF(Z77=Z76,"meio2st",IF(Z77=6,IF(Z76=7,"fim2st","meio2st"),IF(Z77=7,IF(Z76=6,"fim2st","meio2st"),"meio2st"))))),IF(Z76&gt;5,IF(Z76&gt;Z77+1,"fim2st","meio2st"),"meio2st")),IF(Y77&lt;&gt;"",IF(Y77&gt;5,IF(Y77&gt;Y76+1,"fim1st",IF(Y76&gt;Y77+1,"fim1st",IF(Y77=Y76,"meio1st",IF(Y77=6,IF(Y76=7,"fim1st","meio1st"),IF(Y77=7,IF(Y76=6,"fim1st","meio1st"),"meio1st"))))),IF(Y76&gt;5,IF(Y76&gt;Y77+1,"fim1st","meio1st"),"meio1st")),IF(Y76&lt;&gt;"",IF(Y77&gt;5,IF(Y77&gt;Y76+1,"fim1st",IF(Y76&gt;Y77+1,"fim1st",IF(Y77=Y76,"meio1st",IF(Y77=6,IF(Y76=7,"fim1st","meio1st"),IF(Y77=7,IF(Y76=6,"fim1st","meio1st"),"meio1st"))))),IF(Y76&gt;5,IF(Y76&gt;Y77+1,"fim1st","meio1st"),"meio1st")),"NJG"))))))</f>
        <v>fim2st</v>
      </c>
      <c r="AE77" s="87" t="n">
        <f aca="false">IF(X77="W",6,IF(X77="O",0,  IF(X76="R",IF(AC77="meio1st",IF(Y76&gt;4,IF(Y76=6,7,Y76+2),6),Y77),Y77)))</f>
        <v>6</v>
      </c>
      <c r="AF77" s="88" t="n">
        <f aca="false">IF(X77="W",6,IF(X77="O",0,IF(X77="R",IF(AC77="meio1st",0,IF(AC77="fim1st",0,Z77) ),IF(X76="R",IF(AC77="meio1st",6,IF(AC77="fim1st",6,IF(AC77="meio2st",IF(Z76&gt;4,IF(Z76=6,7,Z76+2),6),Z77))),Z77))))</f>
        <v>6</v>
      </c>
      <c r="AG77" s="89" t="n">
        <f aca="false">IF(X77="W",0,IF(X77="O",0,IF(X77="R",IF(AC77="STB",AA77,0),IF(X76="R",IF(AC76="meio1st",0,IF(AE77&gt;AE76,IF(AF77&gt;AF76,0,10),IF(AF77&gt;AF76,10,AA77))),AA77))))</f>
        <v>0</v>
      </c>
      <c r="AH77" s="69"/>
      <c r="AI77" s="81"/>
      <c r="AJ77" s="82" t="str">
        <f aca="false">D80</f>
        <v>MARLOS PARANHOS</v>
      </c>
      <c r="AK77" s="83" t="n">
        <f aca="false">IF(AL77="W",1,IF(AL77="O",0,IF(AL77="R",0,IF(AL76="R",1,IF(AU77+AU76&gt;0,IF(AU77&gt;AU76,1,0),IF(AT77&gt;AT76,1,0))))))</f>
        <v>1</v>
      </c>
      <c r="AL77" s="84"/>
      <c r="AM77" s="85" t="n">
        <v>4</v>
      </c>
      <c r="AN77" s="85" t="n">
        <v>6</v>
      </c>
      <c r="AO77" s="86" t="n">
        <v>10</v>
      </c>
      <c r="AQ77" s="5" t="str">
        <f aca="false">IF(AO77&lt;&gt;"","STB",IF(AO76&lt;&gt;"","STB",IF(AN77&lt;&gt;"",IF(AN77&gt;5,IF(AN77&gt;AN76+1,"fim2st",IF(AN76&gt;AN77+1,"fim2st",IF(AN77=AN76,"meio2st",IF(AN77=6,IF(AN76=7,"fim2st","meio2st"),IF(AN77=7,IF(AN76=6,"fim2st","meio2st"),"meio2st"))))),IF(AN76&gt;5,IF(AN76&gt;AN77+1,"fim2st","meio2st"),"meio2st")),IF(AN76&lt;&gt;"",IF(AN77&gt;5,IF(AN77&gt;AN76+1,"fim2st",IF(AN76&gt;AN77+1,"fim2st",IF(AN77=AN76,"meio2st",IF(AN77=6,IF(AN76=7,"fim2st","meio2st"),IF(AN77=7,IF(AN76=6,"fim2st","meio2st"),"meio2st"))))),IF(AN76&gt;5,IF(AN76&gt;AN77+1,"fim2st","meio2st"),"meio2st")),IF(AM77&lt;&gt;"",IF(AM77&gt;5,IF(AM77&gt;AM76+1,"fim1st",IF(AM76&gt;AM77+1,"fim1st",IF(AM77=AM76,"meio1st",IF(AM77=6,IF(AM76=7,"fim1st","meio1st"),IF(AM77=7,IF(AM76=6,"fim1st","meio1st"),"meio1st"))))),IF(AM76&gt;5,IF(AM76&gt;AM77+1,"fim1st","meio1st"),"meio1st")),IF(AM76&lt;&gt;"",IF(AM77&gt;5,IF(AM77&gt;AM76+1,"fim1st",IF(AM76&gt;AM77+1,"fim1st",IF(AM77=AM76,"meio1st",IF(AM77=6,IF(AM76=7,"fim1st","meio1st"),IF(AM77=7,IF(AM76=6,"fim1st","meio1st"),"meio1st"))))),IF(AM76&gt;5,IF(AM76&gt;AM77+1,"fim1st","meio1st"),"meio1st")),"NJG"))))))</f>
        <v>STB</v>
      </c>
      <c r="AS77" s="87" t="n">
        <f aca="false">IF(AL77="W",6,IF(AL77="O",0,  IF(AL76="R",IF(AQ77="meio1st",IF(AM76&gt;4,IF(AM76=6,7,AM76+2),6),AM77),AM77)))</f>
        <v>4</v>
      </c>
      <c r="AT77" s="88" t="n">
        <f aca="false">IF(AL77="W",6,IF(AL77="O",0,IF(AL77="R",IF(AQ77="meio1st",0,IF(AQ77="fim1st",0,AN77) ),IF(AL76="R",IF(AQ77="meio1st",6,IF(AQ77="fim1st",6,IF(AQ77="meio2st",IF(AN76&gt;4,IF(AN76=6,7,AN76+2),6),AN77))),AN77))))</f>
        <v>6</v>
      </c>
      <c r="AU77" s="89" t="n">
        <f aca="false">IF(AL77="W",0,IF(AL77="O",0,IF(AL77="R",IF(AQ77="STB",AO77,0),IF(AL76="R",IF(AQ76="meio1st",0,IF(AS77&gt;AS76,IF(AT77&gt;AT76,0,10),IF(AT77&gt;AT76,10,AO77))),AO77))))</f>
        <v>10</v>
      </c>
      <c r="AW77" s="81" t="s">
        <v>75</v>
      </c>
      <c r="AX77" s="82" t="str">
        <f aca="false">D79</f>
        <v>RICARDO VILLELA</v>
      </c>
      <c r="AY77" s="83" t="n">
        <f aca="false">IF(AZ77="W",1,IF(AZ77="O",0,IF(AZ77="R",0,IF(AZ76="R",1,IF(BI77+BI76&gt;0,IF(BI77&gt;BI76,1,0),IF(BH77&gt;BH76,1,0))))))</f>
        <v>0</v>
      </c>
      <c r="AZ77" s="84"/>
      <c r="BA77" s="85" t="n">
        <v>5</v>
      </c>
      <c r="BB77" s="85" t="n">
        <v>3</v>
      </c>
      <c r="BC77" s="86"/>
      <c r="BE77" s="5" t="str">
        <f aca="false">IF(BC77&lt;&gt;"","STB",IF(BC76&lt;&gt;"","STB",IF(BB77&lt;&gt;"",IF(BB77&gt;5,IF(BB77&gt;BB76+1,"fim2st",IF(BB76&gt;BB77+1,"fim2st",IF(BB77=BB76,"meio2st",IF(BB77=6,IF(BB76=7,"fim2st","meio2st"),IF(BB77=7,IF(BB76=6,"fim2st","meio2st"),"meio2st"))))),IF(BB76&gt;5,IF(BB76&gt;BB77+1,"fim2st","meio2st"),"meio2st")),IF(BB76&lt;&gt;"",IF(BB77&gt;5,IF(BB77&gt;BB76+1,"fim2st",IF(BB76&gt;BB77+1,"fim2st",IF(BB77=BB76,"meio2st",IF(BB77=6,IF(BB76=7,"fim2st","meio2st"),IF(BB77=7,IF(BB76=6,"fim2st","meio2st"),"meio2st"))))),IF(BB76&gt;5,IF(BB76&gt;BB77+1,"fim2st","meio2st"),"meio2st")),IF(BA77&lt;&gt;"",IF(BA77&gt;5,IF(BA77&gt;BA76+1,"fim1st",IF(BA76&gt;BA77+1,"fim1st",IF(BA77=BA76,"meio1st",IF(BA77=6,IF(BA76=7,"fim1st","meio1st"),IF(BA77=7,IF(BA76=6,"fim1st","meio1st"),"meio1st"))))),IF(BA76&gt;5,IF(BA76&gt;BA77+1,"fim1st","meio1st"),"meio1st")),IF(BA76&lt;&gt;"",IF(BA77&gt;5,IF(BA77&gt;BA76+1,"fim1st",IF(BA76&gt;BA77+1,"fim1st",IF(BA77=BA76,"meio1st",IF(BA77=6,IF(BA76=7,"fim1st","meio1st"),IF(BA77=7,IF(BA76=6,"fim1st","meio1st"),"meio1st"))))),IF(BA76&gt;5,IF(BA76&gt;BA77+1,"fim1st","meio1st"),"meio1st")),"NJG"))))))</f>
        <v>fim2st</v>
      </c>
      <c r="BG77" s="87" t="n">
        <f aca="false">IF(AZ77="W",6,IF(AZ77="O",0,  IF(AZ76="R",IF(BE77="meio1st",IF(BA76&gt;4,IF(BA76=6,7,BA76+2),6),BA77),BA77)))</f>
        <v>5</v>
      </c>
      <c r="BH77" s="88" t="n">
        <f aca="false">IF(AZ77="W",6,IF(AZ77="O",0,IF(AZ77="R",IF(BE77="meio1st",0,IF(BE77="fim1st",0,BB77) ),IF(AZ76="R",IF(BE77="meio1st",6,IF(BE77="fim1st",6,IF(BE77="meio2st",IF(BB76&gt;4,IF(BB76=6,7,BB76+2),6),BB77))),BB77))))</f>
        <v>3</v>
      </c>
      <c r="BI77" s="89" t="n">
        <f aca="false">IF(AZ77="W",0,IF(AZ77="O",0,IF(AZ77="R",IF(BE77="STB",BC77,0),IF(AZ76="R",IF(BE76="meio1st",0,IF(BG77&gt;BG76,IF(BH77&gt;BH76,0,10),IF(BH77&gt;BH76,10,BC77))),BC77))))</f>
        <v>0</v>
      </c>
      <c r="BK77" s="81"/>
      <c r="BL77" s="82" t="str">
        <f aca="false">D78</f>
        <v>CRISTIANO SANTOS</v>
      </c>
      <c r="BM77" s="83" t="n">
        <f aca="false">IF(BN77="W",1,IF(BN77="O",0,IF(BN77="R",0,IF(BN76="R",1,IF(BW77+BW76&gt;0,IF(BW77&gt;BW76,1,0),IF(BV77&gt;BV76,1,0))))))</f>
        <v>0</v>
      </c>
      <c r="BN77" s="84" t="s">
        <v>47</v>
      </c>
      <c r="BO77" s="85"/>
      <c r="BP77" s="85"/>
      <c r="BQ77" s="86"/>
      <c r="BS77" s="5" t="str">
        <f aca="false">IF(BQ77&lt;&gt;"","STB",IF(BQ76&lt;&gt;"","STB",IF(BP77&lt;&gt;"",IF(BP77&gt;5,IF(BP77&gt;BP76+1,"fim2st",IF(BP76&gt;BP77+1,"fim2st",IF(BP77=BP76,"meio2st",IF(BP77=6,IF(BP76=7,"fim2st","meio2st"),IF(BP77=7,IF(BP76=6,"fim2st","meio2st"),"meio2st"))))),IF(BP76&gt;5,IF(BP76&gt;BP77+1,"fim2st","meio2st"),"meio2st")),IF(BP76&lt;&gt;"",IF(BP77&gt;5,IF(BP77&gt;BP76+1,"fim2st",IF(BP76&gt;BP77+1,"fim2st",IF(BP77=BP76,"meio2st",IF(BP77=6,IF(BP76=7,"fim2st","meio2st"),IF(BP77=7,IF(BP76=6,"fim2st","meio2st"),"meio2st"))))),IF(BP76&gt;5,IF(BP76&gt;BP77+1,"fim2st","meio2st"),"meio2st")),IF(BO77&lt;&gt;"",IF(BO77&gt;5,IF(BO77&gt;BO76+1,"fim1st",IF(BO76&gt;BO77+1,"fim1st",IF(BO77=BO76,"meio1st",IF(BO77=6,IF(BO76=7,"fim1st","meio1st"),IF(BO77=7,IF(BO76=6,"fim1st","meio1st"),"meio1st"))))),IF(BO76&gt;5,IF(BO76&gt;BO77+1,"fim1st","meio1st"),"meio1st")),IF(BO76&lt;&gt;"",IF(BO77&gt;5,IF(BO77&gt;BO76+1,"fim1st",IF(BO76&gt;BO77+1,"fim1st",IF(BO77=BO76,"meio1st",IF(BO77=6,IF(BO76=7,"fim1st","meio1st"),IF(BO77=7,IF(BO76=6,"fim1st","meio1st"),"meio1st"))))),IF(BO76&gt;5,IF(BO76&gt;BO77+1,"fim1st","meio1st"),"meio1st")),"NJG"))))))</f>
        <v>NJG</v>
      </c>
      <c r="BU77" s="87" t="n">
        <f aca="false">IF(BN77="W",6,IF(BN77="O",0,  IF(BN76="R",IF(BS77="meio1st",IF(BO76&gt;4,IF(BO76=6,7,BO76+2),6),BO77),BO77)))</f>
        <v>0</v>
      </c>
      <c r="BV77" s="88" t="n">
        <f aca="false">IF(BN77="W",6,IF(BN77="O",0,IF(BN77="R",IF(BS77="meio1st",0,IF(BS77="fim1st",0,BP77) ),IF(BN76="R",IF(BS77="meio1st",6,IF(BS77="fim1st",6,IF(BS77="meio2st",IF(BP76&gt;4,IF(BP76=6,7,BP76+2),6),BP77))),BP77))))</f>
        <v>0</v>
      </c>
      <c r="BW77" s="89" t="n">
        <f aca="false">IF(BN77="W",0,IF(BN77="O",0,IF(BN77="R",IF(BS77="STB",BQ77,0),IF(BN76="R",IF(BS76="meio1st",0,IF(BU77&gt;BU76,IF(BV77&gt;BV76,0,10),IF(BV77&gt;BV76,10,BQ77))),BQ77))))</f>
        <v>0</v>
      </c>
      <c r="BY77" s="81" t="s">
        <v>75</v>
      </c>
      <c r="BZ77" s="82" t="str">
        <f aca="false">D77</f>
        <v>ARIO TOLEDO</v>
      </c>
      <c r="CA77" s="83" t="n">
        <f aca="false">IF(CB77="W",1,IF(CB77="O",0,IF(CB77="R",0,IF(CB76="R",1,IF(CK77+CK76&gt;0,IF(CK77&gt;CK76,1,0),IF(CJ77&gt;CJ76,1,0))))))</f>
        <v>1</v>
      </c>
      <c r="CB77" s="84"/>
      <c r="CC77" s="85" t="n">
        <v>6</v>
      </c>
      <c r="CD77" s="85" t="n">
        <v>7</v>
      </c>
      <c r="CE77" s="86"/>
      <c r="CG77" s="5" t="str">
        <f aca="false">IF(CE77&lt;&gt;"","STB",IF(CE76&lt;&gt;"","STB",IF(CD77&lt;&gt;"",IF(CD77&gt;5,IF(CD77&gt;CD76+1,"fim2st",IF(CD76&gt;CD77+1,"fim2st",IF(CD77=CD76,"meio2st",IF(CD77=6,IF(CD76=7,"fim2st","meio2st"),IF(CD77=7,IF(CD76=6,"fim2st","meio2st"),"meio2st"))))),IF(CD76&gt;5,IF(CD76&gt;CD77+1,"fim2st","meio2st"),"meio2st")),IF(CD76&lt;&gt;"",IF(CD77&gt;5,IF(CD77&gt;CD76+1,"fim2st",IF(CD76&gt;CD77+1,"fim2st",IF(CD77=CD76,"meio2st",IF(CD77=6,IF(CD76=7,"fim2st","meio2st"),IF(CD77=7,IF(CD76=6,"fim2st","meio2st"),"meio2st"))))),IF(CD76&gt;5,IF(CD76&gt;CD77+1,"fim2st","meio2st"),"meio2st")),IF(CC77&lt;&gt;"",IF(CC77&gt;5,IF(CC77&gt;CC76+1,"fim1st",IF(CC76&gt;CC77+1,"fim1st",IF(CC77=CC76,"meio1st",IF(CC77=6,IF(CC76=7,"fim1st","meio1st"),IF(CC77=7,IF(CC76=6,"fim1st","meio1st"),"meio1st"))))),IF(CC76&gt;5,IF(CC76&gt;CC77+1,"fim1st","meio1st"),"meio1st")),IF(CC76&lt;&gt;"",IF(CC77&gt;5,IF(CC77&gt;CC76+1,"fim1st",IF(CC76&gt;CC77+1,"fim1st",IF(CC77=CC76,"meio1st",IF(CC77=6,IF(CC76=7,"fim1st","meio1st"),IF(CC77=7,IF(CC76=6,"fim1st","meio1st"),"meio1st"))))),IF(CC76&gt;5,IF(CC76&gt;CC77+1,"fim1st","meio1st"),"meio1st")),"NJG"))))))</f>
        <v>fim2st</v>
      </c>
      <c r="CI77" s="92" t="n">
        <f aca="false">IF(CB77="W",6,IF(CB77="O",0,  IF(CB76="R",IF(CG77="meio1st",IF(CC76&gt;4,IF(CC76=6,7,CC76+2),6),CC77),CC77)))</f>
        <v>6</v>
      </c>
      <c r="CJ77" s="93" t="n">
        <f aca="false">IF(CB77="W",6,IF(CB77="O",0,IF(CB77="R",IF(CG77="meio1st",0,IF(CG77="fim1st",0,CD77) ),IF(CB76="R",IF(CG77="meio1st",6,IF(CG77="fim1st",6,IF(CG77="meio2st",IF(CD76&gt;4,IF(CD76=6,7,CD76+2),6),CD77))),CD77))))</f>
        <v>7</v>
      </c>
      <c r="CK77" s="94" t="n">
        <f aca="false">IF(CB77="W",0,IF(CB77="O",0,IF(CB77="R",IF(CG77="STB",CE77,0),IF(CB76="R",IF(CG76="meio1st",0,IF(CI77&gt;CI76,IF(CJ77&gt;CJ76,0,10),IF(CJ77&gt;CJ76,10,CE77))),CE77))))</f>
        <v>0</v>
      </c>
      <c r="CM77" s="1" t="str">
        <f aca="false">D77</f>
        <v>ARIO TOLEDO</v>
      </c>
      <c r="CN77" s="8" t="n">
        <f aca="false">IF(AE78&gt;AE79,1,0)</f>
        <v>0</v>
      </c>
      <c r="CO77" s="8" t="n">
        <f aca="false">IF(AF78&gt;AF79,1,0)</f>
        <v>0</v>
      </c>
      <c r="CP77" s="8" t="n">
        <f aca="false">IF(AG78&gt;AG79,1,0)</f>
        <v>0</v>
      </c>
      <c r="CQ77" s="8" t="n">
        <f aca="false">IF(AS78&gt;AS79,1,0)</f>
        <v>1</v>
      </c>
      <c r="CR77" s="8" t="n">
        <f aca="false">IF(AT78&gt;AT79,1,0)</f>
        <v>1</v>
      </c>
      <c r="CS77" s="8" t="n">
        <f aca="false">IF(AU78&gt;AU79,1,0)</f>
        <v>0</v>
      </c>
      <c r="CT77" s="8" t="n">
        <f aca="false">IF(BG78&gt;BG79,1,0)</f>
        <v>1</v>
      </c>
      <c r="CU77" s="8" t="n">
        <f aca="false">IF(BH78&gt;BH79,1,0)</f>
        <v>1</v>
      </c>
      <c r="CV77" s="8" t="n">
        <f aca="false">IF(BI78&gt;BI79,1,0)</f>
        <v>0</v>
      </c>
      <c r="CW77" s="8" t="n">
        <f aca="false">IF(BU78&gt;BU79,1,0)</f>
        <v>1</v>
      </c>
      <c r="CX77" s="8" t="n">
        <f aca="false">IF(BV78&gt;BV79,1,0)</f>
        <v>0</v>
      </c>
      <c r="CY77" s="8" t="n">
        <f aca="false">IF(BW78&gt;BW79,1,0)</f>
        <v>1</v>
      </c>
      <c r="CZ77" s="8" t="n">
        <f aca="false">IF(CI77&gt;CI76,1,0)</f>
        <v>1</v>
      </c>
      <c r="DA77" s="8" t="n">
        <f aca="false">IF(CJ77&gt;CJ76,1,0)</f>
        <v>1</v>
      </c>
      <c r="DB77" s="8" t="n">
        <f aca="false">IF(CK77&gt;CK76,1,0)</f>
        <v>0</v>
      </c>
      <c r="DC77" s="74"/>
      <c r="DD77" s="8" t="n">
        <f aca="false">IF(AE79&gt;AE78,1,0)</f>
        <v>1</v>
      </c>
      <c r="DE77" s="8" t="n">
        <f aca="false">IF(AF79&gt;AF78,1,0)</f>
        <v>1</v>
      </c>
      <c r="DF77" s="8" t="n">
        <f aca="false">IF(AG79&gt;AG78,1,0)</f>
        <v>0</v>
      </c>
      <c r="DG77" s="8" t="n">
        <f aca="false">IF(AS79&gt;AS78,1,0)</f>
        <v>0</v>
      </c>
      <c r="DH77" s="8" t="n">
        <f aca="false">IF(AT79&gt;AT78,1,0)</f>
        <v>0</v>
      </c>
      <c r="DI77" s="8" t="n">
        <f aca="false">IF(AU79&gt;AU78,1,0)</f>
        <v>0</v>
      </c>
      <c r="DJ77" s="8" t="n">
        <f aca="false">IF(BG79&gt;BG78,1,0)</f>
        <v>0</v>
      </c>
      <c r="DK77" s="8" t="n">
        <f aca="false">IF(BH79&gt;BH78,1,0)</f>
        <v>0</v>
      </c>
      <c r="DL77" s="8" t="n">
        <f aca="false">IF(BI79&gt;BI78,1,0)</f>
        <v>0</v>
      </c>
      <c r="DM77" s="8" t="n">
        <f aca="false">IF(BU79&gt;BU78,1,0)</f>
        <v>0</v>
      </c>
      <c r="DN77" s="8" t="n">
        <f aca="false">IF(BV79&gt;BV78,1,0)</f>
        <v>1</v>
      </c>
      <c r="DO77" s="8" t="n">
        <f aca="false">IF(BW79&gt;BW78,1,0)</f>
        <v>0</v>
      </c>
      <c r="DP77" s="8" t="n">
        <f aca="false">IF(CI76&gt;CI77,1,0)</f>
        <v>0</v>
      </c>
      <c r="DQ77" s="8" t="n">
        <f aca="false">IF(CJ76&gt;CJ77,1,0)</f>
        <v>0</v>
      </c>
      <c r="DR77" s="8" t="n">
        <f aca="false">IF(CK76&gt;CK77,1,0)</f>
        <v>0</v>
      </c>
      <c r="DS77" s="74"/>
      <c r="DT77" s="8" t="n">
        <f aca="false">AE78+AF78+AG78+AS78+AT78+AU78+BG78+BH78+BI78+BU78+BV78+BW78+CI77+CJ77+CK77</f>
        <v>64</v>
      </c>
      <c r="DU77" s="8" t="n">
        <f aca="false">AE79+AF79+AG79+AS79+AT79+AU79+BG79+BH79+BI79+BU79+BV79+BW79+CI76+CJ76+CK76</f>
        <v>37</v>
      </c>
      <c r="DV77" s="74"/>
      <c r="DW77" s="1" t="n">
        <f aca="false">IF(X78="O",1,0)</f>
        <v>0</v>
      </c>
      <c r="DX77" s="1" t="n">
        <f aca="false">IF(AL78="O",1,0)</f>
        <v>0</v>
      </c>
      <c r="DY77" s="1" t="n">
        <f aca="false">IF(AZ78="O",1,0)</f>
        <v>0</v>
      </c>
      <c r="DZ77" s="1" t="n">
        <f aca="false">IF(BN78="O",1,0)</f>
        <v>0</v>
      </c>
      <c r="EA77" s="1" t="n">
        <f aca="false">IF(CB77="O",1,0)</f>
        <v>0</v>
      </c>
      <c r="ED77" s="8" t="n">
        <f aca="false">IF(CN77+CO77+CP77+DD77+DE77+DF77&gt;0,1,0)</f>
        <v>1</v>
      </c>
      <c r="EE77" s="8" t="n">
        <f aca="false">IF(CQ77+CR77+CS77+DG77+DH77+DI77&gt;0,1,0)</f>
        <v>1</v>
      </c>
      <c r="EF77" s="8" t="n">
        <f aca="false">IF(CT77+CU77+CV77+DJ77+DK77+DL77&gt;0,1,0)</f>
        <v>1</v>
      </c>
      <c r="EG77" s="8" t="n">
        <f aca="false">IF(CW77+CX77+CY77+DM77+DN77+DO77&gt;0,1,0)</f>
        <v>1</v>
      </c>
      <c r="EH77" s="8" t="n">
        <f aca="false">IF(CZ77+DA77+DB77+DP77+DQ77+DR77&gt;0,1,0)</f>
        <v>1</v>
      </c>
      <c r="EI77" s="8" t="n">
        <v>2</v>
      </c>
      <c r="EJ77" s="48" t="n">
        <f aca="false">SUM(ED77:EH77)</f>
        <v>5</v>
      </c>
      <c r="EK77" s="48" t="n">
        <f aca="false">AY78+BM78+CA77+W78+AK78</f>
        <v>4</v>
      </c>
      <c r="EL77" s="48" t="n">
        <f aca="false">SUM(CN77:DB77)</f>
        <v>8</v>
      </c>
      <c r="EM77" s="48" t="n">
        <f aca="false">SUM(DD77:DR77)</f>
        <v>3</v>
      </c>
      <c r="EN77" s="48" t="n">
        <f aca="false">EL77-EM77</f>
        <v>5</v>
      </c>
      <c r="EO77" s="48" t="n">
        <f aca="false">DT77</f>
        <v>64</v>
      </c>
      <c r="EP77" s="48" t="n">
        <f aca="false">DU77</f>
        <v>37</v>
      </c>
      <c r="EQ77" s="48" t="n">
        <f aca="false">EO77-EP77</f>
        <v>27</v>
      </c>
      <c r="ER77" s="48" t="n">
        <f aca="false">SUM(DW77:EA77)</f>
        <v>0</v>
      </c>
      <c r="ES77" s="74"/>
      <c r="ET77" s="27" t="n">
        <f aca="false">IF(EK77+100&gt;99,EK77+100,concatdxnar("0",EK77+100))</f>
        <v>104</v>
      </c>
      <c r="EU77" s="27" t="n">
        <f aca="false">IF(EN77+100&gt;99,EN77+100,CONCATENATE("0",EN77+100))</f>
        <v>105</v>
      </c>
      <c r="EV77" s="27" t="n">
        <f aca="false">IF(EQ77+100&gt;99,EQ77+100,CONCATENATE("0",EQ77+100))</f>
        <v>127</v>
      </c>
      <c r="EW77" s="27" t="n">
        <f aca="false">9-ER77</f>
        <v>9</v>
      </c>
      <c r="EX77" s="8" t="str">
        <f aca="false">CONCATENATE(ET77,EU77,EV77,EW77,EI77)</f>
        <v>10410512792</v>
      </c>
      <c r="EY77" s="8" t="n">
        <f aca="false">VALUE(EX77)</f>
        <v>10410512792</v>
      </c>
      <c r="EZ77" s="8" t="n">
        <f aca="false">LARGE(EY76:EY81,EI77)</f>
        <v>10410512792</v>
      </c>
      <c r="FA77" s="8" t="str">
        <f aca="false">LEFT(EZ77,9)</f>
        <v>104105127</v>
      </c>
      <c r="FB77" s="8" t="str">
        <f aca="false">IF(FA77=FA76,"empate-c",IF(FA77=FA78,"empate-b","ok"))</f>
        <v>ok</v>
      </c>
      <c r="FC77" s="8" t="n">
        <f aca="false">VALUE(RIGHT(EZ77,1))</f>
        <v>2</v>
      </c>
      <c r="FD77" s="8" t="n">
        <f aca="false">IF(FB77="ok",9,IF(FB77="empate-c",CONCATENATE(FC77,FC76),IF(FB77="empate-b",CONCATENATE(FC77,FC78),1)))</f>
        <v>9</v>
      </c>
      <c r="FE77" s="8" t="str">
        <f aca="false">RIGHT(C74,1)</f>
        <v>I</v>
      </c>
      <c r="FF77" s="8" t="n">
        <f aca="false">IF(FD77=9,9,VLOOKUP(CONCATENATE(FE77,FD77),'Conf-Direto'!$A$12:$B$587,2,0))</f>
        <v>9</v>
      </c>
      <c r="FG77" s="8" t="n">
        <f aca="false">IF(FF77=9,9,IF(FF77=FC77,8,7))</f>
        <v>9</v>
      </c>
      <c r="FH77" s="1" t="str">
        <f aca="false">CONCATENATE(FA77,FG77,FC77)</f>
        <v>10410512792</v>
      </c>
      <c r="FI77" s="8" t="n">
        <v>2</v>
      </c>
      <c r="FJ77" s="25" t="n">
        <f aca="false">IF(CA76=1,1,IF(CA77=1,2,0))</f>
        <v>2</v>
      </c>
      <c r="FK77" s="25"/>
      <c r="FL77" s="25" t="n">
        <f aca="false">FK78</f>
        <v>2</v>
      </c>
      <c r="FM77" s="25" t="n">
        <f aca="false">FK79</f>
        <v>2</v>
      </c>
      <c r="FN77" s="25" t="n">
        <f aca="false">FK80</f>
        <v>5</v>
      </c>
      <c r="FO77" s="25" t="n">
        <f aca="false">FL81</f>
        <v>6</v>
      </c>
      <c r="FP77" s="1" t="n">
        <f aca="false">VALUE(FH77)</f>
        <v>10410512792</v>
      </c>
      <c r="FQ77" s="1" t="n">
        <f aca="false">LARGE(FP76:FP81,2)</f>
        <v>10410512792</v>
      </c>
      <c r="FR77" s="8" t="n">
        <f aca="false">IF(SUM(EJ76:EJ81)=0,B77,VALUE(RIGHT(FQ77,1)))</f>
        <v>2</v>
      </c>
      <c r="FS77" s="1" t="n">
        <f aca="false">FR77+48</f>
        <v>50</v>
      </c>
      <c r="FT77" s="1" t="str">
        <f aca="false">VLOOKUP(FR77,B76:D81,3,0)</f>
        <v>ARIO TOLEDO</v>
      </c>
      <c r="FU77" s="4" t="n">
        <f aca="false">F77</f>
        <v>50</v>
      </c>
      <c r="FV77" s="9" t="str">
        <f aca="false">IF(FS77&lt;10,CONCATENATE("0",FS77,IF(FU77&lt;10,CONCATENATE("0",FU77),FU77)),CONCATENATE(FS77,IF(FU77&lt;10,CONCATENATE("0",FU77),FU77)))</f>
        <v>5050</v>
      </c>
      <c r="FW77" s="4" t="n">
        <f aca="false">VALUE(FV77)</f>
        <v>5050</v>
      </c>
      <c r="FX77" s="4" t="n">
        <f aca="false">SMALL(FW76:FW81,FI77)</f>
        <v>5050</v>
      </c>
      <c r="FY77" s="4" t="n">
        <f aca="false">IF(LEN(FX77)=3,VALUE(LEFT(FX77,1)),VALUE(LEFT(FX77,2)))</f>
        <v>50</v>
      </c>
      <c r="FZ77" s="4" t="str">
        <f aca="false">RIGHT(FX77,2)</f>
        <v>50</v>
      </c>
    </row>
    <row r="78" customFormat="false" ht="15" hidden="false" customHeight="false" outlineLevel="0" collapsed="false">
      <c r="B78" s="48" t="n">
        <v>3</v>
      </c>
      <c r="C78" s="49" t="n">
        <v>51</v>
      </c>
      <c r="D78" s="50" t="str">
        <f aca="false">Classificação!D55</f>
        <v>CRISTIANO SANTOS</v>
      </c>
      <c r="F78" s="49" t="n">
        <f aca="false">F77+1</f>
        <v>51</v>
      </c>
      <c r="G78" s="51" t="str">
        <f aca="false">VLOOKUP(FR78,$B$76:$D$81,3,0)</f>
        <v>UIRA OLIVEIRA</v>
      </c>
      <c r="H78" s="95" t="n">
        <f aca="false">VLOOKUP(FR78,EI76:EJ81,2,0)</f>
        <v>5</v>
      </c>
      <c r="I78" s="75" t="n">
        <f aca="false">VLOOKUP(FR78,EI76:EK81,3,0)</f>
        <v>3</v>
      </c>
      <c r="J78" s="95" t="n">
        <f aca="false">VLOOKUP(FR78,EI76:EQ81,4,0)</f>
        <v>7</v>
      </c>
      <c r="K78" s="77" t="n">
        <f aca="false">VLOOKUP(FR78,EI76:EQ81,5,0)</f>
        <v>4</v>
      </c>
      <c r="L78" s="78" t="n">
        <f aca="false">VLOOKUP(FR78,EI76:EQ81,6,0)</f>
        <v>3</v>
      </c>
      <c r="M78" s="95" t="n">
        <f aca="false">VLOOKUP(FR78,EI76:EQ81,7,0)</f>
        <v>59</v>
      </c>
      <c r="N78" s="77" t="n">
        <f aca="false">VLOOKUP(FR78,EI76:EQ81,8,0)</f>
        <v>51</v>
      </c>
      <c r="O78" s="113" t="n">
        <f aca="false">VLOOKUP(FR78,EI76:EQ81,9,0)</f>
        <v>8</v>
      </c>
      <c r="P78" s="80" t="n">
        <f aca="false">VLOOKUP(FR78,EI76:ER81,10,0)</f>
        <v>0</v>
      </c>
      <c r="Q78" s="80" t="e">
        <f aca="false">VLOOKUP(FS78,EJ76:ES81,10,0)</f>
        <v>#N/A</v>
      </c>
      <c r="R78" s="59"/>
      <c r="S78" s="59"/>
      <c r="U78" s="60"/>
      <c r="V78" s="61" t="str">
        <f aca="false">D77</f>
        <v>ARIO TOLEDO</v>
      </c>
      <c r="W78" s="62" t="n">
        <f aca="false">IF(X78="W",1,IF(X78="O",0,IF(X78="R",0,IF(X79="R",1,IF(AG78+AG79&gt;0,IF(AG78&gt;AG79,1,0),IF(AF78&gt;AF79,1,0))))))</f>
        <v>0</v>
      </c>
      <c r="X78" s="96"/>
      <c r="Y78" s="64" t="n">
        <v>6</v>
      </c>
      <c r="Z78" s="64" t="n">
        <v>1</v>
      </c>
      <c r="AA78" s="65"/>
      <c r="AC78" s="5" t="str">
        <f aca="false">IF(AA78&lt;&gt;"","STB",IF(AA79&lt;&gt;"","STB",IF(Z78&lt;&gt;"",IF(Z78&gt;5,IF(Z78&gt;Z79+1,"fim2st",IF(Z79&gt;Z78+1,"fim2st",IF(Z78=Z79,"meio2st",IF(Z78=6,IF(Z79=7,"fim2st","meio2st"),IF(Z78=7,IF(Z79=6,"fim2st","meio2st"),"meio2st"))))),IF(Z79&gt;5,IF(Z79&gt;Z78+1,"fim2st","meio2st"),"meio2st")),IF(Z79&lt;&gt;"",IF(Z78&gt;5,IF(Z78&gt;Z79+1,"fim2st",IF(Z79&gt;Z78+1,"fim2st",IF(Z78=Z79,"meio2st",IF(Z78=6,IF(Z79=7,"fim2st","meio2st"),IF(Z78=7,IF(Z79=6,"fim2st","meio2st"),"meio2st"))))),IF(Z79&gt;5,IF(Z79&gt;Z78+1,"fim2st","meio2st"),"meio2st")),IF(Y78&lt;&gt;"",IF(Y78&gt;5,IF(Y78&gt;Y79+1,"fim1st",IF(Y79&gt;Y78+1,"fim1st",IF(Y78=Y79,"meio1st",IF(Y78=6,IF(Y79=7,"fim1st","meio1st"),IF(Y78=7,IF(Y79=6,"fim1st","meio1st"),"meio1st"))))),IF(Y79&gt;5,IF(Y79&gt;Y78+1,"fim1st","meio1st"),"meio1st")),IF(Y79&lt;&gt;"",IF(Y78&gt;5,IF(Y78&gt;Y79+1,"fim1st",IF(Y79&gt;Y78+1,"fim1st",IF(Y78=Y79,"meio1st",IF(Y78=6,IF(Y79=7,"fim1st","meio1st"),IF(Y78=7,IF(Y79=6,"fim1st","meio1st"),"meio1st"))))),IF(Y79&gt;5,IF(Y79&gt;Y78+1,"fim1st","meio1st"),"meio1st")),"NJG"))))))</f>
        <v>fim2st</v>
      </c>
      <c r="AE78" s="66" t="n">
        <f aca="false">IF(X78="W",6,IF(X78="O",0,  IF(X79="R",IF(AC78="meio1st",IF(Y79&gt;4,IF(Y79=6,7,Y79+2),6),Y78),Y78)))</f>
        <v>6</v>
      </c>
      <c r="AF78" s="67" t="n">
        <f aca="false">IF(X78="W",6,IF(X78="O",0,IF(X78="R",IF(AC78="meio1st",0,IF(AC78="fim1st",0,Z78) ),IF(X79="R",IF(AC78="meio1st",6,IF(AC78="fim1st",6,IF(AC78="meio2st",IF(Z79&gt;4,IF(Z79=6,7,Z79+2),6),Z78))),Z78))))</f>
        <v>1</v>
      </c>
      <c r="AG78" s="68" t="n">
        <f aca="false">IF(X78="W",0,IF(X78="O",0,IF(X78="R",IF(AC78="STB",AA78,0),IF(X79="R",IF(AC76="meio1st",0,IF(AE78&gt;AE79,IF(AF78&gt;AF79,0,10),IF(AF78&gt;AF79,10,AA78))),AA78))))</f>
        <v>0</v>
      </c>
      <c r="AH78" s="69"/>
      <c r="AI78" s="60" t="s">
        <v>75</v>
      </c>
      <c r="AJ78" s="61" t="str">
        <f aca="false">D77</f>
        <v>ARIO TOLEDO</v>
      </c>
      <c r="AK78" s="62" t="n">
        <f aca="false">IF(AL78="W",1,IF(AL78="O",0,IF(AL78="R",0,IF(AL79="R",1,IF(AU78+AU79&gt;0,IF(AU78&gt;AU79,1,0),IF(AT78&gt;AT79,1,0))))))</f>
        <v>1</v>
      </c>
      <c r="AL78" s="96"/>
      <c r="AM78" s="64" t="n">
        <v>6</v>
      </c>
      <c r="AN78" s="64" t="n">
        <v>6</v>
      </c>
      <c r="AO78" s="65"/>
      <c r="AQ78" s="5" t="str">
        <f aca="false">IF(AO78&lt;&gt;"","STB",IF(AO79&lt;&gt;"","STB",IF(AN78&lt;&gt;"",IF(AN78&gt;5,IF(AN78&gt;AN79+1,"fim2st",IF(AN79&gt;AN78+1,"fim2st",IF(AN78=AN79,"meio2st",IF(AN78=6,IF(AN79=7,"fim2st","meio2st"),IF(AN78=7,IF(AN79=6,"fim2st","meio2st"),"meio2st"))))),IF(AN79&gt;5,IF(AN79&gt;AN78+1,"fim2st","meio2st"),"meio2st")),IF(AN79&lt;&gt;"",IF(AN78&gt;5,IF(AN78&gt;AN79+1,"fim2st",IF(AN79&gt;AN78+1,"fim2st",IF(AN78=AN79,"meio2st",IF(AN78=6,IF(AN79=7,"fim2st","meio2st"),IF(AN78=7,IF(AN79=6,"fim2st","meio2st"),"meio2st"))))),IF(AN79&gt;5,IF(AN79&gt;AN78+1,"fim2st","meio2st"),"meio2st")),IF(AM78&lt;&gt;"",IF(AM78&gt;5,IF(AM78&gt;AM79+1,"fim1st",IF(AM79&gt;AM78+1,"fim1st",IF(AM78=AM79,"meio1st",IF(AM78=6,IF(AM79=7,"fim1st","meio1st"),IF(AM78=7,IF(AM79=6,"fim1st","meio1st"),"meio1st"))))),IF(AM79&gt;5,IF(AM79&gt;AM78+1,"fim1st","meio1st"),"meio1st")),IF(AM79&lt;&gt;"",IF(AM78&gt;5,IF(AM78&gt;AM79+1,"fim1st",IF(AM79&gt;AM78+1,"fim1st",IF(AM78=AM79,"meio1st",IF(AM78=6,IF(AM79=7,"fim1st","meio1st"),IF(AM78=7,IF(AM79=6,"fim1st","meio1st"),"meio1st"))))),IF(AM79&gt;5,IF(AM79&gt;AM78+1,"fim1st","meio1st"),"meio1st")),"NJG"))))))</f>
        <v>fim2st</v>
      </c>
      <c r="AS78" s="66" t="n">
        <f aca="false">IF(AL78="W",6,IF(AL78="O",0,  IF(AL79="R",IF(AQ78="meio1st",IF(AM79&gt;4,IF(AM79=6,7,AM79+2),6),AM78),AM78)))</f>
        <v>6</v>
      </c>
      <c r="AT78" s="67" t="n">
        <f aca="false">IF(AL78="W",6,IF(AL78="O",0,IF(AL78="R",IF(AQ78="meio1st",0,IF(AQ78="fim1st",0,AN78) ),IF(AL79="R",IF(AQ78="meio1st",6,IF(AQ78="fim1st",6,IF(AQ78="meio2st",IF(AN79&gt;4,IF(AN79=6,7,AN79+2),6),AN78))),AN78))))</f>
        <v>6</v>
      </c>
      <c r="AU78" s="68" t="n">
        <f aca="false">IF(AL78="W",0,IF(AL78="O",0,IF(AL78="R",IF(AQ78="STB",AO78,0),IF(AL79="R",IF(AQ76="meio1st",0,IF(AS78&gt;AS79,IF(AT78&gt;AT79,0,10),IF(AT78&gt;AT79,10,AO78))),AO78))))</f>
        <v>0</v>
      </c>
      <c r="AW78" s="60"/>
      <c r="AX78" s="61" t="str">
        <f aca="false">D77</f>
        <v>ARIO TOLEDO</v>
      </c>
      <c r="AY78" s="62" t="n">
        <f aca="false">IF(AZ78="W",1,IF(AZ78="O",0,IF(AZ78="R",0,IF(AZ79="R",1,IF(BI78+BI79&gt;0,IF(BI78&gt;BI79,1,0),IF(BH78&gt;BH79,1,0))))))</f>
        <v>1</v>
      </c>
      <c r="AZ78" s="96" t="s">
        <v>25</v>
      </c>
      <c r="BA78" s="64"/>
      <c r="BB78" s="64"/>
      <c r="BC78" s="65"/>
      <c r="BE78" s="5" t="str">
        <f aca="false">IF(BC78&lt;&gt;"","STB",IF(BC79&lt;&gt;"","STB",IF(BB78&lt;&gt;"",IF(BB78&gt;5,IF(BB78&gt;BB79+1,"fim2st",IF(BB79&gt;BB78+1,"fim2st",IF(BB78=BB79,"meio2st",IF(BB78=6,IF(BB79=7,"fim2st","meio2st"),IF(BB78=7,IF(BB79=6,"fim2st","meio2st"),"meio2st"))))),IF(BB79&gt;5,IF(BB79&gt;BB78+1,"fim2st","meio2st"),"meio2st")),IF(BB79&lt;&gt;"",IF(BB78&gt;5,IF(BB78&gt;BB79+1,"fim2st",IF(BB79&gt;BB78+1,"fim2st",IF(BB78=BB79,"meio2st",IF(BB78=6,IF(BB79=7,"fim2st","meio2st"),IF(BB78=7,IF(BB79=6,"fim2st","meio2st"),"meio2st"))))),IF(BB79&gt;5,IF(BB79&gt;BB78+1,"fim2st","meio2st"),"meio2st")),IF(BA78&lt;&gt;"",IF(BA78&gt;5,IF(BA78&gt;BA79+1,"fim1st",IF(BA79&gt;BA78+1,"fim1st",IF(BA78=BA79,"meio1st",IF(BA78=6,IF(BA79=7,"fim1st","meio1st"),IF(BA78=7,IF(BA79=6,"fim1st","meio1st"),"meio1st"))))),IF(BA79&gt;5,IF(BA79&gt;BA78+1,"fim1st","meio1st"),"meio1st")),IF(BA79&lt;&gt;"",IF(BA78&gt;5,IF(BA78&gt;BA79+1,"fim1st",IF(BA79&gt;BA78+1,"fim1st",IF(BA78=BA79,"meio1st",IF(BA78=6,IF(BA79=7,"fim1st","meio1st"),IF(BA78=7,IF(BA79=6,"fim1st","meio1st"),"meio1st"))))),IF(BA79&gt;5,IF(BA79&gt;BA78+1,"fim1st","meio1st"),"meio1st")),"NJG"))))))</f>
        <v>NJG</v>
      </c>
      <c r="BG78" s="66" t="n">
        <f aca="false">IF(AZ78="W",6,IF(AZ78="O",0,  IF(AZ79="R",IF(BE78="meio1st",IF(BA79&gt;4,IF(BA79=6,7,BA79+2),6),BA78),BA78)))</f>
        <v>6</v>
      </c>
      <c r="BH78" s="67" t="n">
        <f aca="false">IF(AZ78="W",6,IF(AZ78="O",0,IF(AZ78="R",IF(BE78="meio1st",0,IF(BE78="fim1st",0,BB78) ),IF(AZ79="R",IF(BE78="meio1st",6,IF(BE78="fim1st",6,IF(BE78="meio2st",IF(BB79&gt;4,IF(BB79=6,7,BB79+2),6),BB78))),BB78))))</f>
        <v>6</v>
      </c>
      <c r="BI78" s="68" t="n">
        <f aca="false">IF(AZ78="W",0,IF(AZ78="O",0,IF(AZ78="R",IF(BE78="STB",BC78,0),IF(AZ79="R",IF(BE76="meio1st",0,IF(BG78&gt;BG79,IF(BH78&gt;BH79,0,10),IF(BH78&gt;BH79,10,BC78))),BC78))))</f>
        <v>0</v>
      </c>
      <c r="BK78" s="60"/>
      <c r="BL78" s="61" t="str">
        <f aca="false">D77</f>
        <v>ARIO TOLEDO</v>
      </c>
      <c r="BM78" s="62" t="n">
        <f aca="false">IF(BN78="W",1,IF(BN78="O",0,IF(BN78="R",0,IF(BN79="R",1,IF(BW78+BW79&gt;0,IF(BW78&gt;BW79,1,0),IF(BV78&gt;BV79,1,0))))))</f>
        <v>1</v>
      </c>
      <c r="BN78" s="96"/>
      <c r="BO78" s="64" t="n">
        <v>6</v>
      </c>
      <c r="BP78" s="64" t="n">
        <v>4</v>
      </c>
      <c r="BQ78" s="65" t="n">
        <v>10</v>
      </c>
      <c r="BS78" s="5" t="str">
        <f aca="false">IF(BQ78&lt;&gt;"","STB",IF(BQ79&lt;&gt;"","STB",IF(BP78&lt;&gt;"",IF(BP78&gt;5,IF(BP78&gt;BP79+1,"fim2st",IF(BP79&gt;BP78+1,"fim2st",IF(BP78=BP79,"meio2st",IF(BP78=6,IF(BP79=7,"fim2st","meio2st"),IF(BP78=7,IF(BP79=6,"fim2st","meio2st"),"meio2st"))))),IF(BP79&gt;5,IF(BP79&gt;BP78+1,"fim2st","meio2st"),"meio2st")),IF(BP79&lt;&gt;"",IF(BP78&gt;5,IF(BP78&gt;BP79+1,"fim2st",IF(BP79&gt;BP78+1,"fim2st",IF(BP78=BP79,"meio2st",IF(BP78=6,IF(BP79=7,"fim2st","meio2st"),IF(BP78=7,IF(BP79=6,"fim2st","meio2st"),"meio2st"))))),IF(BP79&gt;5,IF(BP79&gt;BP78+1,"fim2st","meio2st"),"meio2st")),IF(BO78&lt;&gt;"",IF(BO78&gt;5,IF(BO78&gt;BO79+1,"fim1st",IF(BO79&gt;BO78+1,"fim1st",IF(BO78=BO79,"meio1st",IF(BO78=6,IF(BO79=7,"fim1st","meio1st"),IF(BO78=7,IF(BO79=6,"fim1st","meio1st"),"meio1st"))))),IF(BO79&gt;5,IF(BO79&gt;BO78+1,"fim1st","meio1st"),"meio1st")),IF(BO79&lt;&gt;"",IF(BO78&gt;5,IF(BO78&gt;BO79+1,"fim1st",IF(BO79&gt;BO78+1,"fim1st",IF(BO78=BO79,"meio1st",IF(BO78=6,IF(BO79=7,"fim1st","meio1st"),IF(BO78=7,IF(BO79=6,"fim1st","meio1st"),"meio1st"))))),IF(BO79&gt;5,IF(BO79&gt;BO78+1,"fim1st","meio1st"),"meio1st")),"NJG"))))))</f>
        <v>STB</v>
      </c>
      <c r="BU78" s="66" t="n">
        <f aca="false">IF(BN78="W",6,IF(BN78="O",0,  IF(BN79="R",IF(BS78="meio1st",IF(BO79&gt;4,IF(BO79=6,7,BO79+2),6),BO78),BO78)))</f>
        <v>6</v>
      </c>
      <c r="BV78" s="67" t="n">
        <f aca="false">IF(BN78="W",6,IF(BN78="O",0,IF(BN78="R",IF(BS78="meio1st",0,IF(BS78="fim1st",0,BP78) ),IF(BN79="R",IF(BS78="meio1st",6,IF(BS78="fim1st",6,IF(BS78="meio2st",IF(BP79&gt;4,IF(BP79=6,7,BP79+2),6),BP78))),BP78))))</f>
        <v>4</v>
      </c>
      <c r="BW78" s="68" t="n">
        <f aca="false">IF(BN78="W",0,IF(BN78="O",0,IF(BN78="R",IF(BS78="STB",BQ78,0),IF(BN79="R",IF(BS76="meio1st",0,IF(BU78&gt;BU79,IF(BV78&gt;BV79,0,10),IF(BV78&gt;BV79,10,BQ78))),BQ78))))</f>
        <v>10</v>
      </c>
      <c r="BY78" s="60" t="s">
        <v>75</v>
      </c>
      <c r="BZ78" s="61" t="str">
        <f aca="false">D78</f>
        <v>CRISTIANO SANTOS</v>
      </c>
      <c r="CA78" s="62" t="n">
        <f aca="false">IF(CB78="W",1,IF(CB78="O",0,IF(CB78="R",0,IF(CB79="R",1,IF(CK78+CK79&gt;0,IF(CK78&gt;CK79,1,0),IF(CJ78&gt;CJ79,1,0))))))</f>
        <v>0</v>
      </c>
      <c r="CB78" s="96" t="s">
        <v>47</v>
      </c>
      <c r="CC78" s="64"/>
      <c r="CD78" s="64"/>
      <c r="CE78" s="65"/>
      <c r="CG78" s="5" t="str">
        <f aca="false">IF(CE78&lt;&gt;"","STB",IF(CE79&lt;&gt;"","STB",IF(CD78&lt;&gt;"",IF(CD78&gt;5,IF(CD78&gt;CD79+1,"fim2st",IF(CD79&gt;CD78+1,"fim2st",IF(CD78=CD79,"meio2st",IF(CD78=6,IF(CD79=7,"fim2st","meio2st"),IF(CD78=7,IF(CD79=6,"fim2st","meio2st"),"meio2st"))))),IF(CD79&gt;5,IF(CD79&gt;CD78+1,"fim2st","meio2st"),"meio2st")),IF(CD79&lt;&gt;"",IF(CD78&gt;5,IF(CD78&gt;CD79+1,"fim2st",IF(CD79&gt;CD78+1,"fim2st",IF(CD78=CD79,"meio2st",IF(CD78=6,IF(CD79=7,"fim2st","meio2st"),IF(CD78=7,IF(CD79=6,"fim2st","meio2st"),"meio2st"))))),IF(CD79&gt;5,IF(CD79&gt;CD78+1,"fim2st","meio2st"),"meio2st")),IF(CC78&lt;&gt;"",IF(CC78&gt;5,IF(CC78&gt;CC79+1,"fim1st",IF(CC79&gt;CC78+1,"fim1st",IF(CC78=CC79,"meio1st",IF(CC78=6,IF(CC79=7,"fim1st","meio1st"),IF(CC78=7,IF(CC79=6,"fim1st","meio1st"),"meio1st"))))),IF(CC79&gt;5,IF(CC79&gt;CC78+1,"fim1st","meio1st"),"meio1st")),IF(CC79&lt;&gt;"",IF(CC78&gt;5,IF(CC78&gt;CC79+1,"fim1st",IF(CC79&gt;CC78+1,"fim1st",IF(CC78=CC79,"meio1st",IF(CC78=6,IF(CC79=7,"fim1st","meio1st"),IF(CC78=7,IF(CC79=6,"fim1st","meio1st"),"meio1st"))))),IF(CC79&gt;5,IF(CC79&gt;CC78+1,"fim1st","meio1st"),"meio1st")),"NJG"))))))</f>
        <v>NJG</v>
      </c>
      <c r="CI78" s="71" t="n">
        <f aca="false">IF(CB78="W",6,IF(CB78="O",0,  IF(CB79="R",IF(CG78="meio1st",IF(CC79&gt;4,IF(CC79=6,7,CC79+2),6),CC78),CC78)))</f>
        <v>0</v>
      </c>
      <c r="CJ78" s="72" t="n">
        <f aca="false">IF(CB78="W",6,IF(CB78="O",0,IF(CB78="R",IF(CG78="meio1st",0,IF(CG78="fim1st",0,CD78) ),IF(CB79="R",IF(CG78="meio1st",6,IF(CG78="fim1st",6,IF(CG78="meio2st",IF(CD79&gt;4,IF(CD79=6,7,CD79+2),6),CD78))),CD78))))</f>
        <v>0</v>
      </c>
      <c r="CK78" s="73" t="n">
        <f aca="false">IF(CB78="W",0,IF(CB78="O",0,IF(CB78="R",IF(CG78="STB",CE78,0),IF(CB79="R",IF(CG76="meio1st",0,IF(CI78&gt;CI79,IF(CJ78&gt;CJ79,0,10),IF(CJ78&gt;CJ79,10,CE78))),CE78))))</f>
        <v>0</v>
      </c>
      <c r="CM78" s="1" t="str">
        <f aca="false">D78</f>
        <v>CRISTIANO SANTOS</v>
      </c>
      <c r="CN78" s="8" t="n">
        <f aca="false">IF(AE80&gt;AE81,1,0)</f>
        <v>1</v>
      </c>
      <c r="CO78" s="8" t="n">
        <f aca="false">IF(AF80&gt;AF81,1,0)</f>
        <v>1</v>
      </c>
      <c r="CP78" s="8" t="n">
        <f aca="false">IF(AG80&gt;AG81,1,0)</f>
        <v>0</v>
      </c>
      <c r="CQ78" s="8" t="n">
        <f aca="false">IF(AS80&gt;AS81,1,0)</f>
        <v>0</v>
      </c>
      <c r="CR78" s="8" t="n">
        <f aca="false">IF(AT80&gt;AT81,1,0)</f>
        <v>0</v>
      </c>
      <c r="CS78" s="8" t="n">
        <f aca="false">IF(AU80&gt;AU81,1,0)</f>
        <v>0</v>
      </c>
      <c r="CT78" s="8" t="n">
        <f aca="false">IF(BG79&gt;BG78,1,0)</f>
        <v>0</v>
      </c>
      <c r="CU78" s="8" t="n">
        <f aca="false">IF(BH79&gt;BH78,1,0)</f>
        <v>0</v>
      </c>
      <c r="CV78" s="8" t="n">
        <f aca="false">IF(BI79&gt;BI78,1,0)</f>
        <v>0</v>
      </c>
      <c r="CW78" s="8" t="n">
        <f aca="false">IF(BU77&gt;BU76,1,0)</f>
        <v>0</v>
      </c>
      <c r="CX78" s="8" t="n">
        <f aca="false">IF(BV77&gt;BV76,1,0)</f>
        <v>0</v>
      </c>
      <c r="CY78" s="8" t="n">
        <f aca="false">IF(BW77&gt;BW76,1,0)</f>
        <v>0</v>
      </c>
      <c r="CZ78" s="8" t="n">
        <f aca="false">IF(CI78&gt;CI79,1,0)</f>
        <v>0</v>
      </c>
      <c r="DA78" s="8" t="n">
        <f aca="false">IF(CJ78&gt;CJ79,1,0)</f>
        <v>0</v>
      </c>
      <c r="DB78" s="8" t="n">
        <f aca="false">IF(CK78&gt;CK79,1,0)</f>
        <v>0</v>
      </c>
      <c r="DC78" s="74"/>
      <c r="DD78" s="8" t="n">
        <f aca="false">IF(AE81&gt;AE80,1,0)</f>
        <v>0</v>
      </c>
      <c r="DE78" s="8" t="n">
        <f aca="false">IF(AF81&gt;AF80,1,0)</f>
        <v>0</v>
      </c>
      <c r="DF78" s="8" t="n">
        <f aca="false">IF(AG81&gt;AG80,1,0)</f>
        <v>0</v>
      </c>
      <c r="DG78" s="8" t="n">
        <f aca="false">IF(AS81&gt;AS80,1,0)</f>
        <v>1</v>
      </c>
      <c r="DH78" s="8" t="n">
        <f aca="false">IF(AT81&gt;AT80,1,0)</f>
        <v>1</v>
      </c>
      <c r="DI78" s="8" t="n">
        <f aca="false">IF(AU81&gt;AU80,1,0)</f>
        <v>0</v>
      </c>
      <c r="DJ78" s="8" t="n">
        <f aca="false">IF(BG78&gt;BG79,1,0)</f>
        <v>1</v>
      </c>
      <c r="DK78" s="8" t="n">
        <f aca="false">IF(BH78&gt;BH79,1,0)</f>
        <v>1</v>
      </c>
      <c r="DL78" s="8" t="n">
        <f aca="false">IF(BI78&gt;BI79,1,0)</f>
        <v>0</v>
      </c>
      <c r="DM78" s="8" t="n">
        <f aca="false">IF(BU76&gt;BU77,1,0)</f>
        <v>1</v>
      </c>
      <c r="DN78" s="8" t="n">
        <f aca="false">IF(BV76&gt;BV77,1,0)</f>
        <v>1</v>
      </c>
      <c r="DO78" s="8" t="n">
        <f aca="false">IF(BW76&gt;BW77,1,0)</f>
        <v>0</v>
      </c>
      <c r="DP78" s="8" t="n">
        <f aca="false">IF(CI79&gt;CI78,1,0)</f>
        <v>1</v>
      </c>
      <c r="DQ78" s="8" t="n">
        <f aca="false">IF(CJ79&gt;CJ78,1,0)</f>
        <v>1</v>
      </c>
      <c r="DR78" s="8" t="n">
        <f aca="false">IF(CK79&gt;CK78,1,0)</f>
        <v>0</v>
      </c>
      <c r="DS78" s="74"/>
      <c r="DT78" s="8" t="n">
        <f aca="false">AE80+AF80+AG80+AS80+AT80+AU80+BG79+BH79+BI79+BU77+BV77+BW77+CI78+CJ78+CK78</f>
        <v>18</v>
      </c>
      <c r="DU78" s="8" t="n">
        <f aca="false">AE81+AF81+AG81+AS81+AT81+AU81+BG78+BH78+BI78+BU76+BV76+BW76+CI79+CJ79+CK79</f>
        <v>55</v>
      </c>
      <c r="DV78" s="74"/>
      <c r="DW78" s="1" t="n">
        <f aca="false">IF(X80="O",1,0)</f>
        <v>0</v>
      </c>
      <c r="DX78" s="1" t="n">
        <f aca="false">IF(AL80="O",1,0)</f>
        <v>0</v>
      </c>
      <c r="DY78" s="1" t="n">
        <f aca="false">IF(AZ79="O",1,0)</f>
        <v>1</v>
      </c>
      <c r="DZ78" s="1" t="n">
        <f aca="false">IF(BN77="O",1,0)</f>
        <v>1</v>
      </c>
      <c r="EA78" s="1" t="n">
        <f aca="false">IF(CB78="O",1,0)</f>
        <v>1</v>
      </c>
      <c r="ED78" s="8" t="n">
        <f aca="false">IF(CN78+CO78+CP78+DD78+DE78+DF78&gt;0,1,0)</f>
        <v>1</v>
      </c>
      <c r="EE78" s="8" t="n">
        <f aca="false">IF(CQ78+CR78+CS78+DG78+DH78+DI78&gt;0,1,0)</f>
        <v>1</v>
      </c>
      <c r="EF78" s="8" t="n">
        <f aca="false">IF(CT78+CU78+CV78+DJ78+DK78+DL78&gt;0,1,0)</f>
        <v>1</v>
      </c>
      <c r="EG78" s="8" t="n">
        <f aca="false">IF(CW78+CX78+CY78+DM78+DN78+DO78&gt;0,1,0)</f>
        <v>1</v>
      </c>
      <c r="EH78" s="8" t="n">
        <f aca="false">IF(CZ78+DA78+DB78+DP78+DQ78+DR78&gt;0,1,0)</f>
        <v>1</v>
      </c>
      <c r="EI78" s="8" t="n">
        <v>3</v>
      </c>
      <c r="EJ78" s="48" t="n">
        <f aca="false">SUM(ED78:EH78)</f>
        <v>5</v>
      </c>
      <c r="EK78" s="48" t="n">
        <f aca="false">AY79+BM77+CA78+W80+AK80</f>
        <v>1</v>
      </c>
      <c r="EL78" s="48" t="n">
        <f aca="false">SUM(CN78:DB78)</f>
        <v>2</v>
      </c>
      <c r="EM78" s="48" t="n">
        <f aca="false">SUM(DD78:DR78)</f>
        <v>8</v>
      </c>
      <c r="EN78" s="48" t="n">
        <f aca="false">EL78-EM78</f>
        <v>-6</v>
      </c>
      <c r="EO78" s="48" t="n">
        <f aca="false">DT78</f>
        <v>18</v>
      </c>
      <c r="EP78" s="48" t="n">
        <f aca="false">DU78</f>
        <v>55</v>
      </c>
      <c r="EQ78" s="48" t="n">
        <f aca="false">EO78-EP78</f>
        <v>-37</v>
      </c>
      <c r="ER78" s="48" t="n">
        <f aca="false">SUM(DW78:EA78)</f>
        <v>3</v>
      </c>
      <c r="ES78" s="74"/>
      <c r="ET78" s="27" t="n">
        <f aca="false">IF(EK78+100&gt;99,EK78+100,concatdxnar("0",EK78+100))</f>
        <v>101</v>
      </c>
      <c r="EU78" s="27" t="str">
        <f aca="false">IF(EN78+100&gt;99,EN78+100,CONCATENATE("0",EN78+100))</f>
        <v>094</v>
      </c>
      <c r="EV78" s="27" t="str">
        <f aca="false">IF(EQ78+100&gt;99,EQ78+100,CONCATENATE("0",EQ78+100))</f>
        <v>063</v>
      </c>
      <c r="EW78" s="27" t="n">
        <f aca="false">9-ER78</f>
        <v>6</v>
      </c>
      <c r="EX78" s="8" t="str">
        <f aca="false">CONCATENATE(ET78,EU78,EV78,EW78,EI78)</f>
        <v>10109406363</v>
      </c>
      <c r="EY78" s="8" t="n">
        <f aca="false">VALUE(EX78)</f>
        <v>10109406363</v>
      </c>
      <c r="EZ78" s="8" t="n">
        <f aca="false">LARGE(EY76:EY81,EI78)</f>
        <v>10310310896</v>
      </c>
      <c r="FA78" s="8" t="str">
        <f aca="false">LEFT(EZ78,9)</f>
        <v>103103108</v>
      </c>
      <c r="FB78" s="8" t="str">
        <f aca="false">IF(FA78=FA77,"empate-c",IF(FA78=FA79,"empate-b","ok"))</f>
        <v>ok</v>
      </c>
      <c r="FC78" s="8" t="n">
        <f aca="false">VALUE(RIGHT(EZ78,1))</f>
        <v>6</v>
      </c>
      <c r="FD78" s="8" t="n">
        <f aca="false">IF(FB78="ok",9,IF(FB78="empate-c",CONCATENATE(FC78,FC77),IF(FB78="empate-b",CONCATENATE(FC78,FC79),1)))</f>
        <v>9</v>
      </c>
      <c r="FE78" s="8" t="str">
        <f aca="false">RIGHT(C74,1)</f>
        <v>I</v>
      </c>
      <c r="FF78" s="8" t="n">
        <f aca="false">IF(FD78=9,9,VLOOKUP(CONCATENATE(FE78,FD78),'Conf-Direto'!$A$12:$B$587,2,0))</f>
        <v>9</v>
      </c>
      <c r="FG78" s="8" t="n">
        <f aca="false">IF(FF78=9,9,IF(FF78=FC78,8,7))</f>
        <v>9</v>
      </c>
      <c r="FH78" s="1" t="str">
        <f aca="false">CONCATENATE(FA78,FG78,FC78)</f>
        <v>10310310896</v>
      </c>
      <c r="FI78" s="8" t="n">
        <v>3</v>
      </c>
      <c r="FJ78" s="25" t="n">
        <f aca="false">IF(BM76=1,1,IF(BM77=1,3,0))</f>
        <v>1</v>
      </c>
      <c r="FK78" s="25" t="n">
        <f aca="false">IF(AY78=1,2,IF(AY79=1,3,0))</f>
        <v>2</v>
      </c>
      <c r="FL78" s="25"/>
      <c r="FM78" s="25" t="n">
        <f aca="false">FL79</f>
        <v>3</v>
      </c>
      <c r="FN78" s="25" t="n">
        <f aca="false">FL80</f>
        <v>5</v>
      </c>
      <c r="FO78" s="25" t="n">
        <f aca="false">FL81</f>
        <v>6</v>
      </c>
      <c r="FP78" s="1" t="n">
        <f aca="false">VALUE(FH78)</f>
        <v>10310310896</v>
      </c>
      <c r="FQ78" s="1" t="n">
        <f aca="false">LARGE(FP76:FP81,3)</f>
        <v>10310310896</v>
      </c>
      <c r="FR78" s="8" t="n">
        <f aca="false">IF(SUM(EJ76:EJ81)=0,B78,VALUE(RIGHT(FQ78,1)))</f>
        <v>6</v>
      </c>
      <c r="FS78" s="1" t="n">
        <f aca="false">FR78+48</f>
        <v>54</v>
      </c>
      <c r="FT78" s="1" t="str">
        <f aca="false">VLOOKUP(FR78,B76:D81,3,0)</f>
        <v>UIRA OLIVEIRA</v>
      </c>
      <c r="FU78" s="4" t="n">
        <f aca="false">F78</f>
        <v>51</v>
      </c>
      <c r="FV78" s="9" t="str">
        <f aca="false">IF(FS78&lt;10,CONCATENATE("0",FS78,IF(FU78&lt;10,CONCATENATE("0",FU78),FU78)),CONCATENATE(FS78,IF(FU78&lt;10,CONCATENATE("0",FU78),FU78)))</f>
        <v>5451</v>
      </c>
      <c r="FW78" s="4" t="n">
        <f aca="false">VALUE(FV78)</f>
        <v>5451</v>
      </c>
      <c r="FX78" s="4" t="n">
        <f aca="false">SMALL(FW76:FW81,FI78)</f>
        <v>5153</v>
      </c>
      <c r="FY78" s="4" t="n">
        <f aca="false">IF(LEN(FX78)=3,VALUE(LEFT(FX78,1)),VALUE(LEFT(FX78,2)))</f>
        <v>51</v>
      </c>
      <c r="FZ78" s="4" t="str">
        <f aca="false">RIGHT(FX78,2)</f>
        <v>53</v>
      </c>
    </row>
    <row r="79" customFormat="false" ht="15" hidden="false" customHeight="false" outlineLevel="0" collapsed="false">
      <c r="B79" s="48" t="n">
        <v>4</v>
      </c>
      <c r="C79" s="49" t="n">
        <v>52</v>
      </c>
      <c r="D79" s="50" t="str">
        <f aca="false">Classificação!D56</f>
        <v>RICARDO VILLELA</v>
      </c>
      <c r="F79" s="49" t="n">
        <f aca="false">F78+1</f>
        <v>52</v>
      </c>
      <c r="G79" s="51" t="str">
        <f aca="false">VLOOKUP(FR79,$B$76:$D$81,3,0)</f>
        <v>VENUS DEA</v>
      </c>
      <c r="H79" s="95" t="n">
        <f aca="false">VLOOKUP(FR79,EI76:EJ81,2,0)</f>
        <v>5</v>
      </c>
      <c r="I79" s="75" t="n">
        <f aca="false">VLOOKUP(FR79,EI76:EK81,3,0)</f>
        <v>2</v>
      </c>
      <c r="J79" s="79" t="n">
        <f aca="false">VLOOKUP(FR79,EI76:EQ81,4,0)</f>
        <v>5</v>
      </c>
      <c r="K79" s="77" t="n">
        <f aca="false">VLOOKUP(FR79,EI76:EQ81,5,0)</f>
        <v>6</v>
      </c>
      <c r="L79" s="78" t="n">
        <f aca="false">VLOOKUP(FR79,EI76:EQ81,6,0)</f>
        <v>-1</v>
      </c>
      <c r="M79" s="79" t="n">
        <f aca="false">VLOOKUP(FR79,EI76:EQ81,7,0)</f>
        <v>52</v>
      </c>
      <c r="N79" s="77" t="n">
        <f aca="false">VLOOKUP(FR79,EI76:EQ81,8,0)</f>
        <v>53</v>
      </c>
      <c r="O79" s="113" t="n">
        <f aca="false">VLOOKUP(FR79,EI76:EQ81,9,0)</f>
        <v>-1</v>
      </c>
      <c r="P79" s="80" t="n">
        <f aca="false">VLOOKUP(FR79,EI76:ER81,10,0)</f>
        <v>0</v>
      </c>
      <c r="Q79" s="80" t="e">
        <f aca="false">VLOOKUP(FS79,EJ76:ES81,10,0)</f>
        <v>#N/A</v>
      </c>
      <c r="R79" s="59"/>
      <c r="S79" s="59"/>
      <c r="U79" s="81" t="s">
        <v>75</v>
      </c>
      <c r="V79" s="82" t="str">
        <f aca="false">D80</f>
        <v>MARLOS PARANHOS</v>
      </c>
      <c r="W79" s="83" t="n">
        <f aca="false">IF(X79="W",1,IF(X79="O",0,IF(X79="R",0,IF(X78="R",1,IF(AG79+AG78&gt;0,IF(AG79&gt;AG78,1,0),IF(AF79&gt;AF78,1,0))))))</f>
        <v>1</v>
      </c>
      <c r="X79" s="84"/>
      <c r="Y79" s="85" t="n">
        <v>7</v>
      </c>
      <c r="Z79" s="85" t="n">
        <v>6</v>
      </c>
      <c r="AA79" s="86"/>
      <c r="AC79" s="5" t="str">
        <f aca="false">IF(AA79&lt;&gt;"","STB",IF(AA78&lt;&gt;"","STB",IF(Z79&lt;&gt;"",IF(Z79&gt;5,IF(Z79&gt;Z78+1,"fim2st",IF(Z78&gt;Z79+1,"fim2st",IF(Z79=Z78,"meio2st",IF(Z79=6,IF(Z78=7,"fim2st","meio2st"),IF(Z79=7,IF(Z78=6,"fim2st","meio2st"),"meio2st"))))),IF(Z78&gt;5,IF(Z78&gt;Z79+1,"fim2st","meio2st"),"meio2st")),IF(Z78&lt;&gt;"",IF(Z79&gt;5,IF(Z79&gt;Z78+1,"fim2st",IF(Z78&gt;Z79+1,"fim2st",IF(Z79=Z78,"meio2st",IF(Z79=6,IF(Z78=7,"fim2st","meio2st"),IF(Z79=7,IF(Z78=6,"fim2st","meio2st"),"meio2st"))))),IF(Z78&gt;5,IF(Z78&gt;Z79+1,"fim2st","meio2st"),"meio2st")),IF(Y79&lt;&gt;"",IF(Y79&gt;5,IF(Y79&gt;Y78+1,"fim1st",IF(Y78&gt;Y79+1,"fim1st",IF(Y79=Y78,"meio1st",IF(Y79=6,IF(Y78=7,"fim1st","meio1st"),IF(Y79=7,IF(Y78=6,"fim1st","meio1st"),"meio1st"))))),IF(Y78&gt;5,IF(Y78&gt;Y79+1,"fim1st","meio1st"),"meio1st")),IF(Y78&lt;&gt;"",IF(Y79&gt;5,IF(Y79&gt;Y78+1,"fim1st",IF(Y78&gt;Y79+1,"fim1st",IF(Y79=Y78,"meio1st",IF(Y79=6,IF(Y78=7,"fim1st","meio1st"),IF(Y79=7,IF(Y78=6,"fim1st","meio1st"),"meio1st"))))),IF(Y78&gt;5,IF(Y78&gt;Y79+1,"fim1st","meio1st"),"meio1st")),"NJG"))))))</f>
        <v>fim2st</v>
      </c>
      <c r="AE79" s="87" t="n">
        <f aca="false">IF(X79="W",6,IF(X79="O",0,  IF(X78="R",IF(AC79="meio1st",IF(Y78&gt;4,IF(Y78=6,7,Y78+2),6),Y79),Y79)))</f>
        <v>7</v>
      </c>
      <c r="AF79" s="88" t="n">
        <f aca="false">IF(X79="W",6,IF(X79="O",0,IF(X79="R",IF(AC79="meio1st",0,IF(AC79="fim1st",0,Z79) ),IF(X78="R",IF(AC79="meio1st",6,IF(AC79="fim1st",6,IF(AC79="meio2st",IF(Z78&gt;4,IF(Z78=6,7,Z78+2),6),Z79))),Z79))))</f>
        <v>6</v>
      </c>
      <c r="AG79" s="89" t="n">
        <f aca="false">IF(X79="W",0,IF(X79="O",0,IF(X79="R",IF(AC79="STB",AA79,0),IF(X78="R",IF(AC76="meio1st",0,IF(AE79&gt;AE78,IF(AF79&gt;AF78,0,10),IF(AF79&gt;AF78,10,AA79))),AA79))))</f>
        <v>0</v>
      </c>
      <c r="AH79" s="69"/>
      <c r="AI79" s="81"/>
      <c r="AJ79" s="82" t="str">
        <f aca="false">D79</f>
        <v>RICARDO VILLELA</v>
      </c>
      <c r="AK79" s="83" t="n">
        <f aca="false">IF(AL79="W",1,IF(AL79="O",0,IF(AL79="R",0,IF(AL78="R",1,IF(AU79+AU78&gt;0,IF(AU79&gt;AU78,1,0),IF(AT79&gt;AT78,1,0))))))</f>
        <v>0</v>
      </c>
      <c r="AL79" s="84"/>
      <c r="AM79" s="85" t="n">
        <v>3</v>
      </c>
      <c r="AN79" s="85" t="n">
        <v>3</v>
      </c>
      <c r="AO79" s="86"/>
      <c r="AQ79" s="5" t="str">
        <f aca="false">IF(AO79&lt;&gt;"","STB",IF(AO78&lt;&gt;"","STB",IF(AN79&lt;&gt;"",IF(AN79&gt;5,IF(AN79&gt;AN78+1,"fim2st",IF(AN78&gt;AN79+1,"fim2st",IF(AN79=AN78,"meio2st",IF(AN79=6,IF(AN78=7,"fim2st","meio2st"),IF(AN79=7,IF(AN78=6,"fim2st","meio2st"),"meio2st"))))),IF(AN78&gt;5,IF(AN78&gt;AN79+1,"fim2st","meio2st"),"meio2st")),IF(AN78&lt;&gt;"",IF(AN79&gt;5,IF(AN79&gt;AN78+1,"fim2st",IF(AN78&gt;AN79+1,"fim2st",IF(AN79=AN78,"meio2st",IF(AN79=6,IF(AN78=7,"fim2st","meio2st"),IF(AN79=7,IF(AN78=6,"fim2st","meio2st"),"meio2st"))))),IF(AN78&gt;5,IF(AN78&gt;AN79+1,"fim2st","meio2st"),"meio2st")),IF(AM79&lt;&gt;"",IF(AM79&gt;5,IF(AM79&gt;AM78+1,"fim1st",IF(AM78&gt;AM79+1,"fim1st",IF(AM79=AM78,"meio1st",IF(AM79=6,IF(AM78=7,"fim1st","meio1st"),IF(AM79=7,IF(AM78=6,"fim1st","meio1st"),"meio1st"))))),IF(AM78&gt;5,IF(AM78&gt;AM79+1,"fim1st","meio1st"),"meio1st")),IF(AM78&lt;&gt;"",IF(AM79&gt;5,IF(AM79&gt;AM78+1,"fim1st",IF(AM78&gt;AM79+1,"fim1st",IF(AM79=AM78,"meio1st",IF(AM79=6,IF(AM78=7,"fim1st","meio1st"),IF(AM79=7,IF(AM78=6,"fim1st","meio1st"),"meio1st"))))),IF(AM78&gt;5,IF(AM78&gt;AM79+1,"fim1st","meio1st"),"meio1st")),"NJG"))))))</f>
        <v>fim2st</v>
      </c>
      <c r="AS79" s="87" t="n">
        <f aca="false">IF(AL79="W",6,IF(AL79="O",0,  IF(AL78="R",IF(AQ79="meio1st",IF(AM78&gt;4,IF(AM78=6,7,AM78+2),6),AM79),AM79)))</f>
        <v>3</v>
      </c>
      <c r="AT79" s="88" t="n">
        <f aca="false">IF(AL79="W",6,IF(AL79="O",0,IF(AL79="R",IF(AQ79="meio1st",0,IF(AQ79="fim1st",0,AN79) ),IF(AL78="R",IF(AQ79="meio1st",6,IF(AQ79="fim1st",6,IF(AQ79="meio2st",IF(AN78&gt;4,IF(AN78=6,7,AN78+2),6),AN79))),AN79))))</f>
        <v>3</v>
      </c>
      <c r="AU79" s="89" t="n">
        <f aca="false">IF(AL79="W",0,IF(AL79="O",0,IF(AL79="R",IF(AQ79="STB",AO79,0),IF(AL78="R",IF(AQ76="meio1st",0,IF(AS79&gt;AS78,IF(AT79&gt;AT78,0,10),IF(AT79&gt;AT78,10,AO79))),AO79))))</f>
        <v>0</v>
      </c>
      <c r="AW79" s="81" t="s">
        <v>75</v>
      </c>
      <c r="AX79" s="82" t="str">
        <f aca="false">D78</f>
        <v>CRISTIANO SANTOS</v>
      </c>
      <c r="AY79" s="83" t="n">
        <f aca="false">IF(AZ79="W",1,IF(AZ79="O",0,IF(AZ79="R",0,IF(AZ78="R",1,IF(BI79+BI78&gt;0,IF(BI79&gt;BI78,1,0),IF(BH79&gt;BH78,1,0))))))</f>
        <v>0</v>
      </c>
      <c r="AZ79" s="84" t="s">
        <v>47</v>
      </c>
      <c r="BA79" s="85"/>
      <c r="BB79" s="85"/>
      <c r="BC79" s="86"/>
      <c r="BE79" s="5" t="str">
        <f aca="false">IF(BC79&lt;&gt;"","STB",IF(BC78&lt;&gt;"","STB",IF(BB79&lt;&gt;"",IF(BB79&gt;5,IF(BB79&gt;BB78+1,"fim2st",IF(BB78&gt;BB79+1,"fim2st",IF(BB79=BB78,"meio2st",IF(BB79=6,IF(BB78=7,"fim2st","meio2st"),IF(BB79=7,IF(BB78=6,"fim2st","meio2st"),"meio2st"))))),IF(BB78&gt;5,IF(BB78&gt;BB79+1,"fim2st","meio2st"),"meio2st")),IF(BB78&lt;&gt;"",IF(BB79&gt;5,IF(BB79&gt;BB78+1,"fim2st",IF(BB78&gt;BB79+1,"fim2st",IF(BB79=BB78,"meio2st",IF(BB79=6,IF(BB78=7,"fim2st","meio2st"),IF(BB79=7,IF(BB78=6,"fim2st","meio2st"),"meio2st"))))),IF(BB78&gt;5,IF(BB78&gt;BB79+1,"fim2st","meio2st"),"meio2st")),IF(BA79&lt;&gt;"",IF(BA79&gt;5,IF(BA79&gt;BA78+1,"fim1st",IF(BA78&gt;BA79+1,"fim1st",IF(BA79=BA78,"meio1st",IF(BA79=6,IF(BA78=7,"fim1st","meio1st"),IF(BA79=7,IF(BA78=6,"fim1st","meio1st"),"meio1st"))))),IF(BA78&gt;5,IF(BA78&gt;BA79+1,"fim1st","meio1st"),"meio1st")),IF(BA78&lt;&gt;"",IF(BA79&gt;5,IF(BA79&gt;BA78+1,"fim1st",IF(BA78&gt;BA79+1,"fim1st",IF(BA79=BA78,"meio1st",IF(BA79=6,IF(BA78=7,"fim1st","meio1st"),IF(BA79=7,IF(BA78=6,"fim1st","meio1st"),"meio1st"))))),IF(BA78&gt;5,IF(BA78&gt;BA79+1,"fim1st","meio1st"),"meio1st")),"NJG"))))))</f>
        <v>NJG</v>
      </c>
      <c r="BG79" s="87" t="n">
        <f aca="false">IF(AZ79="W",6,IF(AZ79="O",0,  IF(AZ78="R",IF(BE79="meio1st",IF(BA78&gt;4,IF(BA78=6,7,BA78+2),6),BA79),BA79)))</f>
        <v>0</v>
      </c>
      <c r="BH79" s="88" t="n">
        <f aca="false">IF(AZ79="W",6,IF(AZ79="O",0,IF(AZ79="R",IF(BE79="meio1st",0,IF(BE79="fim1st",0,BB79) ),IF(AZ78="R",IF(BE79="meio1st",6,IF(BE79="fim1st",6,IF(BE79="meio2st",IF(BB78&gt;4,IF(BB78=6,7,BB78+2),6),BB79))),BB79))))</f>
        <v>0</v>
      </c>
      <c r="BI79" s="89" t="n">
        <f aca="false">IF(AZ79="W",0,IF(AZ79="O",0,IF(AZ79="R",IF(BE79="STB",BC79,0),IF(AZ78="R",IF(BE76="meio1st",0,IF(BG79&gt;BG78,IF(BH79&gt;BH78,0,10),IF(BH79&gt;BH78,10,BC79))),BC79))))</f>
        <v>0</v>
      </c>
      <c r="BK79" s="81" t="s">
        <v>75</v>
      </c>
      <c r="BL79" s="82" t="str">
        <f aca="false">D81</f>
        <v>UIRA OLIVEIRA</v>
      </c>
      <c r="BM79" s="83" t="n">
        <f aca="false">IF(BN79="W",1,IF(BN79="O",0,IF(BN79="R",0,IF(BN78="R",1,IF(BW79+BW78&gt;0,IF(BW79&gt;BW78,1,0),IF(BV79&gt;BV78,1,0))))))</f>
        <v>0</v>
      </c>
      <c r="BN79" s="84"/>
      <c r="BO79" s="85" t="n">
        <v>1</v>
      </c>
      <c r="BP79" s="85" t="n">
        <v>6</v>
      </c>
      <c r="BQ79" s="86" t="n">
        <v>5</v>
      </c>
      <c r="BS79" s="5" t="str">
        <f aca="false">IF(BQ79&lt;&gt;"","STB",IF(BQ78&lt;&gt;"","STB",IF(BP79&lt;&gt;"",IF(BP79&gt;5,IF(BP79&gt;BP78+1,"fim2st",IF(BP78&gt;BP79+1,"fim2st",IF(BP79=BP78,"meio2st",IF(BP79=6,IF(BP78=7,"fim2st","meio2st"),IF(BP79=7,IF(BP78=6,"fim2st","meio2st"),"meio2st"))))),IF(BP78&gt;5,IF(BP78&gt;BP79+1,"fim2st","meio2st"),"meio2st")),IF(BP78&lt;&gt;"",IF(BP79&gt;5,IF(BP79&gt;BP78+1,"fim2st",IF(BP78&gt;BP79+1,"fim2st",IF(BP79=BP78,"meio2st",IF(BP79=6,IF(BP78=7,"fim2st","meio2st"),IF(BP79=7,IF(BP78=6,"fim2st","meio2st"),"meio2st"))))),IF(BP78&gt;5,IF(BP78&gt;BP79+1,"fim2st","meio2st"),"meio2st")),IF(BO79&lt;&gt;"",IF(BO79&gt;5,IF(BO79&gt;BO78+1,"fim1st",IF(BO78&gt;BO79+1,"fim1st",IF(BO79=BO78,"meio1st",IF(BO79=6,IF(BO78=7,"fim1st","meio1st"),IF(BO79=7,IF(BO78=6,"fim1st","meio1st"),"meio1st"))))),IF(BO78&gt;5,IF(BO78&gt;BO79+1,"fim1st","meio1st"),"meio1st")),IF(BO78&lt;&gt;"",IF(BO79&gt;5,IF(BO79&gt;BO78+1,"fim1st",IF(BO78&gt;BO79+1,"fim1st",IF(BO79=BO78,"meio1st",IF(BO79=6,IF(BO78=7,"fim1st","meio1st"),IF(BO79=7,IF(BO78=6,"fim1st","meio1st"),"meio1st"))))),IF(BO78&gt;5,IF(BO78&gt;BO79+1,"fim1st","meio1st"),"meio1st")),"NJG"))))))</f>
        <v>STB</v>
      </c>
      <c r="BU79" s="87" t="n">
        <f aca="false">IF(BN79="W",6,IF(BN79="O",0,  IF(BN78="R",IF(BS79="meio1st",IF(BO78&gt;4,IF(BO78=6,7,BO78+2),6),BO79),BO79)))</f>
        <v>1</v>
      </c>
      <c r="BV79" s="88" t="n">
        <f aca="false">IF(BN79="W",6,IF(BN79="O",0,IF(BN79="R",IF(BS79="meio1st",0,IF(BS79="fim1st",0,BP79) ),IF(BN78="R",IF(BS79="meio1st",6,IF(BS79="fim1st",6,IF(BS79="meio2st",IF(BP78&gt;4,IF(BP78=6,7,BP78+2),6),BP79))),BP79))))</f>
        <v>6</v>
      </c>
      <c r="BW79" s="89" t="n">
        <f aca="false">IF(BN79="W",0,IF(BN79="O",0,IF(BN79="R",IF(BS79="STB",BQ79,0),IF(BN78="R",IF(BS76="meio1st",0,IF(BU79&gt;BU78,IF(BV79&gt;BV78,0,10),IF(BV79&gt;BV78,10,BQ79))),BQ79))))</f>
        <v>5</v>
      </c>
      <c r="BY79" s="81"/>
      <c r="BZ79" s="82" t="str">
        <f aca="false">D80</f>
        <v>MARLOS PARANHOS</v>
      </c>
      <c r="CA79" s="83" t="n">
        <f aca="false">IF(CB79="W",1,IF(CB79="O",0,IF(CB79="R",0,IF(CB78="R",1,IF(CK79+CK78&gt;0,IF(CK79&gt;CK78,1,0),IF(CJ79&gt;CJ78,1,0))))))</f>
        <v>1</v>
      </c>
      <c r="CB79" s="84" t="s">
        <v>25</v>
      </c>
      <c r="CC79" s="85"/>
      <c r="CD79" s="85"/>
      <c r="CE79" s="86"/>
      <c r="CG79" s="5" t="str">
        <f aca="false">IF(CE79&lt;&gt;"","STB",IF(CE78&lt;&gt;"","STB",IF(CD79&lt;&gt;"",IF(CD79&gt;5,IF(CD79&gt;CD78+1,"fim2st",IF(CD78&gt;CD79+1,"fim2st",IF(CD79=CD78,"meio2st",IF(CD79=6,IF(CD78=7,"fim2st","meio2st"),IF(CD79=7,IF(CD78=6,"fim2st","meio2st"),"meio2st"))))),IF(CD78&gt;5,IF(CD78&gt;CD79+1,"fim2st","meio2st"),"meio2st")),IF(CD78&lt;&gt;"",IF(CD79&gt;5,IF(CD79&gt;CD78+1,"fim2st",IF(CD78&gt;CD79+1,"fim2st",IF(CD79=CD78,"meio2st",IF(CD79=6,IF(CD78=7,"fim2st","meio2st"),IF(CD79=7,IF(CD78=6,"fim2st","meio2st"),"meio2st"))))),IF(CD78&gt;5,IF(CD78&gt;CD79+1,"fim2st","meio2st"),"meio2st")),IF(CC79&lt;&gt;"",IF(CC79&gt;5,IF(CC79&gt;CC78+1,"fim1st",IF(CC78&gt;CC79+1,"fim1st",IF(CC79=CC78,"meio1st",IF(CC79=6,IF(CC78=7,"fim1st","meio1st"),IF(CC79=7,IF(CC78=6,"fim1st","meio1st"),"meio1st"))))),IF(CC78&gt;5,IF(CC78&gt;CC79+1,"fim1st","meio1st"),"meio1st")),IF(CC78&lt;&gt;"",IF(CC79&gt;5,IF(CC79&gt;CC78+1,"fim1st",IF(CC78&gt;CC79+1,"fim1st",IF(CC79=CC78,"meio1st",IF(CC79=6,IF(CC78=7,"fim1st","meio1st"),IF(CC79=7,IF(CC78=6,"fim1st","meio1st"),"meio1st"))))),IF(CC78&gt;5,IF(CC78&gt;CC79+1,"fim1st","meio1st"),"meio1st")),"NJG"))))))</f>
        <v>NJG</v>
      </c>
      <c r="CI79" s="92" t="n">
        <f aca="false">IF(CB79="W",6,IF(CB79="O",0,  IF(CB78="R",IF(CG79="meio1st",IF(CC78&gt;4,IF(CC78=6,7,CC78+2),6),CC79),CC79)))</f>
        <v>6</v>
      </c>
      <c r="CJ79" s="93" t="n">
        <f aca="false">IF(CB79="W",6,IF(CB79="O",0,IF(CB79="R",IF(CG79="meio1st",0,IF(CG79="fim1st",0,CD79) ),IF(CB78="R",IF(CG79="meio1st",6,IF(CG79="fim1st",6,IF(CG79="meio2st",IF(CD78&gt;4,IF(CD78=6,7,CD78+2),6),CD79))),CD79))))</f>
        <v>6</v>
      </c>
      <c r="CK79" s="94" t="n">
        <f aca="false">IF(CB79="W",0,IF(CB79="O",0,IF(CB79="R",IF(CG79="STB",CE79,0),IF(CB78="R",IF(CG76="meio1st",0,IF(CI79&gt;CI78,IF(CJ79&gt;CJ78,0,10),IF(CJ79&gt;CJ78,10,CE79))),CE79))))</f>
        <v>0</v>
      </c>
      <c r="CM79" s="1" t="str">
        <f aca="false">D79</f>
        <v>RICARDO VILLELA</v>
      </c>
      <c r="CN79" s="8" t="n">
        <f aca="false">IF(AE81&gt;AE80,1,0)</f>
        <v>0</v>
      </c>
      <c r="CO79" s="8" t="n">
        <f aca="false">IF(AF81&gt;AF80,1,0)</f>
        <v>0</v>
      </c>
      <c r="CP79" s="8" t="n">
        <f aca="false">IF(AG81&gt;AG80,1,0)</f>
        <v>0</v>
      </c>
      <c r="CQ79" s="8" t="n">
        <f aca="false">IF(AS79&gt;AS78,1,0)</f>
        <v>0</v>
      </c>
      <c r="CR79" s="8" t="n">
        <f aca="false">IF(AT79&gt;AT78,1,0)</f>
        <v>0</v>
      </c>
      <c r="CS79" s="8" t="n">
        <f aca="false">IF(AU79&gt;AU78,1,0)</f>
        <v>0</v>
      </c>
      <c r="CT79" s="8" t="n">
        <f aca="false">IF(BG77&gt;BG76,1,0)</f>
        <v>0</v>
      </c>
      <c r="CU79" s="8" t="n">
        <f aca="false">IF(BH77&gt;BH76,1,0)</f>
        <v>0</v>
      </c>
      <c r="CV79" s="8" t="n">
        <f aca="false">IF(BI77&gt;BI76,1,0)</f>
        <v>0</v>
      </c>
      <c r="CW79" s="8" t="n">
        <f aca="false">IF(BU81&gt;BU80,1,0)</f>
        <v>0</v>
      </c>
      <c r="CX79" s="8" t="n">
        <f aca="false">IF(BV81&gt;BV80,1,0)</f>
        <v>0</v>
      </c>
      <c r="CY79" s="8" t="n">
        <f aca="false">IF(BW81&gt;BW80,1,0)</f>
        <v>0</v>
      </c>
      <c r="CZ79" s="8" t="n">
        <f aca="false">IF(CI80&gt;CI81,1,0)</f>
        <v>0</v>
      </c>
      <c r="DA79" s="8" t="n">
        <f aca="false">IF(CJ80&gt;CJ81,1,0)</f>
        <v>0</v>
      </c>
      <c r="DB79" s="8" t="n">
        <f aca="false">IF(CK80&gt;CK81,1,0)</f>
        <v>0</v>
      </c>
      <c r="DC79" s="74"/>
      <c r="DD79" s="8" t="n">
        <f aca="false">IF(AE80&gt;AE81,1,0)</f>
        <v>1</v>
      </c>
      <c r="DE79" s="8" t="n">
        <f aca="false">IF(AF80&gt;AF81,1,0)</f>
        <v>1</v>
      </c>
      <c r="DF79" s="8" t="n">
        <f aca="false">IF(AG80&gt;AG81,1,0)</f>
        <v>0</v>
      </c>
      <c r="DG79" s="8" t="n">
        <f aca="false">IF(AS78&gt;AS79,1,0)</f>
        <v>1</v>
      </c>
      <c r="DH79" s="8" t="n">
        <f aca="false">IF(AT78&gt;AT79,1,0)</f>
        <v>1</v>
      </c>
      <c r="DI79" s="8" t="n">
        <f aca="false">IF(AU78&gt;AU79,1,0)</f>
        <v>0</v>
      </c>
      <c r="DJ79" s="8" t="n">
        <f aca="false">IF(BG76&gt;BG77,1,0)</f>
        <v>1</v>
      </c>
      <c r="DK79" s="8" t="n">
        <f aca="false">IF(BH76&gt;BH77,1,0)</f>
        <v>1</v>
      </c>
      <c r="DL79" s="8" t="n">
        <f aca="false">IF(BI76&gt;BI77,1,0)</f>
        <v>0</v>
      </c>
      <c r="DM79" s="8" t="n">
        <f aca="false">IF(BU80&gt;BU81,1,0)</f>
        <v>1</v>
      </c>
      <c r="DN79" s="8" t="n">
        <f aca="false">IF(BV80&gt;BV81,1,0)</f>
        <v>1</v>
      </c>
      <c r="DO79" s="8" t="n">
        <f aca="false">IF(BW80&gt;BW81,1,0)</f>
        <v>0</v>
      </c>
      <c r="DP79" s="8" t="n">
        <f aca="false">IF(CI81&gt;CI80,1,0)</f>
        <v>1</v>
      </c>
      <c r="DQ79" s="8" t="n">
        <f aca="false">IF(CJ81&gt;CJ80,1,0)</f>
        <v>1</v>
      </c>
      <c r="DR79" s="8" t="n">
        <f aca="false">IF(CK81&gt;CK80,1,0)</f>
        <v>0</v>
      </c>
      <c r="DS79" s="74"/>
      <c r="DT79" s="8" t="n">
        <f aca="false">AE81+AF81+AG81+AS79+AT79+AU79+BG77+BH77+BI77+BU81+BV81+BW81+CI80+CJ80+CK80</f>
        <v>37</v>
      </c>
      <c r="DU79" s="8" t="n">
        <f aca="false">AE80+AF80+AG80+AS78+AT78+AU78+BG76+BH76+BI76+BU80+BV80+BW80+CI81+CJ81+CK81</f>
        <v>63</v>
      </c>
      <c r="DV79" s="74"/>
      <c r="DW79" s="1" t="n">
        <f aca="false">IF(X81="O",1,0)</f>
        <v>0</v>
      </c>
      <c r="DX79" s="1" t="n">
        <f aca="false">IF(AL79="O",1,0)</f>
        <v>0</v>
      </c>
      <c r="DY79" s="1" t="n">
        <f aca="false">IF(AZ77="O",1,0)</f>
        <v>0</v>
      </c>
      <c r="DZ79" s="1" t="n">
        <f aca="false">IF(BN81="O",1,0)</f>
        <v>0</v>
      </c>
      <c r="EA79" s="1" t="n">
        <f aca="false">IF(CB80="O",1,0)</f>
        <v>0</v>
      </c>
      <c r="ED79" s="8" t="n">
        <f aca="false">IF(CN79+CO79+CP79+DD79+DE79+DF79&gt;0,1,0)</f>
        <v>1</v>
      </c>
      <c r="EE79" s="8" t="n">
        <f aca="false">IF(CQ79+CR79+CS79+DG79+DH79+DI79&gt;0,1,0)</f>
        <v>1</v>
      </c>
      <c r="EF79" s="8" t="n">
        <f aca="false">IF(CT79+CU79+CV79+DJ79+DK79+DL79&gt;0,1,0)</f>
        <v>1</v>
      </c>
      <c r="EG79" s="8" t="n">
        <f aca="false">IF(CW79+CX79+CY79+DM79+DN79+DO79&gt;0,1,0)</f>
        <v>1</v>
      </c>
      <c r="EH79" s="8" t="n">
        <f aca="false">IF(CZ79+DA79+DB79+DP79+DQ79+DR79&gt;0,1,0)</f>
        <v>1</v>
      </c>
      <c r="EI79" s="8" t="n">
        <v>4</v>
      </c>
      <c r="EJ79" s="48" t="n">
        <f aca="false">SUM(ED79:EH79)</f>
        <v>5</v>
      </c>
      <c r="EK79" s="48" t="n">
        <f aca="false">AY77+BM81+CA80+W81+AK79</f>
        <v>0</v>
      </c>
      <c r="EL79" s="48" t="n">
        <f aca="false">SUM(CN79:DB79)</f>
        <v>0</v>
      </c>
      <c r="EM79" s="48" t="n">
        <f aca="false">SUM(DD79:DR79)</f>
        <v>10</v>
      </c>
      <c r="EN79" s="48" t="n">
        <f aca="false">EL79-EM79</f>
        <v>-10</v>
      </c>
      <c r="EO79" s="48" t="n">
        <f aca="false">DT79</f>
        <v>37</v>
      </c>
      <c r="EP79" s="48" t="n">
        <f aca="false">DU79</f>
        <v>63</v>
      </c>
      <c r="EQ79" s="48" t="n">
        <f aca="false">EO79-EP79</f>
        <v>-26</v>
      </c>
      <c r="ER79" s="48" t="n">
        <f aca="false">SUM(DW79:EA79)</f>
        <v>0</v>
      </c>
      <c r="ES79" s="74"/>
      <c r="ET79" s="27" t="n">
        <f aca="false">IF(EK79+100&gt;99,EK79+100,concatdxnar("0",EK79+100))</f>
        <v>100</v>
      </c>
      <c r="EU79" s="27" t="str">
        <f aca="false">IF(EN79+100&gt;99,EN79+100,CONCATENATE("0",EN79+100))</f>
        <v>090</v>
      </c>
      <c r="EV79" s="27" t="str">
        <f aca="false">IF(EQ79+100&gt;99,EQ79+100,CONCATENATE("0",EQ79+100))</f>
        <v>074</v>
      </c>
      <c r="EW79" s="27" t="n">
        <f aca="false">9-ER79</f>
        <v>9</v>
      </c>
      <c r="EX79" s="8" t="str">
        <f aca="false">CONCATENATE(ET79,EU79,EV79,EW79,EI79)</f>
        <v>10009007494</v>
      </c>
      <c r="EY79" s="8" t="n">
        <f aca="false">VALUE(EX79)</f>
        <v>10009007494</v>
      </c>
      <c r="EZ79" s="8" t="n">
        <f aca="false">LARGE(EY76:EY81,EI79)</f>
        <v>10209909991</v>
      </c>
      <c r="FA79" s="8" t="str">
        <f aca="false">LEFT(EZ79,9)</f>
        <v>102099099</v>
      </c>
      <c r="FB79" s="8" t="str">
        <f aca="false">IF(FA79=FA78,"empate-c",IF(FA79=FA80,"empate-b","ok"))</f>
        <v>ok</v>
      </c>
      <c r="FC79" s="8" t="n">
        <f aca="false">VALUE(RIGHT(EZ79,1))</f>
        <v>1</v>
      </c>
      <c r="FD79" s="8" t="n">
        <f aca="false">IF(FB79="ok",9,IF(FB79="empate-c",CONCATENATE(FC79,FC78),IF(FB79="empate-b",CONCATENATE(FC79,FC80),1)))</f>
        <v>9</v>
      </c>
      <c r="FE79" s="8" t="str">
        <f aca="false">RIGHT(C74,1)</f>
        <v>I</v>
      </c>
      <c r="FF79" s="8" t="n">
        <f aca="false">IF(FD79=9,9,VLOOKUP(CONCATENATE(FE79,FD79),'Conf-Direto'!$A$12:$B$587,2,0))</f>
        <v>9</v>
      </c>
      <c r="FG79" s="8" t="n">
        <f aca="false">IF(FF79=9,9,IF(FF79=FC79,8,7))</f>
        <v>9</v>
      </c>
      <c r="FH79" s="1" t="str">
        <f aca="false">CONCATENATE(FA79,FG79,FC79)</f>
        <v>10209909991</v>
      </c>
      <c r="FI79" s="8" t="n">
        <v>4</v>
      </c>
      <c r="FJ79" s="25" t="n">
        <f aca="false">IF(AY76=1,1,IF(AY77=1,4,0))</f>
        <v>1</v>
      </c>
      <c r="FK79" s="25" t="n">
        <f aca="false">IF(AK78=1,2,IF(AK79=1,4,0))</f>
        <v>2</v>
      </c>
      <c r="FL79" s="25" t="n">
        <f aca="false">IF(W80=1,3,IF(W81=1,4,0))</f>
        <v>3</v>
      </c>
      <c r="FM79" s="25"/>
      <c r="FN79" s="25" t="n">
        <f aca="false">FM80</f>
        <v>5</v>
      </c>
      <c r="FO79" s="25" t="n">
        <f aca="false">FM81</f>
        <v>6</v>
      </c>
      <c r="FP79" s="1" t="n">
        <f aca="false">VALUE(FH79)</f>
        <v>10209909991</v>
      </c>
      <c r="FQ79" s="1" t="n">
        <f aca="false">LARGE(FP76:FP81,4)</f>
        <v>10209909991</v>
      </c>
      <c r="FR79" s="8" t="n">
        <f aca="false">IF(SUM(EJ76:EJ81)=0,B79,VALUE(RIGHT(FQ79,1)))</f>
        <v>1</v>
      </c>
      <c r="FS79" s="1" t="n">
        <f aca="false">FR79+48</f>
        <v>49</v>
      </c>
      <c r="FT79" s="1" t="str">
        <f aca="false">VLOOKUP(FR79,B76:D81,3,0)</f>
        <v>VENUS DEA</v>
      </c>
      <c r="FU79" s="4" t="n">
        <f aca="false">F79</f>
        <v>52</v>
      </c>
      <c r="FV79" s="9" t="str">
        <f aca="false">IF(FS79&lt;10,CONCATENATE("0",FS79,IF(FU79&lt;10,CONCATENATE("0",FU79),FU79)),CONCATENATE(FS79,IF(FU79&lt;10,CONCATENATE("0",FU79),FU79)))</f>
        <v>4952</v>
      </c>
      <c r="FW79" s="4" t="n">
        <f aca="false">VALUE(FV79)</f>
        <v>4952</v>
      </c>
      <c r="FX79" s="4" t="n">
        <f aca="false">SMALL(FW76:FW81,FI79)</f>
        <v>5254</v>
      </c>
      <c r="FY79" s="4" t="n">
        <f aca="false">IF(LEN(FX79)=3,VALUE(LEFT(FX79,1)),VALUE(LEFT(FX79,2)))</f>
        <v>52</v>
      </c>
      <c r="FZ79" s="4" t="str">
        <f aca="false">RIGHT(FX79,2)</f>
        <v>54</v>
      </c>
    </row>
    <row r="80" customFormat="false" ht="15" hidden="false" customHeight="false" outlineLevel="0" collapsed="false">
      <c r="B80" s="48" t="n">
        <v>5</v>
      </c>
      <c r="C80" s="49" t="n">
        <v>53</v>
      </c>
      <c r="D80" s="50" t="str">
        <f aca="false">Classificação!D57</f>
        <v>MARLOS PARANHOS</v>
      </c>
      <c r="F80" s="49" t="n">
        <f aca="false">F79+1</f>
        <v>53</v>
      </c>
      <c r="G80" s="51" t="str">
        <f aca="false">VLOOKUP(FR80,$B$76:$D$81,3,0)</f>
        <v>CRISTIANO SANTOS</v>
      </c>
      <c r="H80" s="95" t="n">
        <f aca="false">VLOOKUP(FR80,EI76:EJ81,2,0)</f>
        <v>5</v>
      </c>
      <c r="I80" s="75" t="n">
        <f aca="false">VLOOKUP(FR80,EI76:EK81,3,0)</f>
        <v>1</v>
      </c>
      <c r="J80" s="95" t="n">
        <f aca="false">VLOOKUP(FR80,EI76:EQ81,4,0)</f>
        <v>2</v>
      </c>
      <c r="K80" s="77" t="n">
        <f aca="false">VLOOKUP(FR80,EI76:EQ81,5,0)</f>
        <v>8</v>
      </c>
      <c r="L80" s="78" t="n">
        <f aca="false">VLOOKUP(FR80,EI76:EQ81,6,0)</f>
        <v>-6</v>
      </c>
      <c r="M80" s="95" t="n">
        <f aca="false">VLOOKUP(FR80,EI76:EQ81,7,0)</f>
        <v>18</v>
      </c>
      <c r="N80" s="77" t="n">
        <f aca="false">VLOOKUP(FR80,EI76:EQ81,8,0)</f>
        <v>55</v>
      </c>
      <c r="O80" s="113" t="n">
        <f aca="false">VLOOKUP(FR80,EI76:EQ81,9,0)</f>
        <v>-37</v>
      </c>
      <c r="P80" s="80" t="n">
        <f aca="false">VLOOKUP(FR80,EI76:ER81,10,0)</f>
        <v>3</v>
      </c>
      <c r="Q80" s="80" t="e">
        <f aca="false">VLOOKUP(FS80,EJ76:ES81,10,0)</f>
        <v>#N/A</v>
      </c>
      <c r="R80" s="59"/>
      <c r="S80" s="59"/>
      <c r="U80" s="60"/>
      <c r="V80" s="97" t="str">
        <f aca="false">D78</f>
        <v>CRISTIANO SANTOS</v>
      </c>
      <c r="W80" s="98" t="n">
        <f aca="false">IF(X80="W",1,IF(X80="O",0,IF(X80="R",0,IF(X81="R",1,IF(AG80+AG81&gt;0,IF(AG80&gt;AG81,1,0),IF(AF80&gt;AF81,1,0))))))</f>
        <v>1</v>
      </c>
      <c r="X80" s="96"/>
      <c r="Y80" s="64" t="n">
        <v>6</v>
      </c>
      <c r="Z80" s="64" t="n">
        <v>6</v>
      </c>
      <c r="AA80" s="65"/>
      <c r="AC80" s="5" t="str">
        <f aca="false">IF(AA80&lt;&gt;"","STB",IF(AA81&lt;&gt;"","STB",IF(Z80&lt;&gt;"",IF(Z80&gt;5,IF(Z80&gt;Z81+1,"fim2st",IF(Z81&gt;Z80+1,"fim2st",IF(Z80=Z81,"meio2st",IF(Z80=6,IF(Z81=7,"fim2st","meio2st"),IF(Z80=7,IF(Z81=6,"fim2st","meio2st"),"meio2st"))))),IF(Z81&gt;5,IF(Z81&gt;Z80+1,"fim2st","meio2st"),"meio2st")),IF(Z81&lt;&gt;"",IF(Z80&gt;5,IF(Z80&gt;Z81+1,"fim2st",IF(Z81&gt;Z80+1,"fim2st",IF(Z80=Z81,"meio2st",IF(Z80=6,IF(Z81=7,"fim2st","meio2st"),IF(Z80=7,IF(Z81=6,"fim2st","meio2st"),"meio2st"))))),IF(Z81&gt;5,IF(Z81&gt;Z80+1,"fim2st","meio2st"),"meio2st")),IF(Y80&lt;&gt;"",IF(Y80&gt;5,IF(Y80&gt;Y81+1,"fim1st",IF(Y81&gt;Y80+1,"fim1st",IF(Y80=Y81,"meio1st",IF(Y80=6,IF(Y81=7,"fim1st","meio1st"),IF(Y80=7,IF(Y81=6,"fim1st","meio1st"),"meio1st"))))),IF(Y81&gt;5,IF(Y81&gt;Y80+1,"fim1st","meio1st"),"meio1st")),IF(Y81&lt;&gt;"",IF(Y80&gt;5,IF(Y80&gt;Y81+1,"fim1st",IF(Y81&gt;Y80+1,"fim1st",IF(Y80=Y81,"meio1st",IF(Y80=6,IF(Y81=7,"fim1st","meio1st"),IF(Y80=7,IF(Y81=6,"fim1st","meio1st"),"meio1st"))))),IF(Y81&gt;5,IF(Y81&gt;Y80+1,"fim1st","meio1st"),"meio1st")),"NJG"))))))</f>
        <v>fim2st</v>
      </c>
      <c r="AE80" s="66" t="n">
        <f aca="false">IF(X80="W",6,IF(X80="O",0,  IF(X81="R",IF(AC80="meio1st",IF(Y81&gt;4,IF(Y81=6,7,Y81+2),6),Y80),Y80)))</f>
        <v>6</v>
      </c>
      <c r="AF80" s="67" t="n">
        <f aca="false">IF(X80="W",6,IF(X80="O",0,IF(X80="R",IF(AC80="meio1st",0,IF(AC80="fim1st",0,Z80) ),IF(X81="R",IF(AC80="meio1st",6,IF(AC80="fim1st",6,IF(AC80="meio2st",IF(Z81&gt;4,IF(Z81=6,7,Z81+2),6),Z80))),Z80))))</f>
        <v>6</v>
      </c>
      <c r="AG80" s="68" t="n">
        <f aca="false">IF(X80="W",0,IF(X80="O",0,IF(X80="R",IF(AC80="STB",AA80,0),IF(X81="R",IF(AC76="meio1st",0,IF(AE80&gt;AE81,IF(AF80&gt;AF81,0,10),IF(AF80&gt;AF81,10,AA80))),AA80))))</f>
        <v>0</v>
      </c>
      <c r="AH80" s="69"/>
      <c r="AI80" s="60" t="s">
        <v>75</v>
      </c>
      <c r="AJ80" s="97" t="str">
        <f aca="false">D78</f>
        <v>CRISTIANO SANTOS</v>
      </c>
      <c r="AK80" s="98" t="n">
        <f aca="false">IF(AL80="W",1,IF(AL80="O",0,IF(AL80="R",0,IF(AL81="R",1,IF(AU80+AU81&gt;0,IF(AU80&gt;AU81,1,0),IF(AT80&gt;AT81,1,0))))))</f>
        <v>0</v>
      </c>
      <c r="AL80" s="96"/>
      <c r="AM80" s="64" t="n">
        <v>2</v>
      </c>
      <c r="AN80" s="64" t="n">
        <v>4</v>
      </c>
      <c r="AO80" s="65"/>
      <c r="AQ80" s="5" t="str">
        <f aca="false">IF(AO80&lt;&gt;"","STB",IF(AO81&lt;&gt;"","STB",IF(AN80&lt;&gt;"",IF(AN80&gt;5,IF(AN80&gt;AN81+1,"fim2st",IF(AN81&gt;AN80+1,"fim2st",IF(AN80=AN81,"meio2st",IF(AN80=6,IF(AN81=7,"fim2st","meio2st"),IF(AN80=7,IF(AN81=6,"fim2st","meio2st"),"meio2st"))))),IF(AN81&gt;5,IF(AN81&gt;AN80+1,"fim2st","meio2st"),"meio2st")),IF(AN81&lt;&gt;"",IF(AN80&gt;5,IF(AN80&gt;AN81+1,"fim2st",IF(AN81&gt;AN80+1,"fim2st",IF(AN80=AN81,"meio2st",IF(AN80=6,IF(AN81=7,"fim2st","meio2st"),IF(AN80=7,IF(AN81=6,"fim2st","meio2st"),"meio2st"))))),IF(AN81&gt;5,IF(AN81&gt;AN80+1,"fim2st","meio2st"),"meio2st")),IF(AM80&lt;&gt;"",IF(AM80&gt;5,IF(AM80&gt;AM81+1,"fim1st",IF(AM81&gt;AM80+1,"fim1st",IF(AM80=AM81,"meio1st",IF(AM80=6,IF(AM81=7,"fim1st","meio1st"),IF(AM80=7,IF(AM81=6,"fim1st","meio1st"),"meio1st"))))),IF(AM81&gt;5,IF(AM81&gt;AM80+1,"fim1st","meio1st"),"meio1st")),IF(AM81&lt;&gt;"",IF(AM80&gt;5,IF(AM80&gt;AM81+1,"fim1st",IF(AM81&gt;AM80+1,"fim1st",IF(AM80=AM81,"meio1st",IF(AM80=6,IF(AM81=7,"fim1st","meio1st"),IF(AM80=7,IF(AM81=6,"fim1st","meio1st"),"meio1st"))))),IF(AM81&gt;5,IF(AM81&gt;AM80+1,"fim1st","meio1st"),"meio1st")),"NJG"))))))</f>
        <v>fim2st</v>
      </c>
      <c r="AS80" s="66" t="n">
        <f aca="false">IF(AL80="W",6,IF(AL80="O",0,  IF(AL81="R",IF(AQ80="meio1st",IF(AM81&gt;4,IF(AM81=6,7,AM81+2),6),AM80),AM80)))</f>
        <v>2</v>
      </c>
      <c r="AT80" s="67" t="n">
        <f aca="false">IF(AL80="W",6,IF(AL80="O",0,IF(AL80="R",IF(AQ80="meio1st",0,IF(AQ80="fim1st",0,AN80) ),IF(AL81="R",IF(AQ80="meio1st",6,IF(AQ80="fim1st",6,IF(AQ80="meio2st",IF(AN81&gt;4,IF(AN81=6,7,AN81+2),6),AN80))),AN80))))</f>
        <v>4</v>
      </c>
      <c r="AU80" s="68" t="n">
        <f aca="false">IF(AL80="W",0,IF(AL80="O",0,IF(AL80="R",IF(AQ80="STB",AO80,0),IF(AL81="R",IF(AQ76="meio1st",0,IF(AS80&gt;AS81,IF(AT80&gt;AT81,0,10),IF(AT80&gt;AT81,10,AO80))),AO80))))</f>
        <v>0</v>
      </c>
      <c r="AW80" s="60"/>
      <c r="AX80" s="97" t="str">
        <f aca="false">D80</f>
        <v>MARLOS PARANHOS</v>
      </c>
      <c r="AY80" s="98" t="n">
        <f aca="false">IF(AZ80="W",1,IF(AZ80="O",0,IF(AZ80="R",0,IF(AZ81="R",1,IF(BI80+BI81&gt;0,IF(BI80&gt;BI81,1,0),IF(BH80&gt;BH81,1,0))))))</f>
        <v>1</v>
      </c>
      <c r="AZ80" s="96"/>
      <c r="BA80" s="64" t="n">
        <v>7</v>
      </c>
      <c r="BB80" s="64" t="n">
        <v>7</v>
      </c>
      <c r="BC80" s="65"/>
      <c r="BE80" s="5" t="str">
        <f aca="false">IF(BC80&lt;&gt;"","STB",IF(BC81&lt;&gt;"","STB",IF(BB80&lt;&gt;"",IF(BB80&gt;5,IF(BB80&gt;BB81+1,"fim2st",IF(BB81&gt;BB80+1,"fim2st",IF(BB80=BB81,"meio2st",IF(BB80=6,IF(BB81=7,"fim2st","meio2st"),IF(BB80=7,IF(BB81=6,"fim2st","meio2st"),"meio2st"))))),IF(BB81&gt;5,IF(BB81&gt;BB80+1,"fim2st","meio2st"),"meio2st")),IF(BB81&lt;&gt;"",IF(BB80&gt;5,IF(BB80&gt;BB81+1,"fim2st",IF(BB81&gt;BB80+1,"fim2st",IF(BB80=BB81,"meio2st",IF(BB80=6,IF(BB81=7,"fim2st","meio2st"),IF(BB80=7,IF(BB81=6,"fim2st","meio2st"),"meio2st"))))),IF(BB81&gt;5,IF(BB81&gt;BB80+1,"fim2st","meio2st"),"meio2st")),IF(BA80&lt;&gt;"",IF(BA80&gt;5,IF(BA80&gt;BA81+1,"fim1st",IF(BA81&gt;BA80+1,"fim1st",IF(BA80=BA81,"meio1st",IF(BA80=6,IF(BA81=7,"fim1st","meio1st"),IF(BA80=7,IF(BA81=6,"fim1st","meio1st"),"meio1st"))))),IF(BA81&gt;5,IF(BA81&gt;BA80+1,"fim1st","meio1st"),"meio1st")),IF(BA81&lt;&gt;"",IF(BA80&gt;5,IF(BA80&gt;BA81+1,"fim1st",IF(BA81&gt;BA80+1,"fim1st",IF(BA80=BA81,"meio1st",IF(BA80=6,IF(BA81=7,"fim1st","meio1st"),IF(BA80=7,IF(BA81=6,"fim1st","meio1st"),"meio1st"))))),IF(BA81&gt;5,IF(BA81&gt;BA80+1,"fim1st","meio1st"),"meio1st")),"NJG"))))))</f>
        <v>fim2st</v>
      </c>
      <c r="BG80" s="66" t="n">
        <f aca="false">IF(AZ80="W",6,IF(AZ80="O",0,  IF(AZ81="R",IF(BE80="meio1st",IF(BA81&gt;4,IF(BA81=6,7,BA81+2),6),BA80),BA80)))</f>
        <v>7</v>
      </c>
      <c r="BH80" s="67" t="n">
        <f aca="false">IF(AZ80="W",6,IF(AZ80="O",0,IF(AZ80="R",IF(BE80="meio1st",0,IF(BE80="fim1st",0,BB80) ),IF(AZ81="R",IF(BE80="meio1st",6,IF(BE80="fim1st",6,IF(BE80="meio2st",IF(BB81&gt;4,IF(BB81=6,7,BB81+2),6),BB80))),BB80))))</f>
        <v>7</v>
      </c>
      <c r="BI80" s="68" t="n">
        <f aca="false">IF(AZ80="W",0,IF(AZ80="O",0,IF(AZ80="R",IF(BE80="STB",BC80,0),IF(AZ81="R",IF(BE76="meio1st",0,IF(BG80&gt;BG81,IF(BH80&gt;BH81,0,10),IF(BH80&gt;BH81,10,BC80))),BC80))))</f>
        <v>0</v>
      </c>
      <c r="BK80" s="60" t="s">
        <v>75</v>
      </c>
      <c r="BL80" s="97" t="str">
        <f aca="false">D80</f>
        <v>MARLOS PARANHOS</v>
      </c>
      <c r="BM80" s="98" t="n">
        <f aca="false">IF(BN80="W",1,IF(BN80="O",0,IF(BN80="R",0,IF(BN81="R",1,IF(BW80+BW81&gt;0,IF(BW80&gt;BW81,1,0),IF(BV80&gt;BV81,1,0))))))</f>
        <v>1</v>
      </c>
      <c r="BN80" s="96"/>
      <c r="BO80" s="64" t="n">
        <v>7</v>
      </c>
      <c r="BP80" s="64" t="n">
        <v>7</v>
      </c>
      <c r="BQ80" s="65"/>
      <c r="BS80" s="5" t="str">
        <f aca="false">IF(BQ80&lt;&gt;"","STB",IF(BQ81&lt;&gt;"","STB",IF(BP80&lt;&gt;"",IF(BP80&gt;5,IF(BP80&gt;BP81+1,"fim2st",IF(BP81&gt;BP80+1,"fim2st",IF(BP80=BP81,"meio2st",IF(BP80=6,IF(BP81=7,"fim2st","meio2st"),IF(BP80=7,IF(BP81=6,"fim2st","meio2st"),"meio2st"))))),IF(BP81&gt;5,IF(BP81&gt;BP80+1,"fim2st","meio2st"),"meio2st")),IF(BP81&lt;&gt;"",IF(BP80&gt;5,IF(BP80&gt;BP81+1,"fim2st",IF(BP81&gt;BP80+1,"fim2st",IF(BP80=BP81,"meio2st",IF(BP80=6,IF(BP81=7,"fim2st","meio2st"),IF(BP80=7,IF(BP81=6,"fim2st","meio2st"),"meio2st"))))),IF(BP81&gt;5,IF(BP81&gt;BP80+1,"fim2st","meio2st"),"meio2st")),IF(BO80&lt;&gt;"",IF(BO80&gt;5,IF(BO80&gt;BO81+1,"fim1st",IF(BO81&gt;BO80+1,"fim1st",IF(BO80=BO81,"meio1st",IF(BO80=6,IF(BO81=7,"fim1st","meio1st"),IF(BO80=7,IF(BO81=6,"fim1st","meio1st"),"meio1st"))))),IF(BO81&gt;5,IF(BO81&gt;BO80+1,"fim1st","meio1st"),"meio1st")),IF(BO81&lt;&gt;"",IF(BO80&gt;5,IF(BO80&gt;BO81+1,"fim1st",IF(BO81&gt;BO80+1,"fim1st",IF(BO80=BO81,"meio1st",IF(BO80=6,IF(BO81=7,"fim1st","meio1st"),IF(BO80=7,IF(BO81=6,"fim1st","meio1st"),"meio1st"))))),IF(BO81&gt;5,IF(BO81&gt;BO80+1,"fim1st","meio1st"),"meio1st")),"NJG"))))))</f>
        <v>fim2st</v>
      </c>
      <c r="BU80" s="66" t="n">
        <f aca="false">IF(BN80="W",6,IF(BN80="O",0,  IF(BN81="R",IF(BS80="meio1st",IF(BO81&gt;4,IF(BO81=6,7,BO81+2),6),BO80),BO80)))</f>
        <v>7</v>
      </c>
      <c r="BV80" s="67" t="n">
        <f aca="false">IF(BN80="W",6,IF(BN80="O",0,IF(BN80="R",IF(BS80="meio1st",0,IF(BS80="fim1st",0,BP80) ),IF(BN81="R",IF(BS80="meio1st",6,IF(BS80="fim1st",6,IF(BS80="meio2st",IF(BP81&gt;4,IF(BP81=6,7,BP81+2),6),BP80))),BP80))))</f>
        <v>7</v>
      </c>
      <c r="BW80" s="68" t="n">
        <f aca="false">IF(BN80="W",0,IF(BN80="O",0,IF(BN80="R",IF(BS80="STB",BQ80,0),IF(BN81="R",IF(BS76="meio1st",0,IF(BU80&gt;BU81,IF(BV80&gt;BV81,0,10),IF(BV80&gt;BV81,10,BQ80))),BQ80))))</f>
        <v>0</v>
      </c>
      <c r="BY80" s="60" t="s">
        <v>75</v>
      </c>
      <c r="BZ80" s="97" t="str">
        <f aca="false">D79</f>
        <v>RICARDO VILLELA</v>
      </c>
      <c r="CA80" s="98" t="n">
        <f aca="false">IF(CB80="W",1,IF(CB80="O",0,IF(CB80="R",0,IF(CB81="R",1,IF(CK80+CK81&gt;0,IF(CK80&gt;CK81,1,0),IF(CJ80&gt;CJ81,1,0))))))</f>
        <v>0</v>
      </c>
      <c r="CB80" s="96"/>
      <c r="CC80" s="64" t="n">
        <v>4</v>
      </c>
      <c r="CD80" s="64" t="n">
        <v>2</v>
      </c>
      <c r="CE80" s="65"/>
      <c r="CG80" s="5" t="str">
        <f aca="false">IF(CE80&lt;&gt;"","STB",IF(CE81&lt;&gt;"","STB",IF(CD80&lt;&gt;"",IF(CD80&gt;5,IF(CD80&gt;CD81+1,"fim2st",IF(CD81&gt;CD80+1,"fim2st",IF(CD80=CD81,"meio2st",IF(CD80=6,IF(CD81=7,"fim2st","meio2st"),IF(CD80=7,IF(CD81=6,"fim2st","meio2st"),"meio2st"))))),IF(CD81&gt;5,IF(CD81&gt;CD80+1,"fim2st","meio2st"),"meio2st")),IF(CD81&lt;&gt;"",IF(CD80&gt;5,IF(CD80&gt;CD81+1,"fim2st",IF(CD81&gt;CD80+1,"fim2st",IF(CD80=CD81,"meio2st",IF(CD80=6,IF(CD81=7,"fim2st","meio2st"),IF(CD80=7,IF(CD81=6,"fim2st","meio2st"),"meio2st"))))),IF(CD81&gt;5,IF(CD81&gt;CD80+1,"fim2st","meio2st"),"meio2st")),IF(CC80&lt;&gt;"",IF(CC80&gt;5,IF(CC80&gt;CC81+1,"fim1st",IF(CC81&gt;CC80+1,"fim1st",IF(CC80=CC81,"meio1st",IF(CC80=6,IF(CC81=7,"fim1st","meio1st"),IF(CC80=7,IF(CC81=6,"fim1st","meio1st"),"meio1st"))))),IF(CC81&gt;5,IF(CC81&gt;CC80+1,"fim1st","meio1st"),"meio1st")),IF(CC81&lt;&gt;"",IF(CC80&gt;5,IF(CC80&gt;CC81+1,"fim1st",IF(CC81&gt;CC80+1,"fim1st",IF(CC80=CC81,"meio1st",IF(CC80=6,IF(CC81=7,"fim1st","meio1st"),IF(CC80=7,IF(CC81=6,"fim1st","meio1st"),"meio1st"))))),IF(CC81&gt;5,IF(CC81&gt;CC80+1,"fim1st","meio1st"),"meio1st")),"NJG"))))))</f>
        <v>fim2st</v>
      </c>
      <c r="CI80" s="71" t="n">
        <f aca="false">IF(CB80="W",6,IF(CB80="O",0,  IF(CB81="R",IF(CG80="meio1st",IF(CC81&gt;4,IF(CC81=6,7,CC81+2),6),CC80),CC80)))</f>
        <v>4</v>
      </c>
      <c r="CJ80" s="72" t="n">
        <f aca="false">IF(CB80="W",6,IF(CB80="O",0,IF(CB80="R",IF(CG80="meio1st",0,IF(CG80="fim1st",0,CD80) ),IF(CB81="R",IF(CG80="meio1st",6,IF(CG80="fim1st",6,IF(CG80="meio2st",IF(CD81&gt;4,IF(CD81=6,7,CD81+2),6),CD80))),CD80))))</f>
        <v>2</v>
      </c>
      <c r="CK80" s="73" t="n">
        <f aca="false">IF(CB80="W",0,IF(CB80="O",0,IF(CB80="R",IF(CG80="STB",CE80,0),IF(CB81="R",IF(CG76="meio1st",0,IF(CI80&gt;CI81,IF(CJ80&gt;CJ81,0,10),IF(CJ80&gt;CJ81,10,CE80))),CE80))))</f>
        <v>0</v>
      </c>
      <c r="CM80" s="1" t="str">
        <f aca="false">D80</f>
        <v>MARLOS PARANHOS</v>
      </c>
      <c r="CN80" s="8" t="n">
        <f aca="false">IF(AE79&gt;AE78,1,0)</f>
        <v>1</v>
      </c>
      <c r="CO80" s="8" t="n">
        <f aca="false">IF(AF79&gt;AF78,1,0)</f>
        <v>1</v>
      </c>
      <c r="CP80" s="8" t="n">
        <f aca="false">IF(AG79&gt;AG78,1,0)</f>
        <v>0</v>
      </c>
      <c r="CQ80" s="8" t="n">
        <f aca="false">IF(AS77&gt;AS76,1,0)</f>
        <v>0</v>
      </c>
      <c r="CR80" s="8" t="n">
        <f aca="false">IF(AT77&gt;AT76,1,0)</f>
        <v>1</v>
      </c>
      <c r="CS80" s="8" t="n">
        <f aca="false">IF(AU77&gt;AU76,1,0)</f>
        <v>1</v>
      </c>
      <c r="CT80" s="8" t="n">
        <f aca="false">IF(BG80&gt;BG81,1,0)</f>
        <v>1</v>
      </c>
      <c r="CU80" s="8" t="n">
        <f aca="false">IF(BH80&gt;BH81,1,0)</f>
        <v>1</v>
      </c>
      <c r="CV80" s="8" t="n">
        <f aca="false">IF(BI80&gt;BI81,1,0)</f>
        <v>0</v>
      </c>
      <c r="CW80" s="8" t="n">
        <f aca="false">IF(BU80&gt;BU81,1,0)</f>
        <v>1</v>
      </c>
      <c r="CX80" s="8" t="n">
        <f aca="false">IF(BV80&gt;BV81,1,0)</f>
        <v>1</v>
      </c>
      <c r="CY80" s="8" t="n">
        <f aca="false">IF(BW80&gt;BW81,1,0)</f>
        <v>0</v>
      </c>
      <c r="CZ80" s="8" t="n">
        <f aca="false">IF(CI79&gt;CI78,1,0)</f>
        <v>1</v>
      </c>
      <c r="DA80" s="8" t="n">
        <f aca="false">IF(CJ79&gt;CJ78,1,0)</f>
        <v>1</v>
      </c>
      <c r="DB80" s="8" t="n">
        <f aca="false">IF(CK79&gt;CK78,1,0)</f>
        <v>0</v>
      </c>
      <c r="DC80" s="74"/>
      <c r="DD80" s="8" t="n">
        <f aca="false">IF(AE78&gt;AE79,1,0)</f>
        <v>0</v>
      </c>
      <c r="DE80" s="8" t="n">
        <f aca="false">IF(AF78&gt;AF79,1,0)</f>
        <v>0</v>
      </c>
      <c r="DF80" s="8" t="n">
        <f aca="false">IF(AG78&gt;AG79,1,0)</f>
        <v>0</v>
      </c>
      <c r="DG80" s="8" t="n">
        <f aca="false">IF(AS76&gt;AS77,1,0)</f>
        <v>1</v>
      </c>
      <c r="DH80" s="8" t="n">
        <f aca="false">IF(AT76&gt;AT77,1,0)</f>
        <v>0</v>
      </c>
      <c r="DI80" s="8" t="n">
        <f aca="false">IF(AU76&gt;AU77,1,0)</f>
        <v>0</v>
      </c>
      <c r="DJ80" s="8" t="n">
        <f aca="false">IF(BG81&gt;BG80,1,0)</f>
        <v>0</v>
      </c>
      <c r="DK80" s="8" t="n">
        <f aca="false">IF(BH81&gt;BH80,1,0)</f>
        <v>0</v>
      </c>
      <c r="DL80" s="8" t="n">
        <f aca="false">IF(BI81&gt;BI80,1,0)</f>
        <v>0</v>
      </c>
      <c r="DM80" s="8" t="n">
        <f aca="false">IF(BU81&gt;BU80,1,0)</f>
        <v>0</v>
      </c>
      <c r="DN80" s="8" t="n">
        <f aca="false">IF(BV81&gt;BV80,1,0)</f>
        <v>0</v>
      </c>
      <c r="DO80" s="8" t="n">
        <f aca="false">IF(BW81&gt;BW80,1,0)</f>
        <v>0</v>
      </c>
      <c r="DP80" s="8" t="n">
        <f aca="false">IF(CI78&gt;CI79,1,0)</f>
        <v>0</v>
      </c>
      <c r="DQ80" s="8" t="n">
        <f aca="false">IF(CJ78&gt;CJ79,1,0)</f>
        <v>0</v>
      </c>
      <c r="DR80" s="8" t="n">
        <f aca="false">IF(CK78&gt;CK79,1,0)</f>
        <v>0</v>
      </c>
      <c r="DS80" s="74"/>
      <c r="DT80" s="8" t="n">
        <f aca="false">AE79+AF79+AG79+AS77+AT77+AU77+BG80+BH80+BI80+BU80+BV80+BW80+CI79+CJ79+CK79</f>
        <v>73</v>
      </c>
      <c r="DU80" s="8" t="n">
        <f aca="false">AE78+AF78+AG78+AS76+AT76+AU76+BG81+BH81+BI81+BU81+BV81+BW81+CI78+CJ78+CK78</f>
        <v>44</v>
      </c>
      <c r="DV80" s="74"/>
      <c r="DW80" s="1" t="n">
        <f aca="false">IF(X79="O",1,0)</f>
        <v>0</v>
      </c>
      <c r="DX80" s="1" t="n">
        <f aca="false">IF(AL77="O",1,0)</f>
        <v>0</v>
      </c>
      <c r="DY80" s="1" t="n">
        <f aca="false">IF(AZ80="O",1,0)</f>
        <v>0</v>
      </c>
      <c r="DZ80" s="1" t="n">
        <f aca="false">IF(BN80="O",1,0)</f>
        <v>0</v>
      </c>
      <c r="EA80" s="1" t="n">
        <f aca="false">IF(CB79="O",1,0)</f>
        <v>0</v>
      </c>
      <c r="ED80" s="8" t="n">
        <f aca="false">IF(CN80+CO80+CP80+DD80+DE80+DF80&gt;0,1,0)</f>
        <v>1</v>
      </c>
      <c r="EE80" s="8" t="n">
        <f aca="false">IF(CQ80+CR80+CS80+DG80+DH80+DI80&gt;0,1,0)</f>
        <v>1</v>
      </c>
      <c r="EF80" s="8" t="n">
        <f aca="false">IF(CT80+CU80+CV80+DJ80+DK80+DL80&gt;0,1,0)</f>
        <v>1</v>
      </c>
      <c r="EG80" s="8" t="n">
        <f aca="false">IF(CW80+CX80+CY80+DM80+DN80+DO80&gt;0,1,0)</f>
        <v>1</v>
      </c>
      <c r="EH80" s="8" t="n">
        <f aca="false">IF(CZ80+DA80+DB80+DP80+DQ80+DR80&gt;0,1,0)</f>
        <v>1</v>
      </c>
      <c r="EI80" s="8" t="n">
        <v>5</v>
      </c>
      <c r="EJ80" s="48" t="n">
        <f aca="false">SUM(ED80:EH80)</f>
        <v>5</v>
      </c>
      <c r="EK80" s="48" t="n">
        <f aca="false">AY80+BM80+CA79+W79+AK77</f>
        <v>5</v>
      </c>
      <c r="EL80" s="48" t="n">
        <f aca="false">SUM(CN80:DB80)</f>
        <v>10</v>
      </c>
      <c r="EM80" s="48" t="n">
        <f aca="false">SUM(DD80:DR80)</f>
        <v>1</v>
      </c>
      <c r="EN80" s="48" t="n">
        <f aca="false">EL80-EM80</f>
        <v>9</v>
      </c>
      <c r="EO80" s="48" t="n">
        <f aca="false">DT80</f>
        <v>73</v>
      </c>
      <c r="EP80" s="48" t="n">
        <f aca="false">DU80</f>
        <v>44</v>
      </c>
      <c r="EQ80" s="48" t="n">
        <f aca="false">EO80-EP80</f>
        <v>29</v>
      </c>
      <c r="ER80" s="48" t="n">
        <f aca="false">SUM(DW80:EA80)</f>
        <v>0</v>
      </c>
      <c r="ES80" s="74"/>
      <c r="ET80" s="27" t="n">
        <f aca="false">IF(EK80+100&gt;99,EK80+100,concatdxnar("0",EK80+100))</f>
        <v>105</v>
      </c>
      <c r="EU80" s="27" t="n">
        <f aca="false">IF(EN80+100&gt;99,EN80+100,CONCATENATE("0",EN80+100))</f>
        <v>109</v>
      </c>
      <c r="EV80" s="27" t="n">
        <f aca="false">IF(EQ80+100&gt;99,EQ80+100,CONCATENATE("0",EQ80+100))</f>
        <v>129</v>
      </c>
      <c r="EW80" s="27" t="n">
        <f aca="false">9-ER80</f>
        <v>9</v>
      </c>
      <c r="EX80" s="8" t="str">
        <f aca="false">CONCATENATE(ET80,EU80,EV80,EW80,EI80)</f>
        <v>10510912995</v>
      </c>
      <c r="EY80" s="8" t="n">
        <f aca="false">VALUE(EX80)</f>
        <v>10510912995</v>
      </c>
      <c r="EZ80" s="8" t="n">
        <f aca="false">LARGE(EY76:EY81,EI80)</f>
        <v>10109406363</v>
      </c>
      <c r="FA80" s="8" t="str">
        <f aca="false">LEFT(EZ80,9)</f>
        <v>101094063</v>
      </c>
      <c r="FB80" s="8" t="str">
        <f aca="false">IF(FA80=FA79,"empate-c",IF(FA80=FA81,"empate-b","ok"))</f>
        <v>ok</v>
      </c>
      <c r="FC80" s="8" t="n">
        <f aca="false">VALUE(RIGHT(EZ80,1))</f>
        <v>3</v>
      </c>
      <c r="FD80" s="8" t="n">
        <f aca="false">IF(FB80="ok",9,IF(FB80="empate-c",CONCATENATE(FC80,FC79),IF(FB80="empate-b",CONCATENATE(FC80,FC81),1)))</f>
        <v>9</v>
      </c>
      <c r="FE80" s="8" t="str">
        <f aca="false">RIGHT(C74,1)</f>
        <v>I</v>
      </c>
      <c r="FF80" s="8" t="n">
        <f aca="false">IF(FD80=9,9,VLOOKUP(CONCATENATE(FE80,FD80),'Conf-Direto'!$A$12:$B$587,2,0))</f>
        <v>9</v>
      </c>
      <c r="FG80" s="8" t="n">
        <f aca="false">IF(FF80=9,9,IF(FF80=FC80,8,7))</f>
        <v>9</v>
      </c>
      <c r="FH80" s="1" t="str">
        <f aca="false">CONCATENATE(FA80,FG80,FC80)</f>
        <v>10109406393</v>
      </c>
      <c r="FI80" s="8" t="n">
        <v>5</v>
      </c>
      <c r="FJ80" s="25" t="n">
        <f aca="false">IF(AK76=1,1,IF(AK77=1,5,0))</f>
        <v>5</v>
      </c>
      <c r="FK80" s="25" t="n">
        <f aca="false">IF(W78=1,2,IF(W79=1,5,0))</f>
        <v>5</v>
      </c>
      <c r="FL80" s="25" t="n">
        <f aca="false">IF(CA78=1,3,IF(CA79=1,5,0))</f>
        <v>5</v>
      </c>
      <c r="FM80" s="25" t="n">
        <f aca="false">IF(BM81=1,4,IF(BM80=1,5,0))</f>
        <v>5</v>
      </c>
      <c r="FN80" s="25"/>
      <c r="FO80" s="25" t="n">
        <f aca="false">FN81</f>
        <v>5</v>
      </c>
      <c r="FP80" s="1" t="n">
        <f aca="false">VALUE(FH80)</f>
        <v>10109406393</v>
      </c>
      <c r="FQ80" s="1" t="n">
        <f aca="false">LARGE(FP76:FP81,5)</f>
        <v>10109406393</v>
      </c>
      <c r="FR80" s="8" t="n">
        <f aca="false">IF(SUM(EJ76:EJ81)=0,B80,VALUE(RIGHT(FQ80,1)))</f>
        <v>3</v>
      </c>
      <c r="FS80" s="1" t="n">
        <f aca="false">FR80+48</f>
        <v>51</v>
      </c>
      <c r="FT80" s="1" t="str">
        <f aca="false">VLOOKUP(FR80,B76:D81,3,0)</f>
        <v>CRISTIANO SANTOS</v>
      </c>
      <c r="FU80" s="4" t="n">
        <f aca="false">F80</f>
        <v>53</v>
      </c>
      <c r="FV80" s="9" t="str">
        <f aca="false">IF(FS80&lt;10,CONCATENATE("0",FS80,IF(FU80&lt;10,CONCATENATE("0",FU80),FU80)),CONCATENATE(FS80,IF(FU80&lt;10,CONCATENATE("0",FU80),FU80)))</f>
        <v>5153</v>
      </c>
      <c r="FW80" s="4" t="n">
        <f aca="false">VALUE(FV80)</f>
        <v>5153</v>
      </c>
      <c r="FX80" s="4" t="n">
        <f aca="false">SMALL(FW76:FW81,FI80)</f>
        <v>5349</v>
      </c>
      <c r="FY80" s="4" t="n">
        <f aca="false">IF(LEN(FX80)=3,VALUE(LEFT(FX80,1)),VALUE(LEFT(FX80,2)))</f>
        <v>53</v>
      </c>
      <c r="FZ80" s="4" t="str">
        <f aca="false">RIGHT(FX80,2)</f>
        <v>49</v>
      </c>
    </row>
    <row r="81" customFormat="false" ht="15" hidden="false" customHeight="false" outlineLevel="0" collapsed="false">
      <c r="B81" s="48" t="n">
        <v>6</v>
      </c>
      <c r="C81" s="100" t="n">
        <v>54</v>
      </c>
      <c r="D81" s="101" t="str">
        <f aca="false">Classificação!D58</f>
        <v>UIRA OLIVEIRA</v>
      </c>
      <c r="F81" s="100" t="n">
        <f aca="false">F80+1</f>
        <v>54</v>
      </c>
      <c r="G81" s="102" t="str">
        <f aca="false">VLOOKUP(FR81,$B$76:$D$81,3,0)</f>
        <v>RICARDO VILLELA</v>
      </c>
      <c r="H81" s="114" t="n">
        <f aca="false">VLOOKUP(FR81,EI76:EJ81,2,0)</f>
        <v>5</v>
      </c>
      <c r="I81" s="104" t="n">
        <f aca="false">VLOOKUP(FR81,EI76:EK81,3,0)</f>
        <v>0</v>
      </c>
      <c r="J81" s="108" t="n">
        <f aca="false">VLOOKUP(FR81,EI76:EQ81,4,0)</f>
        <v>0</v>
      </c>
      <c r="K81" s="106" t="n">
        <f aca="false">VLOOKUP(FR81,EI76:EQ81,5,0)</f>
        <v>10</v>
      </c>
      <c r="L81" s="107" t="n">
        <f aca="false">VLOOKUP(FR81,EI76:EQ81,6,0)</f>
        <v>-10</v>
      </c>
      <c r="M81" s="108" t="n">
        <f aca="false">VLOOKUP(FR81,EI76:EQ81,7,0)</f>
        <v>37</v>
      </c>
      <c r="N81" s="106" t="n">
        <f aca="false">VLOOKUP(FR81,EI76:EQ81,8,0)</f>
        <v>63</v>
      </c>
      <c r="O81" s="115" t="n">
        <f aca="false">VLOOKUP(FR81,EI76:EQ81,9,0)</f>
        <v>-26</v>
      </c>
      <c r="P81" s="109" t="n">
        <f aca="false">VLOOKUP(FR81,EI76:ER81,10,0)</f>
        <v>0</v>
      </c>
      <c r="Q81" s="109" t="e">
        <f aca="false">VLOOKUP(FS81,EJ76:ES81,10,0)</f>
        <v>#N/A</v>
      </c>
      <c r="R81" s="59"/>
      <c r="S81" s="59"/>
      <c r="U81" s="81" t="s">
        <v>75</v>
      </c>
      <c r="V81" s="82" t="str">
        <f aca="false">D79</f>
        <v>RICARDO VILLELA</v>
      </c>
      <c r="W81" s="83" t="n">
        <f aca="false">IF(X81="W",1,IF(X81="O",0,IF(X81="R",0,IF(X80="R",1,IF(AG81+AG80&gt;0,IF(AG81&gt;AG80,1,0),IF(AF81&gt;AF80,1,0))))))</f>
        <v>0</v>
      </c>
      <c r="X81" s="110"/>
      <c r="Y81" s="85" t="n">
        <v>4</v>
      </c>
      <c r="Z81" s="85" t="n">
        <v>3</v>
      </c>
      <c r="AA81" s="86"/>
      <c r="AC81" s="5" t="str">
        <f aca="false">IF(AA81&lt;&gt;"","STB",IF(AA80&lt;&gt;"","STB",IF(Z81&lt;&gt;"",IF(Z81&gt;5,IF(Z81&gt;Z80+1,"fim2st",IF(Z80&gt;Z81+1,"fim2st",IF(Z81=Z80,"meio2st",IF(Z81=6,IF(Z80=7,"fim2st","meio2st"),IF(Z81=7,IF(Z80=6,"fim2st","meio2st"),"meio2st"))))),IF(Z80&gt;5,IF(Z80&gt;Z81+1,"fim2st","meio2st"),"meio2st")),IF(Z80&lt;&gt;"",IF(Z81&gt;5,IF(Z81&gt;Z80+1,"fim2st",IF(Z80&gt;Z81+1,"fim2st",IF(Z81=Z80,"meio2st",IF(Z81=6,IF(Z80=7,"fim2st","meio2st"),IF(Z81=7,IF(Z80=6,"fim2st","meio2st"),"meio2st"))))),IF(Z80&gt;5,IF(Z80&gt;Z81+1,"fim2st","meio2st"),"meio2st")),IF(Y81&lt;&gt;"",IF(Y81&gt;5,IF(Y81&gt;Y80+1,"fim1st",IF(Y80&gt;Y81+1,"fim1st",IF(Y81=Y80,"meio1st",IF(Y81=6,IF(Y80=7,"fim1st","meio1st"),IF(Y81=7,IF(Y80=6,"fim1st","meio1st"),"meio1st"))))),IF(Y80&gt;5,IF(Y80&gt;Y81+1,"fim1st","meio1st"),"meio1st")),IF(Y80&lt;&gt;"",IF(Y81&gt;5,IF(Y81&gt;Y80+1,"fim1st",IF(Y80&gt;Y81+1,"fim1st",IF(Y81=Y80,"meio1st",IF(Y81=6,IF(Y80=7,"fim1st","meio1st"),IF(Y81=7,IF(Y80=6,"fim1st","meio1st"),"meio1st"))))),IF(Y80&gt;5,IF(Y80&gt;Y81+1,"fim1st","meio1st"),"meio1st")),"NJG"))))))</f>
        <v>fim2st</v>
      </c>
      <c r="AE81" s="87" t="n">
        <f aca="false">IF(X81="W",6,IF(X81="O",0,  IF(X80="R",IF(AC81="meio1st",IF(Y80&gt;4,IF(Y80=6,7,Y80+2),6),Y81),Y81)))</f>
        <v>4</v>
      </c>
      <c r="AF81" s="88" t="n">
        <f aca="false">IF(X81="W",6,IF(X81="O",0,IF(X81="R",IF(AC81="meio1st",0,IF(AC81="fim1st",0,Z81) ),IF(X80="R",IF(AC81="meio1st",6,IF(AC81="fim1st",6,IF(AC81="meio2st",IF(Z80&gt;4,IF(Z80=6,7,Z80+2),6),Z81))),Z81))))</f>
        <v>3</v>
      </c>
      <c r="AG81" s="89" t="n">
        <f aca="false">IF(X81="W",0,IF(X81="O",0,IF(X81="R",IF(AC81="STB",AA81,0),IF(X80="R",IF(AC76="meio1st",0,IF(AE81&gt;AE80,IF(AF81&gt;AF80,0,10),IF(AF81&gt;AF80,10,AA81))),AA81))))</f>
        <v>0</v>
      </c>
      <c r="AH81" s="69"/>
      <c r="AI81" s="81"/>
      <c r="AJ81" s="82" t="str">
        <f aca="false">D81</f>
        <v>UIRA OLIVEIRA</v>
      </c>
      <c r="AK81" s="83" t="n">
        <f aca="false">IF(AL81="W",1,IF(AL81="O",0,IF(AL81="R",0,IF(AL80="R",1,IF(AU81+AU80&gt;0,IF(AU81&gt;AU80,1,0),IF(AT81&gt;AT80,1,0))))))</f>
        <v>1</v>
      </c>
      <c r="AL81" s="110"/>
      <c r="AM81" s="85" t="n">
        <v>6</v>
      </c>
      <c r="AN81" s="85" t="n">
        <v>6</v>
      </c>
      <c r="AO81" s="86"/>
      <c r="AQ81" s="5" t="str">
        <f aca="false">IF(AO81&lt;&gt;"","STB",IF(AO80&lt;&gt;"","STB",IF(AN81&lt;&gt;"",IF(AN81&gt;5,IF(AN81&gt;AN80+1,"fim2st",IF(AN80&gt;AN81+1,"fim2st",IF(AN81=AN80,"meio2st",IF(AN81=6,IF(AN80=7,"fim2st","meio2st"),IF(AN81=7,IF(AN80=6,"fim2st","meio2st"),"meio2st"))))),IF(AN80&gt;5,IF(AN80&gt;AN81+1,"fim2st","meio2st"),"meio2st")),IF(AN80&lt;&gt;"",IF(AN81&gt;5,IF(AN81&gt;AN80+1,"fim2st",IF(AN80&gt;AN81+1,"fim2st",IF(AN81=AN80,"meio2st",IF(AN81=6,IF(AN80=7,"fim2st","meio2st"),IF(AN81=7,IF(AN80=6,"fim2st","meio2st"),"meio2st"))))),IF(AN80&gt;5,IF(AN80&gt;AN81+1,"fim2st","meio2st"),"meio2st")),IF(AM81&lt;&gt;"",IF(AM81&gt;5,IF(AM81&gt;AM80+1,"fim1st",IF(AM80&gt;AM81+1,"fim1st",IF(AM81=AM80,"meio1st",IF(AM81=6,IF(AM80=7,"fim1st","meio1st"),IF(AM81=7,IF(AM80=6,"fim1st","meio1st"),"meio1st"))))),IF(AM80&gt;5,IF(AM80&gt;AM81+1,"fim1st","meio1st"),"meio1st")),IF(AM80&lt;&gt;"",IF(AM81&gt;5,IF(AM81&gt;AM80+1,"fim1st",IF(AM80&gt;AM81+1,"fim1st",IF(AM81=AM80,"meio1st",IF(AM81=6,IF(AM80=7,"fim1st","meio1st"),IF(AM81=7,IF(AM80=6,"fim1st","meio1st"),"meio1st"))))),IF(AM80&gt;5,IF(AM80&gt;AM81+1,"fim1st","meio1st"),"meio1st")),"NJG"))))))</f>
        <v>fim2st</v>
      </c>
      <c r="AS81" s="87" t="n">
        <f aca="false">IF(AL81="W",6,IF(AL81="O",0,  IF(AL80="R",IF(AQ81="meio1st",IF(AM80&gt;4,IF(AM80=6,7,AM80+2),6),AM81),AM81)))</f>
        <v>6</v>
      </c>
      <c r="AT81" s="88" t="n">
        <f aca="false">IF(AL81="W",6,IF(AL81="O",0,IF(AL81="R",IF(AQ81="meio1st",0,IF(AQ81="fim1st",0,AN81) ),IF(AL80="R",IF(AQ81="meio1st",6,IF(AQ81="fim1st",6,IF(AQ81="meio2st",IF(AN80&gt;4,IF(AN80=6,7,AN80+2),6),AN81))),AN81))))</f>
        <v>6</v>
      </c>
      <c r="AU81" s="89" t="n">
        <f aca="false">IF(AL81="W",0,IF(AL81="O",0,IF(AL81="R",IF(AQ81="STB",AO81,0),IF(AL80="R",IF(AQ76="meio1st",0,IF(AS81&gt;AS80,IF(AT81&gt;AT80,0,10),IF(AT81&gt;AT80,10,AO81))),AO81))))</f>
        <v>0</v>
      </c>
      <c r="AW81" s="81" t="s">
        <v>75</v>
      </c>
      <c r="AX81" s="82" t="str">
        <f aca="false">D81</f>
        <v>UIRA OLIVEIRA</v>
      </c>
      <c r="AY81" s="83" t="n">
        <f aca="false">IF(AZ81="W",1,IF(AZ81="O",0,IF(AZ81="R",0,IF(AZ80="R",1,IF(BI81+BI80&gt;0,IF(BI81&gt;BI80,1,0),IF(BH81&gt;BH80,1,0))))))</f>
        <v>0</v>
      </c>
      <c r="AZ81" s="110"/>
      <c r="BA81" s="85" t="n">
        <v>6</v>
      </c>
      <c r="BB81" s="85" t="n">
        <v>5</v>
      </c>
      <c r="BC81" s="86"/>
      <c r="BE81" s="5" t="str">
        <f aca="false">IF(BC81&lt;&gt;"","STB",IF(BC80&lt;&gt;"","STB",IF(BB81&lt;&gt;"",IF(BB81&gt;5,IF(BB81&gt;BB80+1,"fim2st",IF(BB80&gt;BB81+1,"fim2st",IF(BB81=BB80,"meio2st",IF(BB81=6,IF(BB80=7,"fim2st","meio2st"),IF(BB81=7,IF(BB80=6,"fim2st","meio2st"),"meio2st"))))),IF(BB80&gt;5,IF(BB80&gt;BB81+1,"fim2st","meio2st"),"meio2st")),IF(BB80&lt;&gt;"",IF(BB81&gt;5,IF(BB81&gt;BB80+1,"fim2st",IF(BB80&gt;BB81+1,"fim2st",IF(BB81=BB80,"meio2st",IF(BB81=6,IF(BB80=7,"fim2st","meio2st"),IF(BB81=7,IF(BB80=6,"fim2st","meio2st"),"meio2st"))))),IF(BB80&gt;5,IF(BB80&gt;BB81+1,"fim2st","meio2st"),"meio2st")),IF(BA81&lt;&gt;"",IF(BA81&gt;5,IF(BA81&gt;BA80+1,"fim1st",IF(BA80&gt;BA81+1,"fim1st",IF(BA81=BA80,"meio1st",IF(BA81=6,IF(BA80=7,"fim1st","meio1st"),IF(BA81=7,IF(BA80=6,"fim1st","meio1st"),"meio1st"))))),IF(BA80&gt;5,IF(BA80&gt;BA81+1,"fim1st","meio1st"),"meio1st")),IF(BA80&lt;&gt;"",IF(BA81&gt;5,IF(BA81&gt;BA80+1,"fim1st",IF(BA80&gt;BA81+1,"fim1st",IF(BA81=BA80,"meio1st",IF(BA81=6,IF(BA80=7,"fim1st","meio1st"),IF(BA81=7,IF(BA80=6,"fim1st","meio1st"),"meio1st"))))),IF(BA80&gt;5,IF(BA80&gt;BA81+1,"fim1st","meio1st"),"meio1st")),"NJG"))))))</f>
        <v>fim2st</v>
      </c>
      <c r="BG81" s="87" t="n">
        <f aca="false">IF(AZ81="W",6,IF(AZ81="O",0,  IF(AZ80="R",IF(BE81="meio1st",IF(BA80&gt;4,IF(BA80=6,7,BA80+2),6),BA81),BA81)))</f>
        <v>6</v>
      </c>
      <c r="BH81" s="88" t="n">
        <f aca="false">IF(AZ81="W",6,IF(AZ81="O",0,IF(AZ81="R",IF(BE81="meio1st",0,IF(BE81="fim1st",0,BB81) ),IF(AZ80="R",IF(BE81="meio1st",6,IF(BE81="fim1st",6,IF(BE81="meio2st",IF(BB80&gt;4,IF(BB80=6,7,BB80+2),6),BB81))),BB81))))</f>
        <v>5</v>
      </c>
      <c r="BI81" s="89" t="n">
        <f aca="false">IF(AZ81="W",0,IF(AZ81="O",0,IF(AZ81="R",IF(BE81="STB",BC81,0),IF(AZ80="R",IF(BE76="meio1st",0,IF(BG81&gt;BG80,IF(BH81&gt;BH80,0,10),IF(BH81&gt;BH80,10,BC81))),BC81))))</f>
        <v>0</v>
      </c>
      <c r="BK81" s="81"/>
      <c r="BL81" s="82" t="str">
        <f aca="false">D79</f>
        <v>RICARDO VILLELA</v>
      </c>
      <c r="BM81" s="83" t="n">
        <f aca="false">IF(BN81="W",1,IF(BN81="O",0,IF(BN81="R",0,IF(BN80="R",1,IF(BW81+BW80&gt;0,IF(BW81&gt;BW80,1,0),IF(BV81&gt;BV80,1,0))))))</f>
        <v>0</v>
      </c>
      <c r="BN81" s="110"/>
      <c r="BO81" s="85" t="n">
        <v>5</v>
      </c>
      <c r="BP81" s="85" t="n">
        <v>5</v>
      </c>
      <c r="BQ81" s="86"/>
      <c r="BS81" s="5" t="str">
        <f aca="false">IF(BQ81&lt;&gt;"","STB",IF(BQ80&lt;&gt;"","STB",IF(BP81&lt;&gt;"",IF(BP81&gt;5,IF(BP81&gt;BP80+1,"fim2st",IF(BP80&gt;BP81+1,"fim2st",IF(BP81=BP80,"meio2st",IF(BP81=6,IF(BP80=7,"fim2st","meio2st"),IF(BP81=7,IF(BP80=6,"fim2st","meio2st"),"meio2st"))))),IF(BP80&gt;5,IF(BP80&gt;BP81+1,"fim2st","meio2st"),"meio2st")),IF(BP80&lt;&gt;"",IF(BP81&gt;5,IF(BP81&gt;BP80+1,"fim2st",IF(BP80&gt;BP81+1,"fim2st",IF(BP81=BP80,"meio2st",IF(BP81=6,IF(BP80=7,"fim2st","meio2st"),IF(BP81=7,IF(BP80=6,"fim2st","meio2st"),"meio2st"))))),IF(BP80&gt;5,IF(BP80&gt;BP81+1,"fim2st","meio2st"),"meio2st")),IF(BO81&lt;&gt;"",IF(BO81&gt;5,IF(BO81&gt;BO80+1,"fim1st",IF(BO80&gt;BO81+1,"fim1st",IF(BO81=BO80,"meio1st",IF(BO81=6,IF(BO80=7,"fim1st","meio1st"),IF(BO81=7,IF(BO80=6,"fim1st","meio1st"),"meio1st"))))),IF(BO80&gt;5,IF(BO80&gt;BO81+1,"fim1st","meio1st"),"meio1st")),IF(BO80&lt;&gt;"",IF(BO81&gt;5,IF(BO81&gt;BO80+1,"fim1st",IF(BO80&gt;BO81+1,"fim1st",IF(BO81=BO80,"meio1st",IF(BO81=6,IF(BO80=7,"fim1st","meio1st"),IF(BO81=7,IF(BO80=6,"fim1st","meio1st"),"meio1st"))))),IF(BO80&gt;5,IF(BO80&gt;BO81+1,"fim1st","meio1st"),"meio1st")),"NJG"))))))</f>
        <v>fim2st</v>
      </c>
      <c r="BU81" s="87" t="n">
        <f aca="false">IF(BN81="W",6,IF(BN81="O",0,  IF(BN80="R",IF(BS81="meio1st",IF(BO80&gt;4,IF(BO80=6,7,BO80+2),6),BO81),BO81)))</f>
        <v>5</v>
      </c>
      <c r="BV81" s="88" t="n">
        <f aca="false">IF(BN81="W",6,IF(BN81="O",0,IF(BN81="R",IF(BS81="meio1st",0,IF(BS81="fim1st",0,BP81) ),IF(BN80="R",IF(BS81="meio1st",6,IF(BS81="fim1st",6,IF(BS81="meio2st",IF(BP80&gt;4,IF(BP80=6,7,BP80+2),6),BP81))),BP81))))</f>
        <v>5</v>
      </c>
      <c r="BW81" s="89" t="n">
        <f aca="false">IF(BN81="W",0,IF(BN81="O",0,IF(BN81="R",IF(BS81="STB",BQ81,0),IF(BN80="R",IF(BS76="meio1st",0,IF(BU81&gt;BU80,IF(BV81&gt;BV80,0,10),IF(BV81&gt;BV80,10,BQ81))),BQ81))))</f>
        <v>0</v>
      </c>
      <c r="BY81" s="81"/>
      <c r="BZ81" s="82" t="str">
        <f aca="false">D81</f>
        <v>UIRA OLIVEIRA</v>
      </c>
      <c r="CA81" s="83" t="n">
        <f aca="false">IF(CB81="W",1,IF(CB81="O",0,IF(CB81="R",0,IF(CB80="R",1,IF(CK81+CK80&gt;0,IF(CK81&gt;CK80,1,0),IF(CJ81&gt;CJ80,1,0))))))</f>
        <v>1</v>
      </c>
      <c r="CB81" s="110"/>
      <c r="CC81" s="85" t="n">
        <v>6</v>
      </c>
      <c r="CD81" s="85" t="n">
        <v>6</v>
      </c>
      <c r="CE81" s="86"/>
      <c r="CG81" s="5" t="str">
        <f aca="false">IF(CE81&lt;&gt;"","STB",IF(CE80&lt;&gt;"","STB",IF(CD81&lt;&gt;"",IF(CD81&gt;5,IF(CD81&gt;CD80+1,"fim2st",IF(CD80&gt;CD81+1,"fim2st",IF(CD81=CD80,"meio2st",IF(CD81=6,IF(CD80=7,"fim2st","meio2st"),IF(CD81=7,IF(CD80=6,"fim2st","meio2st"),"meio2st"))))),IF(CD80&gt;5,IF(CD80&gt;CD81+1,"fim2st","meio2st"),"meio2st")),IF(CD80&lt;&gt;"",IF(CD81&gt;5,IF(CD81&gt;CD80+1,"fim2st",IF(CD80&gt;CD81+1,"fim2st",IF(CD81=CD80,"meio2st",IF(CD81=6,IF(CD80=7,"fim2st","meio2st"),IF(CD81=7,IF(CD80=6,"fim2st","meio2st"),"meio2st"))))),IF(CD80&gt;5,IF(CD80&gt;CD81+1,"fim2st","meio2st"),"meio2st")),IF(CC81&lt;&gt;"",IF(CC81&gt;5,IF(CC81&gt;CC80+1,"fim1st",IF(CC80&gt;CC81+1,"fim1st",IF(CC81=CC80,"meio1st",IF(CC81=6,IF(CC80=7,"fim1st","meio1st"),IF(CC81=7,IF(CC80=6,"fim1st","meio1st"),"meio1st"))))),IF(CC80&gt;5,IF(CC80&gt;CC81+1,"fim1st","meio1st"),"meio1st")),IF(CC80&lt;&gt;"",IF(CC81&gt;5,IF(CC81&gt;CC80+1,"fim1st",IF(CC80&gt;CC81+1,"fim1st",IF(CC81=CC80,"meio1st",IF(CC81=6,IF(CC80=7,"fim1st","meio1st"),IF(CC81=7,IF(CC80=6,"fim1st","meio1st"),"meio1st"))))),IF(CC80&gt;5,IF(CC80&gt;CC81+1,"fim1st","meio1st"),"meio1st")),"NJG"))))))</f>
        <v>fim2st</v>
      </c>
      <c r="CI81" s="92" t="n">
        <f aca="false">IF(CB81="W",6,IF(CB81="O",0,  IF(CB80="R",IF(CG81="meio1st",IF(CC80&gt;4,IF(CC80=6,7,CC80+2),6),CC81),CC81)))</f>
        <v>6</v>
      </c>
      <c r="CJ81" s="93" t="n">
        <f aca="false">IF(CB81="W",6,IF(CB81="O",0,IF(CB81="R",IF(CG81="meio1st",0,IF(CG81="fim1st",0,CD81) ),IF(CB80="R",IF(CG81="meio1st",6,IF(CG81="fim1st",6,IF(CG81="meio2st",IF(CD80&gt;4,IF(CD80=6,7,CD80+2),6),CD81))),CD81))))</f>
        <v>6</v>
      </c>
      <c r="CK81" s="94" t="n">
        <f aca="false">IF(CB81="W",0,IF(CB81="O",0,IF(CB81="R",IF(CG81="STB",CE81,0),IF(CB80="R",IF(CG76="meio1st",0,IF(CI81&gt;CI80,IF(CJ81&gt;CJ80,0,10),IF(CJ81&gt;CJ80,10,CE81))),CE81))))</f>
        <v>0</v>
      </c>
      <c r="CM81" s="1" t="str">
        <f aca="false">D81</f>
        <v>UIRA OLIVEIRA</v>
      </c>
      <c r="CN81" s="8" t="n">
        <f aca="false">IF(AE77&gt;AE76,1,0)</f>
        <v>1</v>
      </c>
      <c r="CO81" s="8" t="n">
        <f aca="false">IF(AF77&gt;AF76,1,0)</f>
        <v>1</v>
      </c>
      <c r="CP81" s="8" t="n">
        <f aca="false">IF(AG77&gt;AG76,1,0)</f>
        <v>0</v>
      </c>
      <c r="CQ81" s="8" t="n">
        <f aca="false">IF(AS81&gt;AS80,1,0)</f>
        <v>1</v>
      </c>
      <c r="CR81" s="8" t="n">
        <f aca="false">IF(AT81&gt;AT80,1,0)</f>
        <v>1</v>
      </c>
      <c r="CS81" s="8" t="n">
        <f aca="false">IF(AU81&gt;AU80,1,0)</f>
        <v>0</v>
      </c>
      <c r="CT81" s="8" t="n">
        <f aca="false">IF(BG81&gt;BG80,1,0)</f>
        <v>0</v>
      </c>
      <c r="CU81" s="8" t="n">
        <f aca="false">IF(BH81&gt;BH80,1,0)</f>
        <v>0</v>
      </c>
      <c r="CV81" s="8" t="n">
        <f aca="false">IF(BI81&gt;BI80,1,0)</f>
        <v>0</v>
      </c>
      <c r="CW81" s="8" t="n">
        <f aca="false">IF(BU79&gt;BU78,1,0)</f>
        <v>0</v>
      </c>
      <c r="CX81" s="8" t="n">
        <f aca="false">IF(BV79&gt;BV78,1,0)</f>
        <v>1</v>
      </c>
      <c r="CY81" s="8" t="n">
        <f aca="false">IF(BW79&gt;BW78,1,0)</f>
        <v>0</v>
      </c>
      <c r="CZ81" s="8" t="n">
        <f aca="false">IF(CI81&gt;CI80,1,0)</f>
        <v>1</v>
      </c>
      <c r="DA81" s="8" t="n">
        <f aca="false">IF(CJ81&gt;CJ80,1,0)</f>
        <v>1</v>
      </c>
      <c r="DB81" s="8" t="n">
        <f aca="false">IF(CK81&gt;CK80,1,0)</f>
        <v>0</v>
      </c>
      <c r="DC81" s="74"/>
      <c r="DD81" s="8" t="n">
        <f aca="false">IF(AE76&gt;AE77,1,0)</f>
        <v>0</v>
      </c>
      <c r="DE81" s="8" t="n">
        <f aca="false">IF(AF76&gt;AF77,1,0)</f>
        <v>0</v>
      </c>
      <c r="DF81" s="8" t="n">
        <f aca="false">IF(AG76&gt;AG77,1,0)</f>
        <v>0</v>
      </c>
      <c r="DG81" s="8" t="n">
        <f aca="false">IF(AS80&gt;AS81,1,0)</f>
        <v>0</v>
      </c>
      <c r="DH81" s="8" t="n">
        <f aca="false">IF(AT80&gt;AT81,1,0)</f>
        <v>0</v>
      </c>
      <c r="DI81" s="8" t="n">
        <f aca="false">IF(AU80&gt;AU81,1,0)</f>
        <v>0</v>
      </c>
      <c r="DJ81" s="8" t="n">
        <f aca="false">IF(BG80&gt;BG81,1,0)</f>
        <v>1</v>
      </c>
      <c r="DK81" s="8" t="n">
        <f aca="false">IF(BH80&gt;BH81,1,0)</f>
        <v>1</v>
      </c>
      <c r="DL81" s="8" t="n">
        <f aca="false">IF(BI80&gt;BI81,1,0)</f>
        <v>0</v>
      </c>
      <c r="DM81" s="8" t="n">
        <f aca="false">IF(BU78&gt;BU79,1,0)</f>
        <v>1</v>
      </c>
      <c r="DN81" s="8" t="n">
        <f aca="false">IF(BV78&gt;BV79,1,0)</f>
        <v>0</v>
      </c>
      <c r="DO81" s="8" t="n">
        <f aca="false">IF(BW78&gt;BW79,1,0)</f>
        <v>1</v>
      </c>
      <c r="DP81" s="8" t="n">
        <f aca="false">IF(CI80&gt;CI81,1,0)</f>
        <v>0</v>
      </c>
      <c r="DQ81" s="8" t="n">
        <f aca="false">IF(CJ80&gt;CJ81,1,0)</f>
        <v>0</v>
      </c>
      <c r="DR81" s="8" t="n">
        <f aca="false">IF(CK80&gt;CK81,1,0)</f>
        <v>0</v>
      </c>
      <c r="DS81" s="74"/>
      <c r="DT81" s="8" t="n">
        <f aca="false">AE77+AF77+AG77+AS81+AT81+AU81+BG81+BH81+BI81+BU79+BV79+BW79+CI81+CJ81+CK81</f>
        <v>59</v>
      </c>
      <c r="DU81" s="8" t="n">
        <f aca="false">AE76+AF76+AG76+AS80+AT80+AU80+BG80+BH80+BI80+BU78+BV78+BW78+CI80+CJ80+CK80</f>
        <v>51</v>
      </c>
      <c r="DV81" s="74"/>
      <c r="DW81" s="1" t="n">
        <f aca="false">IF(X77="O",1,0)</f>
        <v>0</v>
      </c>
      <c r="DX81" s="1" t="n">
        <f aca="false">IF(AL81="O",1,0)</f>
        <v>0</v>
      </c>
      <c r="DY81" s="1" t="n">
        <f aca="false">IF(AZ81="O",1,0)</f>
        <v>0</v>
      </c>
      <c r="DZ81" s="1" t="n">
        <f aca="false">IF(BN79="O",1,0)</f>
        <v>0</v>
      </c>
      <c r="EA81" s="1" t="n">
        <f aca="false">IF(CB81="O",1,0)</f>
        <v>0</v>
      </c>
      <c r="ED81" s="8" t="n">
        <f aca="false">IF(CN81+CO81+CP81+DD81+DE81+DF81&gt;0,1,0)</f>
        <v>1</v>
      </c>
      <c r="EE81" s="8" t="n">
        <f aca="false">IF(CQ81+CR81+CS81+DG81+DH81+DI81&gt;0,1,0)</f>
        <v>1</v>
      </c>
      <c r="EF81" s="8" t="n">
        <f aca="false">IF(CT81+CU81+CV81+DJ81+DK81+DL81&gt;0,1,0)</f>
        <v>1</v>
      </c>
      <c r="EG81" s="8" t="n">
        <f aca="false">IF(CW81+CX81+CY81+DM81+DN81+DO81&gt;0,1,0)</f>
        <v>1</v>
      </c>
      <c r="EH81" s="8" t="n">
        <f aca="false">IF(CZ81+DA81+DB81+DP81+DQ81+DR81&gt;0,1,0)</f>
        <v>1</v>
      </c>
      <c r="EI81" s="8" t="n">
        <v>6</v>
      </c>
      <c r="EJ81" s="48" t="n">
        <f aca="false">SUM(ED81:EH81)</f>
        <v>5</v>
      </c>
      <c r="EK81" s="48" t="n">
        <f aca="false">AY81+BM79+CA81+W77+AK81</f>
        <v>3</v>
      </c>
      <c r="EL81" s="48" t="n">
        <f aca="false">SUM(CN81:DB81)</f>
        <v>7</v>
      </c>
      <c r="EM81" s="48" t="n">
        <f aca="false">SUM(DD81:DR81)</f>
        <v>4</v>
      </c>
      <c r="EN81" s="48" t="n">
        <f aca="false">EL81-EM81</f>
        <v>3</v>
      </c>
      <c r="EO81" s="48" t="n">
        <f aca="false">DT81</f>
        <v>59</v>
      </c>
      <c r="EP81" s="48" t="n">
        <f aca="false">DU81</f>
        <v>51</v>
      </c>
      <c r="EQ81" s="48" t="n">
        <f aca="false">EO81-EP81</f>
        <v>8</v>
      </c>
      <c r="ER81" s="48" t="n">
        <f aca="false">SUM(DW81:EA81)</f>
        <v>0</v>
      </c>
      <c r="ES81" s="74"/>
      <c r="ET81" s="27" t="n">
        <f aca="false">IF(EK81+100&gt;99,EK81+100,concatdxnar("0",EK81+100))</f>
        <v>103</v>
      </c>
      <c r="EU81" s="27" t="n">
        <f aca="false">IF(EN81+100&gt;99,EN81+100,CONCATENATE("0",EN81+100))</f>
        <v>103</v>
      </c>
      <c r="EV81" s="27" t="n">
        <f aca="false">IF(EQ81+100&gt;99,EQ81+100,CONCATENATE("0",EQ81+100))</f>
        <v>108</v>
      </c>
      <c r="EW81" s="27" t="n">
        <f aca="false">9-ER81</f>
        <v>9</v>
      </c>
      <c r="EX81" s="8" t="str">
        <f aca="false">CONCATENATE(ET81,EU81,EV81,EW81,EI81)</f>
        <v>10310310896</v>
      </c>
      <c r="EY81" s="8" t="n">
        <f aca="false">VALUE(EX81)</f>
        <v>10310310896</v>
      </c>
      <c r="EZ81" s="8" t="n">
        <f aca="false">LARGE(EY76:EY81,EI81)</f>
        <v>10009007494</v>
      </c>
      <c r="FA81" s="8" t="str">
        <f aca="false">LEFT(EZ81,9)</f>
        <v>100090074</v>
      </c>
      <c r="FB81" s="8" t="str">
        <f aca="false">IF(FA81=FA80,"empate-c","ok")</f>
        <v>ok</v>
      </c>
      <c r="FC81" s="8" t="n">
        <f aca="false">VALUE(RIGHT(EZ81,1))</f>
        <v>4</v>
      </c>
      <c r="FD81" s="8" t="n">
        <f aca="false">IF(FB81="ok",9,IF(FB81="empate-c",CONCATENATE(FC81,FC80),IF(FB81="empate-b",CONCATENATE(FC81,FC82),1)))</f>
        <v>9</v>
      </c>
      <c r="FE81" s="8" t="str">
        <f aca="false">RIGHT(C74,1)</f>
        <v>I</v>
      </c>
      <c r="FF81" s="8" t="n">
        <f aca="false">IF(FD81=9,9,VLOOKUP(CONCATENATE(FE81,FD81),'Conf-Direto'!$A$12:$B$587,2,0))</f>
        <v>9</v>
      </c>
      <c r="FG81" s="8" t="n">
        <f aca="false">IF(FF81=9,9,IF(FF81=FC81,8,7))</f>
        <v>9</v>
      </c>
      <c r="FH81" s="1" t="str">
        <f aca="false">CONCATENATE(FA81,FG81,FC81)</f>
        <v>10009007494</v>
      </c>
      <c r="FI81" s="8" t="n">
        <v>6</v>
      </c>
      <c r="FJ81" s="25" t="n">
        <f aca="false">IF(W76=1,1,IF(W77=1,6,0))</f>
        <v>6</v>
      </c>
      <c r="FK81" s="25" t="n">
        <f aca="false">IF(BM78=1,2,IF(BM79=1,6,0))</f>
        <v>2</v>
      </c>
      <c r="FL81" s="25" t="n">
        <f aca="false">IF(AK80=1,3,IF(AK81=1,6,0))</f>
        <v>6</v>
      </c>
      <c r="FM81" s="25" t="n">
        <f aca="false">IF(CA80=1,4,IF(CA81=1,6,0))</f>
        <v>6</v>
      </c>
      <c r="FN81" s="25" t="n">
        <f aca="false">IF(AY80=1,5,IF(AY81=1,6,0))</f>
        <v>5</v>
      </c>
      <c r="FO81" s="25"/>
      <c r="FP81" s="1" t="n">
        <f aca="false">VALUE(FH81)</f>
        <v>10009007494</v>
      </c>
      <c r="FQ81" s="1" t="n">
        <f aca="false">LARGE(FP76:FP81,6)</f>
        <v>10009007494</v>
      </c>
      <c r="FR81" s="8" t="n">
        <f aca="false">IF(SUM(EJ76:EJ81)=0,B81,VALUE(RIGHT(FQ81,1)))</f>
        <v>4</v>
      </c>
      <c r="FS81" s="1" t="n">
        <f aca="false">FR81+48</f>
        <v>52</v>
      </c>
      <c r="FT81" s="1" t="str">
        <f aca="false">VLOOKUP(FR81,B76:D81,3,0)</f>
        <v>RICARDO VILLELA</v>
      </c>
      <c r="FU81" s="4" t="n">
        <f aca="false">F81</f>
        <v>54</v>
      </c>
      <c r="FV81" s="9" t="str">
        <f aca="false">IF(FS81&lt;10,CONCATENATE("0",FS81,IF(FU81&lt;10,CONCATENATE("0",FU81),FU81)),CONCATENATE(FS81,IF(FU81&lt;10,CONCATENATE("0",FU81),FU81)))</f>
        <v>5254</v>
      </c>
      <c r="FW81" s="4" t="n">
        <f aca="false">VALUE(FV81)</f>
        <v>5254</v>
      </c>
      <c r="FX81" s="4" t="n">
        <f aca="false">SMALL(FW76:FW81,FI81)</f>
        <v>5451</v>
      </c>
      <c r="FY81" s="4" t="n">
        <f aca="false">IF(LEN(FX81)=3,VALUE(LEFT(FX81,1)),VALUE(LEFT(FX81,2)))</f>
        <v>54</v>
      </c>
      <c r="FZ81" s="4" t="str">
        <f aca="false">RIGHT(FX81,2)</f>
        <v>51</v>
      </c>
    </row>
    <row r="83" s="17" customFormat="true" ht="22.5" hidden="false" customHeight="true" outlineLevel="0" collapsed="false">
      <c r="A83" s="10"/>
      <c r="B83" s="10" t="s">
        <v>0</v>
      </c>
      <c r="C83" s="11" t="s">
        <v>88</v>
      </c>
      <c r="D83" s="11"/>
      <c r="E83" s="12"/>
      <c r="F83" s="11" t="str">
        <f aca="false">$C83</f>
        <v>GRUPO J</v>
      </c>
      <c r="G83" s="11" t="s">
        <v>80</v>
      </c>
      <c r="H83" s="13" t="s">
        <v>2</v>
      </c>
      <c r="I83" s="14" t="s">
        <v>3</v>
      </c>
      <c r="J83" s="15" t="s">
        <v>4</v>
      </c>
      <c r="K83" s="15"/>
      <c r="L83" s="15"/>
      <c r="M83" s="15" t="s">
        <v>6</v>
      </c>
      <c r="N83" s="15"/>
      <c r="O83" s="15"/>
      <c r="P83" s="11" t="s">
        <v>8</v>
      </c>
      <c r="Q83" s="11" t="s">
        <v>8</v>
      </c>
      <c r="R83" s="36"/>
      <c r="S83" s="36"/>
      <c r="U83" s="18" t="str">
        <f aca="false">U74</f>
        <v>3o TURNO - 1a RODADA</v>
      </c>
      <c r="V83" s="18"/>
      <c r="W83" s="19"/>
      <c r="X83" s="22" t="s">
        <v>10</v>
      </c>
      <c r="Y83" s="22"/>
      <c r="Z83" s="22"/>
      <c r="AA83" s="22"/>
      <c r="AC83" s="5" t="s">
        <v>11</v>
      </c>
      <c r="AD83" s="12"/>
      <c r="AE83" s="21" t="s">
        <v>12</v>
      </c>
      <c r="AF83" s="21"/>
      <c r="AG83" s="21"/>
      <c r="AI83" s="18" t="str">
        <f aca="false">AI74</f>
        <v>3o TURNO - 2a RODADA</v>
      </c>
      <c r="AJ83" s="18"/>
      <c r="AK83" s="19"/>
      <c r="AL83" s="22" t="s">
        <v>10</v>
      </c>
      <c r="AM83" s="22"/>
      <c r="AN83" s="22"/>
      <c r="AO83" s="22"/>
      <c r="AP83" s="12"/>
      <c r="AQ83" s="5" t="s">
        <v>11</v>
      </c>
      <c r="AR83" s="12"/>
      <c r="AS83" s="21" t="s">
        <v>12</v>
      </c>
      <c r="AT83" s="21"/>
      <c r="AU83" s="21"/>
      <c r="AW83" s="18" t="str">
        <f aca="false">AW74</f>
        <v>3o TURNO - 3a RODADA</v>
      </c>
      <c r="AX83" s="18"/>
      <c r="AY83" s="19"/>
      <c r="AZ83" s="22" t="s">
        <v>10</v>
      </c>
      <c r="BA83" s="22"/>
      <c r="BB83" s="22"/>
      <c r="BC83" s="22"/>
      <c r="BD83" s="12"/>
      <c r="BE83" s="5" t="s">
        <v>11</v>
      </c>
      <c r="BF83" s="12"/>
      <c r="BG83" s="21" t="s">
        <v>12</v>
      </c>
      <c r="BH83" s="21"/>
      <c r="BI83" s="21"/>
      <c r="BK83" s="18" t="str">
        <f aca="false">BK74</f>
        <v>3o TURNO - 4a RODADA</v>
      </c>
      <c r="BL83" s="18"/>
      <c r="BM83" s="19"/>
      <c r="BN83" s="22" t="s">
        <v>10</v>
      </c>
      <c r="BO83" s="22"/>
      <c r="BP83" s="22"/>
      <c r="BQ83" s="22"/>
      <c r="BR83" s="12"/>
      <c r="BS83" s="5" t="s">
        <v>11</v>
      </c>
      <c r="BT83" s="12"/>
      <c r="BU83" s="21" t="s">
        <v>12</v>
      </c>
      <c r="BV83" s="21"/>
      <c r="BW83" s="21"/>
      <c r="BY83" s="18" t="str">
        <f aca="false">BY74</f>
        <v>3o TURNO - 5a RODADA</v>
      </c>
      <c r="BZ83" s="18"/>
      <c r="CA83" s="19"/>
      <c r="CB83" s="23" t="s">
        <v>10</v>
      </c>
      <c r="CC83" s="23"/>
      <c r="CD83" s="23"/>
      <c r="CE83" s="23"/>
      <c r="CF83" s="12"/>
      <c r="CG83" s="5" t="s">
        <v>11</v>
      </c>
      <c r="CH83" s="12"/>
      <c r="CI83" s="21" t="s">
        <v>12</v>
      </c>
      <c r="CJ83" s="21"/>
      <c r="CK83" s="21"/>
      <c r="CL83" s="24"/>
      <c r="CM83" s="25" t="s">
        <v>13</v>
      </c>
      <c r="CN83" s="8" t="s">
        <v>14</v>
      </c>
      <c r="CO83" s="8"/>
      <c r="CP83" s="8"/>
      <c r="CQ83" s="8" t="s">
        <v>15</v>
      </c>
      <c r="CR83" s="8"/>
      <c r="CS83" s="8"/>
      <c r="CT83" s="8" t="s">
        <v>16</v>
      </c>
      <c r="CU83" s="8"/>
      <c r="CV83" s="8"/>
      <c r="CW83" s="8" t="s">
        <v>17</v>
      </c>
      <c r="CX83" s="8"/>
      <c r="CY83" s="8"/>
      <c r="CZ83" s="8" t="s">
        <v>18</v>
      </c>
      <c r="DA83" s="8"/>
      <c r="DB83" s="8"/>
      <c r="DC83" s="10"/>
      <c r="DD83" s="8" t="s">
        <v>19</v>
      </c>
      <c r="DE83" s="8"/>
      <c r="DF83" s="8"/>
      <c r="DG83" s="8" t="s">
        <v>20</v>
      </c>
      <c r="DH83" s="8"/>
      <c r="DI83" s="8"/>
      <c r="DJ83" s="8" t="s">
        <v>21</v>
      </c>
      <c r="DK83" s="8"/>
      <c r="DL83" s="8"/>
      <c r="DM83" s="8" t="s">
        <v>22</v>
      </c>
      <c r="DN83" s="8"/>
      <c r="DO83" s="8"/>
      <c r="DP83" s="8" t="s">
        <v>23</v>
      </c>
      <c r="DQ83" s="8"/>
      <c r="DR83" s="8"/>
      <c r="DS83" s="10"/>
      <c r="DT83" s="8" t="s">
        <v>6</v>
      </c>
      <c r="DU83" s="8"/>
      <c r="DV83" s="10"/>
      <c r="DW83" s="8" t="s">
        <v>24</v>
      </c>
      <c r="DX83" s="8"/>
      <c r="DY83" s="8"/>
      <c r="DZ83" s="8"/>
      <c r="EA83" s="8"/>
      <c r="EB83" s="8" t="s">
        <v>25</v>
      </c>
      <c r="EC83" s="8"/>
      <c r="ED83" s="8" t="s">
        <v>26</v>
      </c>
      <c r="EE83" s="8"/>
      <c r="EF83" s="8"/>
      <c r="EG83" s="8"/>
      <c r="EH83" s="8"/>
      <c r="EI83" s="26" t="s">
        <v>0</v>
      </c>
      <c r="EJ83" s="26" t="s">
        <v>2</v>
      </c>
      <c r="EK83" s="26" t="s">
        <v>3</v>
      </c>
      <c r="EL83" s="8" t="s">
        <v>4</v>
      </c>
      <c r="EM83" s="8"/>
      <c r="EN83" s="8"/>
      <c r="EO83" s="8" t="s">
        <v>6</v>
      </c>
      <c r="EP83" s="8"/>
      <c r="EQ83" s="8"/>
      <c r="ER83" s="8" t="s">
        <v>27</v>
      </c>
      <c r="ES83" s="10"/>
      <c r="ET83" s="27" t="s">
        <v>28</v>
      </c>
      <c r="EU83" s="27"/>
      <c r="EV83" s="27"/>
      <c r="EW83" s="27"/>
      <c r="EX83" s="27"/>
      <c r="EY83" s="27"/>
      <c r="EZ83" s="27"/>
      <c r="FA83" s="27"/>
      <c r="FB83" s="27"/>
      <c r="FC83" s="27"/>
      <c r="FD83" s="8" t="s">
        <v>29</v>
      </c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10"/>
      <c r="FT83" s="10"/>
      <c r="FU83" s="12"/>
      <c r="FV83" s="28"/>
      <c r="FW83" s="12"/>
      <c r="FX83" s="12"/>
      <c r="FY83" s="12"/>
      <c r="FZ83" s="12"/>
      <c r="GA83" s="12"/>
      <c r="GB83" s="12"/>
      <c r="GC83" s="12"/>
      <c r="GD83" s="24"/>
      <c r="GE83" s="24"/>
    </row>
    <row r="84" s="17" customFormat="true" ht="24.75" hidden="false" customHeight="true" outlineLevel="0" collapsed="false">
      <c r="A84" s="10"/>
      <c r="B84" s="10"/>
      <c r="C84" s="29" t="str">
        <f aca="false">C75</f>
        <v>TENISTAS</v>
      </c>
      <c r="D84" s="29" t="str">
        <f aca="false">C3</f>
        <v>TENISTAS</v>
      </c>
      <c r="E84" s="12"/>
      <c r="F84" s="30"/>
      <c r="G84" s="31" t="s">
        <v>31</v>
      </c>
      <c r="H84" s="13"/>
      <c r="I84" s="14"/>
      <c r="J84" s="32" t="s">
        <v>32</v>
      </c>
      <c r="K84" s="32" t="s">
        <v>33</v>
      </c>
      <c r="L84" s="33" t="s">
        <v>34</v>
      </c>
      <c r="M84" s="34" t="s">
        <v>32</v>
      </c>
      <c r="N84" s="34" t="s">
        <v>33</v>
      </c>
      <c r="O84" s="35" t="s">
        <v>34</v>
      </c>
      <c r="P84" s="11"/>
      <c r="Q84" s="11"/>
      <c r="R84" s="36"/>
      <c r="S84" s="36"/>
      <c r="U84" s="41"/>
      <c r="V84" s="42" t="str">
        <f aca="false">V75</f>
        <v>23 a 29 Mai</v>
      </c>
      <c r="W84" s="38"/>
      <c r="X84" s="39" t="s">
        <v>35</v>
      </c>
      <c r="Y84" s="40" t="s">
        <v>36</v>
      </c>
      <c r="Z84" s="40" t="s">
        <v>37</v>
      </c>
      <c r="AA84" s="34" t="s">
        <v>38</v>
      </c>
      <c r="AC84" s="5" t="s">
        <v>39</v>
      </c>
      <c r="AD84" s="12"/>
      <c r="AE84" s="40" t="s">
        <v>36</v>
      </c>
      <c r="AF84" s="40" t="s">
        <v>37</v>
      </c>
      <c r="AG84" s="34" t="s">
        <v>38</v>
      </c>
      <c r="AI84" s="41"/>
      <c r="AJ84" s="42" t="str">
        <f aca="false">AJ75</f>
        <v>30 a 05 Jun</v>
      </c>
      <c r="AK84" s="38"/>
      <c r="AL84" s="39" t="s">
        <v>35</v>
      </c>
      <c r="AM84" s="40" t="s">
        <v>36</v>
      </c>
      <c r="AN84" s="40" t="s">
        <v>37</v>
      </c>
      <c r="AO84" s="34" t="s">
        <v>38</v>
      </c>
      <c r="AP84" s="12"/>
      <c r="AQ84" s="5" t="s">
        <v>39</v>
      </c>
      <c r="AR84" s="12"/>
      <c r="AS84" s="40" t="s">
        <v>36</v>
      </c>
      <c r="AT84" s="40" t="s">
        <v>37</v>
      </c>
      <c r="AU84" s="34" t="s">
        <v>38</v>
      </c>
      <c r="AW84" s="41"/>
      <c r="AX84" s="42" t="str">
        <f aca="false">AX75</f>
        <v>06 a 12 Jun</v>
      </c>
      <c r="AY84" s="38"/>
      <c r="AZ84" s="39" t="s">
        <v>35</v>
      </c>
      <c r="BA84" s="40" t="s">
        <v>36</v>
      </c>
      <c r="BB84" s="40" t="s">
        <v>37</v>
      </c>
      <c r="BC84" s="34" t="s">
        <v>38</v>
      </c>
      <c r="BD84" s="12"/>
      <c r="BE84" s="5" t="s">
        <v>39</v>
      </c>
      <c r="BF84" s="12"/>
      <c r="BG84" s="40" t="s">
        <v>36</v>
      </c>
      <c r="BH84" s="40" t="s">
        <v>37</v>
      </c>
      <c r="BI84" s="34" t="s">
        <v>38</v>
      </c>
      <c r="BK84" s="41"/>
      <c r="BL84" s="42" t="str">
        <f aca="false">BL75</f>
        <v>13 a 19 Jun</v>
      </c>
      <c r="BM84" s="38"/>
      <c r="BN84" s="39" t="s">
        <v>35</v>
      </c>
      <c r="BO84" s="40" t="s">
        <v>36</v>
      </c>
      <c r="BP84" s="40" t="s">
        <v>37</v>
      </c>
      <c r="BQ84" s="34" t="s">
        <v>38</v>
      </c>
      <c r="BR84" s="12"/>
      <c r="BS84" s="5" t="s">
        <v>39</v>
      </c>
      <c r="BT84" s="12"/>
      <c r="BU84" s="40" t="s">
        <v>36</v>
      </c>
      <c r="BV84" s="40" t="s">
        <v>37</v>
      </c>
      <c r="BW84" s="34" t="s">
        <v>38</v>
      </c>
      <c r="BY84" s="41"/>
      <c r="BZ84" s="42" t="str">
        <f aca="false">BZ75</f>
        <v>20 a 26 Jun</v>
      </c>
      <c r="CA84" s="38"/>
      <c r="CB84" s="116" t="s">
        <v>35</v>
      </c>
      <c r="CC84" s="45" t="s">
        <v>40</v>
      </c>
      <c r="CD84" s="45" t="s">
        <v>41</v>
      </c>
      <c r="CE84" s="46" t="s">
        <v>38</v>
      </c>
      <c r="CF84" s="12"/>
      <c r="CG84" s="5" t="s">
        <v>39</v>
      </c>
      <c r="CH84" s="12"/>
      <c r="CI84" s="40" t="s">
        <v>36</v>
      </c>
      <c r="CJ84" s="40" t="s">
        <v>37</v>
      </c>
      <c r="CK84" s="34" t="s">
        <v>38</v>
      </c>
      <c r="CL84" s="24"/>
      <c r="CM84" s="25"/>
      <c r="CN84" s="10" t="s">
        <v>42</v>
      </c>
      <c r="CO84" s="10" t="s">
        <v>43</v>
      </c>
      <c r="CP84" s="10" t="s">
        <v>44</v>
      </c>
      <c r="CQ84" s="10" t="s">
        <v>42</v>
      </c>
      <c r="CR84" s="10" t="s">
        <v>43</v>
      </c>
      <c r="CS84" s="10" t="s">
        <v>44</v>
      </c>
      <c r="CT84" s="10" t="s">
        <v>42</v>
      </c>
      <c r="CU84" s="10" t="s">
        <v>43</v>
      </c>
      <c r="CV84" s="10" t="s">
        <v>44</v>
      </c>
      <c r="CW84" s="10" t="s">
        <v>42</v>
      </c>
      <c r="CX84" s="10" t="s">
        <v>43</v>
      </c>
      <c r="CY84" s="10" t="s">
        <v>44</v>
      </c>
      <c r="CZ84" s="10" t="s">
        <v>42</v>
      </c>
      <c r="DA84" s="10" t="s">
        <v>43</v>
      </c>
      <c r="DB84" s="10" t="s">
        <v>44</v>
      </c>
      <c r="DC84" s="10"/>
      <c r="DD84" s="10" t="s">
        <v>42</v>
      </c>
      <c r="DE84" s="10" t="s">
        <v>43</v>
      </c>
      <c r="DF84" s="10" t="s">
        <v>44</v>
      </c>
      <c r="DG84" s="10" t="s">
        <v>42</v>
      </c>
      <c r="DH84" s="10" t="s">
        <v>43</v>
      </c>
      <c r="DI84" s="10" t="s">
        <v>44</v>
      </c>
      <c r="DJ84" s="10" t="s">
        <v>42</v>
      </c>
      <c r="DK84" s="10" t="s">
        <v>43</v>
      </c>
      <c r="DL84" s="10" t="s">
        <v>44</v>
      </c>
      <c r="DM84" s="10" t="s">
        <v>42</v>
      </c>
      <c r="DN84" s="10" t="s">
        <v>43</v>
      </c>
      <c r="DO84" s="10" t="s">
        <v>44</v>
      </c>
      <c r="DP84" s="10" t="s">
        <v>42</v>
      </c>
      <c r="DQ84" s="10" t="s">
        <v>43</v>
      </c>
      <c r="DR84" s="10" t="s">
        <v>44</v>
      </c>
      <c r="DS84" s="10"/>
      <c r="DT84" s="8" t="s">
        <v>32</v>
      </c>
      <c r="DU84" s="8" t="s">
        <v>33</v>
      </c>
      <c r="DV84" s="10"/>
      <c r="DW84" s="12" t="s">
        <v>45</v>
      </c>
      <c r="DX84" s="10" t="s">
        <v>46</v>
      </c>
      <c r="DY84" s="12" t="s">
        <v>45</v>
      </c>
      <c r="DZ84" s="10" t="s">
        <v>46</v>
      </c>
      <c r="EA84" s="12" t="s">
        <v>45</v>
      </c>
      <c r="EB84" s="8" t="s">
        <v>47</v>
      </c>
      <c r="EC84" s="8"/>
      <c r="ED84" s="8" t="s">
        <v>48</v>
      </c>
      <c r="EE84" s="8" t="s">
        <v>49</v>
      </c>
      <c r="EF84" s="8" t="s">
        <v>50</v>
      </c>
      <c r="EG84" s="8" t="s">
        <v>51</v>
      </c>
      <c r="EH84" s="8" t="s">
        <v>52</v>
      </c>
      <c r="EI84" s="26"/>
      <c r="EJ84" s="26"/>
      <c r="EK84" s="26"/>
      <c r="EL84" s="8" t="s">
        <v>32</v>
      </c>
      <c r="EM84" s="8" t="s">
        <v>33</v>
      </c>
      <c r="EN84" s="8" t="s">
        <v>34</v>
      </c>
      <c r="EO84" s="8" t="s">
        <v>32</v>
      </c>
      <c r="EP84" s="8" t="s">
        <v>33</v>
      </c>
      <c r="EQ84" s="8" t="s">
        <v>34</v>
      </c>
      <c r="ER84" s="8"/>
      <c r="ES84" s="10"/>
      <c r="ET84" s="10" t="str">
        <f aca="false">I83</f>
        <v>Vitorias</v>
      </c>
      <c r="EU84" s="10" t="s">
        <v>53</v>
      </c>
      <c r="EV84" s="10" t="s">
        <v>54</v>
      </c>
      <c r="EW84" s="10" t="s">
        <v>24</v>
      </c>
      <c r="EX84" s="10" t="s">
        <v>55</v>
      </c>
      <c r="EY84" s="10" t="s">
        <v>56</v>
      </c>
      <c r="EZ84" s="10" t="s">
        <v>57</v>
      </c>
      <c r="FA84" s="10" t="s">
        <v>58</v>
      </c>
      <c r="FB84" s="10" t="s">
        <v>59</v>
      </c>
      <c r="FC84" s="10" t="s">
        <v>60</v>
      </c>
      <c r="FD84" s="10" t="s">
        <v>61</v>
      </c>
      <c r="FE84" s="10" t="s">
        <v>62</v>
      </c>
      <c r="FF84" s="10" t="s">
        <v>32</v>
      </c>
      <c r="FG84" s="10" t="s">
        <v>63</v>
      </c>
      <c r="FH84" s="10" t="s">
        <v>64</v>
      </c>
      <c r="FI84" s="8" t="s">
        <v>0</v>
      </c>
      <c r="FJ84" s="8" t="n">
        <v>1</v>
      </c>
      <c r="FK84" s="8" t="n">
        <v>2</v>
      </c>
      <c r="FL84" s="8" t="n">
        <v>3</v>
      </c>
      <c r="FM84" s="8" t="n">
        <v>4</v>
      </c>
      <c r="FN84" s="8" t="n">
        <v>5</v>
      </c>
      <c r="FO84" s="8" t="n">
        <v>6</v>
      </c>
      <c r="FP84" s="10" t="s">
        <v>65</v>
      </c>
      <c r="FQ84" s="10" t="s">
        <v>66</v>
      </c>
      <c r="FR84" s="10" t="s">
        <v>67</v>
      </c>
      <c r="FS84" s="47" t="s">
        <v>68</v>
      </c>
      <c r="FT84" s="10" t="s">
        <v>69</v>
      </c>
      <c r="FU84" s="12" t="s">
        <v>70</v>
      </c>
      <c r="FV84" s="28" t="s">
        <v>71</v>
      </c>
      <c r="FW84" s="12"/>
      <c r="FX84" s="12" t="s">
        <v>73</v>
      </c>
      <c r="FY84" s="12"/>
      <c r="FZ84" s="12"/>
      <c r="GA84" s="12"/>
      <c r="GB84" s="12"/>
      <c r="GC84" s="12"/>
      <c r="GD84" s="24"/>
      <c r="GE84" s="24"/>
    </row>
    <row r="85" customFormat="false" ht="13.8" hidden="false" customHeight="false" outlineLevel="0" collapsed="false">
      <c r="B85" s="48" t="n">
        <v>1</v>
      </c>
      <c r="C85" s="49" t="n">
        <v>55</v>
      </c>
      <c r="D85" s="50" t="str">
        <f aca="false">Classificação!D59</f>
        <v>VALNEI PIAZZA</v>
      </c>
      <c r="F85" s="49" t="n">
        <f aca="false">F81+1</f>
        <v>55</v>
      </c>
      <c r="G85" s="51" t="str">
        <f aca="false">VLOOKUP(FR85,$B$85:$D$90,3,0)</f>
        <v>VALNEI PIAZZA</v>
      </c>
      <c r="H85" s="111" t="n">
        <f aca="false">VLOOKUP(FR85,EI85:EJ90,2,0)</f>
        <v>5</v>
      </c>
      <c r="I85" s="53" t="n">
        <f aca="false">VLOOKUP(FR85,EI85:EK90,3,0)</f>
        <v>4</v>
      </c>
      <c r="J85" s="57" t="n">
        <f aca="false">VLOOKUP(FR85,EI85:EQ90,4,0)</f>
        <v>9</v>
      </c>
      <c r="K85" s="55" t="n">
        <f aca="false">VLOOKUP(FR85,EI85:EQ90,5,0)</f>
        <v>3</v>
      </c>
      <c r="L85" s="56" t="n">
        <f aca="false">VLOOKUP(FR85,EI85:EQ90,6,0)</f>
        <v>6</v>
      </c>
      <c r="M85" s="57" t="n">
        <f aca="false">VLOOKUP(FR85,EI85:EQ90,7,0)</f>
        <v>72</v>
      </c>
      <c r="N85" s="55" t="n">
        <f aca="false">VLOOKUP(FR85,EI85:EQ90,8,0)</f>
        <v>41</v>
      </c>
      <c r="O85" s="112" t="n">
        <f aca="false">VLOOKUP(FR85,EI85:EQ90,9,0)</f>
        <v>31</v>
      </c>
      <c r="P85" s="58" t="n">
        <f aca="false">VLOOKUP(FR85,EI85:ER90,10,0)</f>
        <v>0</v>
      </c>
      <c r="Q85" s="58" t="e">
        <f aca="false">VLOOKUP(FS85,EJ85:ES90,10,0)</f>
        <v>#N/A</v>
      </c>
      <c r="R85" s="59"/>
      <c r="S85" s="59"/>
      <c r="U85" s="60"/>
      <c r="V85" s="61" t="str">
        <f aca="false">D85</f>
        <v>VALNEI PIAZZA</v>
      </c>
      <c r="W85" s="62" t="n">
        <f aca="false">IF(X85="W",1,IF(X85="O",0,IF(X85="R",0,IF(X86="R",1,IF(AG85+AG86&gt;0,IF(AG85&gt;AG86,1,0),IF(AF85&gt;AF86,1,0))))))</f>
        <v>0</v>
      </c>
      <c r="X85" s="63"/>
      <c r="Y85" s="64" t="n">
        <v>3</v>
      </c>
      <c r="Z85" s="64" t="n">
        <v>6</v>
      </c>
      <c r="AA85" s="65" t="n">
        <v>5</v>
      </c>
      <c r="AC85" s="5" t="str">
        <f aca="false">IF(AA85&lt;&gt;"","STB",IF(AA86&lt;&gt;"","STB",IF(Z85&lt;&gt;"",IF(Z85&gt;5,IF(Z85&gt;Z86+1,"fim2st",IF(Z86&gt;Z85+1,"fim2st",IF(Z85=Z86,"meio2st",IF(Z85=6,IF(Z86=7,"fim2st","meio2st"),IF(Z85=7,IF(Z86=6,"fim2st","meio2st"),"meio2st"))))),IF(Z86&gt;5,IF(Z86&gt;Z85+1,"fim2st","meio2st"),"meio2st")),IF(Z86&lt;&gt;"",IF(Z85&gt;5,IF(Z85&gt;Z86+1,"fim2st",IF(Z86&gt;Z85+1,"fim2st",IF(Z85=Z86,"meio2st",IF(Z85=6,IF(Z86=7,"fim2st","meio2st"),IF(Z85=7,IF(Z86=6,"fim2st","meio2st"),"meio2st"))))),IF(Z86&gt;5,IF(Z86&gt;Z85+1,"fim2st","meio2st"),"meio2st")),IF(Y85&lt;&gt;"",IF(Y85&gt;5,IF(Y85&gt;Y86+1,"fim1st",IF(Y86&gt;Y85+1,"fim1st",IF(Y85=Y86,"meio1st",IF(Y85=6,IF(Y86=7,"fim1st","meio1st"),IF(Y85=7,IF(Y86=6,"fim1st","meio1st"),"meio1st"))))),IF(Y86&gt;5,IF(Y86&gt;Y85+1,"fim1st","meio1st"),"meio1st")),IF(Y86&lt;&gt;"",IF(Y85&gt;5,IF(Y85&gt;Y86+1,"fim1st",IF(Y86&gt;Y85+1,"fim1st",IF(Y85=Y86,"meio1st",IF(Y85=6,IF(Y86=7,"fim1st","meio1st"),IF(Y85=7,IF(Y86=6,"fim1st","meio1st"),"meio1st"))))),IF(Y86&gt;5,IF(Y86&gt;Y85+1,"fim1st","meio1st"),"meio1st")),"NJG"))))))</f>
        <v>STB</v>
      </c>
      <c r="AE85" s="66" t="n">
        <f aca="false">IF(X85="W",6,IF(X85="O",0,  IF(X86="R",IF(AC85="meio1st",IF(Y86&gt;4,IF(Y86=6,7,Y86+2),6),Y85),Y85)))</f>
        <v>3</v>
      </c>
      <c r="AF85" s="67" t="n">
        <f aca="false">IF(X85="W",6,IF(X85="O",0,IF(X85="R",IF(AC85="meio1st",0,IF(AC85="fim1st",0,Z85) ),IF(X86="R",IF(AC85="meio1st",6,IF(AC85="fim1st",6,IF(AC85="meio2st",IF(Z86&gt;4,IF(Z86=6,7,Z86+2),6),Z85))),Z85))))</f>
        <v>6</v>
      </c>
      <c r="AG85" s="68" t="n">
        <f aca="false">IF(X85="W",0,IF(X85="O",0,IF(X85="R",IF(AC85="STB",AA85,0),IF(X86="R",IF(AC85="meio1st",0,IF(AE85&gt;AE86,IF(AF85&gt;AF86,0,10),IF(AF85&gt;AF86,10,AA85))),AA85))))</f>
        <v>5</v>
      </c>
      <c r="AH85" s="69"/>
      <c r="AI85" s="60" t="s">
        <v>75</v>
      </c>
      <c r="AJ85" s="61" t="str">
        <f aca="false">D85</f>
        <v>VALNEI PIAZZA</v>
      </c>
      <c r="AK85" s="62" t="n">
        <f aca="false">IF(AL85="W",1,IF(AL85="O",0,IF(AL85="R",0,IF(AL86="R",1,IF(AU85+AU86&gt;0,IF(AU85&gt;AU86,1,0),IF(AT85&gt;AT86,1,0))))))</f>
        <v>1</v>
      </c>
      <c r="AL85" s="63" t="s">
        <v>25</v>
      </c>
      <c r="AM85" s="64"/>
      <c r="AN85" s="64"/>
      <c r="AO85" s="65"/>
      <c r="AQ85" s="5" t="str">
        <f aca="false">IF(AO85&lt;&gt;"","STB",IF(AO86&lt;&gt;"","STB",IF(AN85&lt;&gt;"",IF(AN85&gt;5,IF(AN85&gt;AN86+1,"fim2st",IF(AN86&gt;AN85+1,"fim2st",IF(AN85=AN86,"meio2st",IF(AN85=6,IF(AN86=7,"fim2st","meio2st"),IF(AN85=7,IF(AN86=6,"fim2st","meio2st"),"meio2st"))))),IF(AN86&gt;5,IF(AN86&gt;AN85+1,"fim2st","meio2st"),"meio2st")),IF(AN86&lt;&gt;"",IF(AN85&gt;5,IF(AN85&gt;AN86+1,"fim2st",IF(AN86&gt;AN85+1,"fim2st",IF(AN85=AN86,"meio2st",IF(AN85=6,IF(AN86=7,"fim2st","meio2st"),IF(AN85=7,IF(AN86=6,"fim2st","meio2st"),"meio2st"))))),IF(AN86&gt;5,IF(AN86&gt;AN85+1,"fim2st","meio2st"),"meio2st")),IF(AM85&lt;&gt;"",IF(AM85&gt;5,IF(AM85&gt;AM86+1,"fim1st",IF(AM86&gt;AM85+1,"fim1st",IF(AM85=AM86,"meio1st",IF(AM85=6,IF(AM86=7,"fim1st","meio1st"),IF(AM85=7,IF(AM86=6,"fim1st","meio1st"),"meio1st"))))),IF(AM86&gt;5,IF(AM86&gt;AM85+1,"fim1st","meio1st"),"meio1st")),IF(AM86&lt;&gt;"",IF(AM85&gt;5,IF(AM85&gt;AM86+1,"fim1st",IF(AM86&gt;AM85+1,"fim1st",IF(AM85=AM86,"meio1st",IF(AM85=6,IF(AM86=7,"fim1st","meio1st"),IF(AM85=7,IF(AM86=6,"fim1st","meio1st"),"meio1st"))))),IF(AM86&gt;5,IF(AM86&gt;AM85+1,"fim1st","meio1st"),"meio1st")),"NJG"))))))</f>
        <v>NJG</v>
      </c>
      <c r="AS85" s="66" t="n">
        <f aca="false">IF(AL85="W",6,IF(AL85="O",0,  IF(AL86="R",IF(AQ85="meio1st",IF(AM86&gt;4,IF(AM86=6,7,AM86+2),6),AM85),AM85)))</f>
        <v>6</v>
      </c>
      <c r="AT85" s="67" t="n">
        <f aca="false">IF(AL85="W",6,IF(AL85="O",0,IF(AL85="R",IF(AQ85="meio1st",0,IF(AQ85="fim1st",0,AN85) ),IF(AL86="R",IF(AQ85="meio1st",6,IF(AQ85="fim1st",6,IF(AQ85="meio2st",IF(AN86&gt;4,IF(AN86=6,7,AN86+2),6),AN85))),AN85))))</f>
        <v>6</v>
      </c>
      <c r="AU85" s="68" t="n">
        <f aca="false">IF(AL85="W",0,IF(AL85="O",0,IF(AL85="R",IF(AQ85="STB",AO85,0),IF(AL86="R",IF(AQ85="meio1st",0,IF(AS85&gt;AS86,IF(AT85&gt;AT86,0,10),IF(AT85&gt;AT86,10,AO85))),AO85))))</f>
        <v>0</v>
      </c>
      <c r="AW85" s="60"/>
      <c r="AX85" s="61" t="str">
        <f aca="false">D85</f>
        <v>VALNEI PIAZZA</v>
      </c>
      <c r="AY85" s="62" t="n">
        <f aca="false">IF(AZ85="W",1,IF(AZ85="O",0,IF(AZ85="R",0,IF(AZ86="R",1,IF(BI85+BI86&gt;0,IF(BI85&gt;BI86,1,0),IF(BH85&gt;BH86,1,0))))))</f>
        <v>1</v>
      </c>
      <c r="AZ85" s="63"/>
      <c r="BA85" s="64" t="n">
        <v>6</v>
      </c>
      <c r="BB85" s="64" t="n">
        <v>6</v>
      </c>
      <c r="BC85" s="65" t="n">
        <v>10</v>
      </c>
      <c r="BE85" s="5" t="str">
        <f aca="false">IF(BC85&lt;&gt;"","STB",IF(BC86&lt;&gt;"","STB",IF(BB85&lt;&gt;"",IF(BB85&gt;5,IF(BB85&gt;BB86+1,"fim2st",IF(BB86&gt;BB85+1,"fim2st",IF(BB85=BB86,"meio2st",IF(BB85=6,IF(BB86=7,"fim2st","meio2st"),IF(BB85=7,IF(BB86=6,"fim2st","meio2st"),"meio2st"))))),IF(BB86&gt;5,IF(BB86&gt;BB85+1,"fim2st","meio2st"),"meio2st")),IF(BB86&lt;&gt;"",IF(BB85&gt;5,IF(BB85&gt;BB86+1,"fim2st",IF(BB86&gt;BB85+1,"fim2st",IF(BB85=BB86,"meio2st",IF(BB85=6,IF(BB86=7,"fim2st","meio2st"),IF(BB85=7,IF(BB86=6,"fim2st","meio2st"),"meio2st"))))),IF(BB86&gt;5,IF(BB86&gt;BB85+1,"fim2st","meio2st"),"meio2st")),IF(BA85&lt;&gt;"",IF(BA85&gt;5,IF(BA85&gt;BA86+1,"fim1st",IF(BA86&gt;BA85+1,"fim1st",IF(BA85=BA86,"meio1st",IF(BA85=6,IF(BA86=7,"fim1st","meio1st"),IF(BA85=7,IF(BA86=6,"fim1st","meio1st"),"meio1st"))))),IF(BA86&gt;5,IF(BA86&gt;BA85+1,"fim1st","meio1st"),"meio1st")),IF(BA86&lt;&gt;"",IF(BA85&gt;5,IF(BA85&gt;BA86+1,"fim1st",IF(BA86&gt;BA85+1,"fim1st",IF(BA85=BA86,"meio1st",IF(BA85=6,IF(BA86=7,"fim1st","meio1st"),IF(BA85=7,IF(BA86=6,"fim1st","meio1st"),"meio1st"))))),IF(BA86&gt;5,IF(BA86&gt;BA85+1,"fim1st","meio1st"),"meio1st")),"NJG"))))))</f>
        <v>STB</v>
      </c>
      <c r="BG85" s="66" t="n">
        <f aca="false">IF(AZ85="W",6,IF(AZ85="O",0,  IF(AZ86="R",IF(BE85="meio1st",IF(BA86&gt;4,IF(BA86=6,7,BA86+2),6),BA85),BA85)))</f>
        <v>6</v>
      </c>
      <c r="BH85" s="67" t="n">
        <f aca="false">IF(AZ85="W",6,IF(AZ85="O",0,IF(AZ85="R",IF(BE85="meio1st",0,IF(BE85="fim1st",0,BB85) ),IF(AZ86="R",IF(BE85="meio1st",6,IF(BE85="fim1st",6,IF(BE85="meio2st",IF(BB86&gt;4,IF(BB86=6,7,BB86+2),6),BB85))),BB85))))</f>
        <v>6</v>
      </c>
      <c r="BI85" s="68" t="n">
        <f aca="false">IF(AZ85="W",0,IF(AZ85="O",0,IF(AZ85="R",IF(BE85="STB",BC85,0),IF(AZ86="R",IF(BE85="meio1st",0,IF(BG85&gt;BG86,IF(BH85&gt;BH86,0,10),IF(BH85&gt;BH86,10,BC85))),BC85))))</f>
        <v>10</v>
      </c>
      <c r="BK85" s="60" t="s">
        <v>75</v>
      </c>
      <c r="BL85" s="61" t="str">
        <f aca="false">D85</f>
        <v>VALNEI PIAZZA</v>
      </c>
      <c r="BM85" s="62" t="n">
        <f aca="false">IF(BN85="W",1,IF(BN85="O",0,IF(BN85="R",0,IF(BN86="R",1,IF(BW85+BW86&gt;0,IF(BW85&gt;BW86,1,0),IF(BV85&gt;BV86,1,0))))))</f>
        <v>1</v>
      </c>
      <c r="BN85" s="63" t="s">
        <v>25</v>
      </c>
      <c r="BO85" s="64"/>
      <c r="BP85" s="64"/>
      <c r="BQ85" s="65"/>
      <c r="BS85" s="5" t="str">
        <f aca="false">IF(BQ85&lt;&gt;"","STB",IF(BQ86&lt;&gt;"","STB",IF(BP85&lt;&gt;"",IF(BP85&gt;5,IF(BP85&gt;BP86+1,"fim2st",IF(BP86&gt;BP85+1,"fim2st",IF(BP85=BP86,"meio2st",IF(BP85=6,IF(BP86=7,"fim2st","meio2st"),IF(BP85=7,IF(BP86=6,"fim2st","meio2st"),"meio2st"))))),IF(BP86&gt;5,IF(BP86&gt;BP85+1,"fim2st","meio2st"),"meio2st")),IF(BP86&lt;&gt;"",IF(BP85&gt;5,IF(BP85&gt;BP86+1,"fim2st",IF(BP86&gt;BP85+1,"fim2st",IF(BP85=BP86,"meio2st",IF(BP85=6,IF(BP86=7,"fim2st","meio2st"),IF(BP85=7,IF(BP86=6,"fim2st","meio2st"),"meio2st"))))),IF(BP86&gt;5,IF(BP86&gt;BP85+1,"fim2st","meio2st"),"meio2st")),IF(BO85&lt;&gt;"",IF(BO85&gt;5,IF(BO85&gt;BO86+1,"fim1st",IF(BO86&gt;BO85+1,"fim1st",IF(BO85=BO86,"meio1st",IF(BO85=6,IF(BO86=7,"fim1st","meio1st"),IF(BO85=7,IF(BO86=6,"fim1st","meio1st"),"meio1st"))))),IF(BO86&gt;5,IF(BO86&gt;BO85+1,"fim1st","meio1st"),"meio1st")),IF(BO86&lt;&gt;"",IF(BO85&gt;5,IF(BO85&gt;BO86+1,"fim1st",IF(BO86&gt;BO85+1,"fim1st",IF(BO85=BO86,"meio1st",IF(BO85=6,IF(BO86=7,"fim1st","meio1st"),IF(BO85=7,IF(BO86=6,"fim1st","meio1st"),"meio1st"))))),IF(BO86&gt;5,IF(BO86&gt;BO85+1,"fim1st","meio1st"),"meio1st")),"NJG"))))))</f>
        <v>NJG</v>
      </c>
      <c r="BU85" s="66" t="n">
        <f aca="false">IF(BN85="W",6,IF(BN85="O",0,  IF(BN86="R",IF(BS85="meio1st",IF(BO86&gt;4,IF(BO86=6,7,BO86+2),6),BO85),BO85)))</f>
        <v>6</v>
      </c>
      <c r="BV85" s="67" t="n">
        <f aca="false">IF(BN85="W",6,IF(BN85="O",0,IF(BN85="R",IF(BS85="meio1st",0,IF(BS85="fim1st",0,BP85) ),IF(BN86="R",IF(BS85="meio1st",6,IF(BS85="fim1st",6,IF(BS85="meio2st",IF(BP86&gt;4,IF(BP86=6,7,BP86+2),6),BP85))),BP85))))</f>
        <v>6</v>
      </c>
      <c r="BW85" s="68" t="n">
        <f aca="false">IF(BN85="W",0,IF(BN85="O",0,IF(BN85="R",IF(BS85="STB",BQ85,0),IF(BN86="R",IF(BS85="meio1st",0,IF(BU85&gt;BU86,IF(BV85&gt;BV86,0,10),IF(BV85&gt;BV86,10,BQ85))),BQ85))))</f>
        <v>0</v>
      </c>
      <c r="BY85" s="60"/>
      <c r="BZ85" s="61" t="str">
        <f aca="false">D85</f>
        <v>VALNEI PIAZZA</v>
      </c>
      <c r="CA85" s="62" t="n">
        <f aca="false">IF(CB85="W",1,IF(CB85="O",0,IF(CB85="R",0,IF(CB86="R",1,IF(CK85+CK86&gt;0,IF(CK85&gt;CK86,1,0),IF(CJ85&gt;CJ86,1,0))))))</f>
        <v>1</v>
      </c>
      <c r="CB85" s="63"/>
      <c r="CC85" s="64" t="n">
        <v>6</v>
      </c>
      <c r="CD85" s="64" t="n">
        <v>6</v>
      </c>
      <c r="CE85" s="65"/>
      <c r="CG85" s="5" t="str">
        <f aca="false">IF(CE85&lt;&gt;"","STB",IF(CE86&lt;&gt;"","STB",IF(CD85&lt;&gt;"",IF(CD85&gt;5,IF(CD85&gt;CD86+1,"fim2st",IF(CD86&gt;CD85+1,"fim2st",IF(CD85=CD86,"meio2st",IF(CD85=6,IF(CD86=7,"fim2st","meio2st"),IF(CD85=7,IF(CD86=6,"fim2st","meio2st"),"meio2st"))))),IF(CD86&gt;5,IF(CD86&gt;CD85+1,"fim2st","meio2st"),"meio2st")),IF(CD86&lt;&gt;"",IF(CD85&gt;5,IF(CD85&gt;CD86+1,"fim2st",IF(CD86&gt;CD85+1,"fim2st",IF(CD85=CD86,"meio2st",IF(CD85=6,IF(CD86=7,"fim2st","meio2st"),IF(CD85=7,IF(CD86=6,"fim2st","meio2st"),"meio2st"))))),IF(CD86&gt;5,IF(CD86&gt;CD85+1,"fim2st","meio2st"),"meio2st")),IF(CC85&lt;&gt;"",IF(CC85&gt;5,IF(CC85&gt;CC86+1,"fim1st",IF(CC86&gt;CC85+1,"fim1st",IF(CC85=CC86,"meio1st",IF(CC85=6,IF(CC86=7,"fim1st","meio1st"),IF(CC85=7,IF(CC86=6,"fim1st","meio1st"),"meio1st"))))),IF(CC86&gt;5,IF(CC86&gt;CC85+1,"fim1st","meio1st"),"meio1st")),IF(CC86&lt;&gt;"",IF(CC85&gt;5,IF(CC85&gt;CC86+1,"fim1st",IF(CC86&gt;CC85+1,"fim1st",IF(CC85=CC86,"meio1st",IF(CC85=6,IF(CC86=7,"fim1st","meio1st"),IF(CC85=7,IF(CC86=6,"fim1st","meio1st"),"meio1st"))))),IF(CC86&gt;5,IF(CC86&gt;CC85+1,"fim1st","meio1st"),"meio1st")),"NJG"))))))</f>
        <v>fim2st</v>
      </c>
      <c r="CI85" s="71" t="n">
        <f aca="false">IF(CB85="W",6,IF(CB85="O",0,  IF(CB86="R",IF(CG85="meio1st",IF(CC86&gt;4,IF(CC86=6,7,CC86+2),6),CC85),CC85)))</f>
        <v>6</v>
      </c>
      <c r="CJ85" s="72" t="n">
        <f aca="false">IF(CB85="W",6,IF(CB85="O",0,IF(CB85="R",IF(CG85="meio1st",0,IF(CG85="fim1st",0,CD85) ),IF(CB86="R",IF(CG85="meio1st",6,IF(CG85="fim1st",6,IF(CG85="meio2st",IF(CD86&gt;4,IF(CD86=6,7,CD86+2),6),CD85))),CD85))))</f>
        <v>6</v>
      </c>
      <c r="CK85" s="73" t="n">
        <f aca="false">IF(CB85="W",0,IF(CB85="O",0,IF(CB85="R",IF(CG85="STB",CE85,0),IF(CB86="R",IF(CG85="meio1st",0,IF(CI85&gt;CI86,IF(CJ85&gt;CJ86,0,10),IF(CJ85&gt;CJ86,10,CE85))),CE85))))</f>
        <v>0</v>
      </c>
      <c r="CM85" s="1" t="str">
        <f aca="false">D85</f>
        <v>VALNEI PIAZZA</v>
      </c>
      <c r="CN85" s="8" t="n">
        <f aca="false">IF(AE85&gt;AE86,1,0)</f>
        <v>0</v>
      </c>
      <c r="CO85" s="8" t="n">
        <f aca="false">IF(AF85&gt;AF86,1,0)</f>
        <v>1</v>
      </c>
      <c r="CP85" s="8" t="n">
        <f aca="false">IF(AG85&gt;AG86,1,0)</f>
        <v>0</v>
      </c>
      <c r="CQ85" s="8" t="n">
        <f aca="false">IF(AS85&gt;AS86,1,0)</f>
        <v>1</v>
      </c>
      <c r="CR85" s="8" t="n">
        <f aca="false">IF(AT85&gt;AT86,1,0)</f>
        <v>1</v>
      </c>
      <c r="CS85" s="8" t="n">
        <f aca="false">IF(AU85&gt;AU86,1,0)</f>
        <v>0</v>
      </c>
      <c r="CT85" s="8" t="n">
        <f aca="false">IF(BG85&gt;BG86,1,0)</f>
        <v>0</v>
      </c>
      <c r="CU85" s="8" t="n">
        <f aca="false">IF(BH85&gt;BH86,1,0)</f>
        <v>1</v>
      </c>
      <c r="CV85" s="8" t="n">
        <f aca="false">IF(BI85&gt;BI86,1,0)</f>
        <v>1</v>
      </c>
      <c r="CW85" s="8" t="n">
        <f aca="false">IF(BU85&gt;BU86,1,0)</f>
        <v>1</v>
      </c>
      <c r="CX85" s="8" t="n">
        <f aca="false">IF(BV85&gt;BV86,1,0)</f>
        <v>1</v>
      </c>
      <c r="CY85" s="8" t="n">
        <f aca="false">IF(BW85&gt;BW86,1,0)</f>
        <v>0</v>
      </c>
      <c r="CZ85" s="8" t="n">
        <f aca="false">IF(CI85&gt;CI86,1,0)</f>
        <v>1</v>
      </c>
      <c r="DA85" s="8" t="n">
        <f aca="false">IF(CJ85&gt;CJ86,1,0)</f>
        <v>1</v>
      </c>
      <c r="DB85" s="8" t="n">
        <f aca="false">IF(CK85&gt;CK86,1,0)</f>
        <v>0</v>
      </c>
      <c r="DC85" s="74"/>
      <c r="DD85" s="8" t="n">
        <f aca="false">IF(AE86&gt;AE85,1,0)</f>
        <v>1</v>
      </c>
      <c r="DE85" s="8" t="n">
        <f aca="false">IF(AF86&gt;AF85,1,0)</f>
        <v>0</v>
      </c>
      <c r="DF85" s="8" t="n">
        <f aca="false">IF(AG86&gt;AG85,1,0)</f>
        <v>1</v>
      </c>
      <c r="DG85" s="8" t="n">
        <f aca="false">IF(AS86&gt;AS85,1,0)</f>
        <v>0</v>
      </c>
      <c r="DH85" s="8" t="n">
        <f aca="false">IF(AT86&gt;AT85,1,0)</f>
        <v>0</v>
      </c>
      <c r="DI85" s="8" t="n">
        <f aca="false">IF(AU86&gt;AU85,1,0)</f>
        <v>0</v>
      </c>
      <c r="DJ85" s="8" t="n">
        <f aca="false">IF(BG86&gt;BG85,1,0)</f>
        <v>1</v>
      </c>
      <c r="DK85" s="8" t="n">
        <f aca="false">IF(BH86&gt;BH85,1,0)</f>
        <v>0</v>
      </c>
      <c r="DL85" s="8" t="n">
        <f aca="false">IF(BI86&gt;BI85,1,0)</f>
        <v>0</v>
      </c>
      <c r="DM85" s="8" t="n">
        <f aca="false">IF(BU86&gt;BU85,1,0)</f>
        <v>0</v>
      </c>
      <c r="DN85" s="8" t="n">
        <f aca="false">IF(BV86&gt;BV85,1,0)</f>
        <v>0</v>
      </c>
      <c r="DO85" s="8" t="n">
        <f aca="false">IF(BW86&gt;BW85,1,0)</f>
        <v>0</v>
      </c>
      <c r="DP85" s="8" t="n">
        <f aca="false">IF(CI86&gt;CI85,1,0)</f>
        <v>0</v>
      </c>
      <c r="DQ85" s="8" t="n">
        <f aca="false">IF(CJ86&gt;CJ85,1,0)</f>
        <v>0</v>
      </c>
      <c r="DR85" s="8" t="n">
        <f aca="false">IF(CK86&gt;CK85,1,0)</f>
        <v>0</v>
      </c>
      <c r="DS85" s="74"/>
      <c r="DT85" s="8" t="n">
        <f aca="false">AE85+AF85+AG85+AS85+AT85+AU85+BG85+BH85+BI85+BU85+BV85+BW85+CI85+CJ85+CK85</f>
        <v>72</v>
      </c>
      <c r="DU85" s="8" t="n">
        <f aca="false">AE86+AF86+AG86+AS86+AT86+AU86+BG86+BH86+BI86+BU86+BV86+BW86+CI86+CJ86+CK86</f>
        <v>41</v>
      </c>
      <c r="DV85" s="74"/>
      <c r="DW85" s="1" t="n">
        <f aca="false">IF(X85="O",1,0)</f>
        <v>0</v>
      </c>
      <c r="DX85" s="1" t="n">
        <f aca="false">IF(AL85="O",1,0)</f>
        <v>0</v>
      </c>
      <c r="DY85" s="1" t="n">
        <f aca="false">IF(AZ85="O",1,0)</f>
        <v>0</v>
      </c>
      <c r="DZ85" s="1" t="n">
        <f aca="false">IF(BN85="O",1,0)</f>
        <v>0</v>
      </c>
      <c r="EA85" s="1" t="n">
        <f aca="false">IF(CB85="O",1,0)</f>
        <v>0</v>
      </c>
      <c r="EB85" s="8" t="s">
        <v>76</v>
      </c>
      <c r="ED85" s="8" t="n">
        <f aca="false">IF(CN85+CO85+CP85+DD85+DE85+DF85&gt;0,1,0)</f>
        <v>1</v>
      </c>
      <c r="EE85" s="8" t="n">
        <f aca="false">IF(CQ85+CR85+CS85+DG85+DH85+DI85&gt;0,1,0)</f>
        <v>1</v>
      </c>
      <c r="EF85" s="8" t="n">
        <f aca="false">IF(CT85+CU85+CV85+DJ85+DK85+DL85&gt;0,1,0)</f>
        <v>1</v>
      </c>
      <c r="EG85" s="8" t="n">
        <f aca="false">IF(CW85+CX85+CY85+DM85+DN85+DO85&gt;0,1,0)</f>
        <v>1</v>
      </c>
      <c r="EH85" s="8" t="n">
        <f aca="false">IF(CZ85+DA85+DB85+DP85+DQ85+DR85&gt;0,1,0)</f>
        <v>1</v>
      </c>
      <c r="EI85" s="8" t="n">
        <v>1</v>
      </c>
      <c r="EJ85" s="48" t="n">
        <f aca="false">SUM(ED85:EH85)</f>
        <v>5</v>
      </c>
      <c r="EK85" s="48" t="n">
        <f aca="false">AY85+BM85+CA85+W85+AK85</f>
        <v>4</v>
      </c>
      <c r="EL85" s="48" t="n">
        <f aca="false">SUM(CN85:DB85)</f>
        <v>9</v>
      </c>
      <c r="EM85" s="48" t="n">
        <f aca="false">SUM(DD85:DR85)</f>
        <v>3</v>
      </c>
      <c r="EN85" s="48" t="n">
        <f aca="false">EL85-EM85</f>
        <v>6</v>
      </c>
      <c r="EO85" s="48" t="n">
        <f aca="false">DT85</f>
        <v>72</v>
      </c>
      <c r="EP85" s="48" t="n">
        <f aca="false">DU85</f>
        <v>41</v>
      </c>
      <c r="EQ85" s="48" t="n">
        <f aca="false">EO85-EP85</f>
        <v>31</v>
      </c>
      <c r="ER85" s="48" t="n">
        <f aca="false">SUM(DW85:EA85)</f>
        <v>0</v>
      </c>
      <c r="ES85" s="74"/>
      <c r="ET85" s="27" t="n">
        <f aca="false">IF(EK85+100&gt;99,EK85+100,concatdxnar("0",EK85+100))</f>
        <v>104</v>
      </c>
      <c r="EU85" s="27" t="n">
        <f aca="false">IF(EN85+100&gt;99,EN85+100,CONCATENATE("0",EN85+100))</f>
        <v>106</v>
      </c>
      <c r="EV85" s="27" t="n">
        <f aca="false">IF(EQ85+100&gt;99,EQ85+100,CONCATENATE("0",EQ85+100))</f>
        <v>131</v>
      </c>
      <c r="EW85" s="27" t="n">
        <f aca="false">9-ER85</f>
        <v>9</v>
      </c>
      <c r="EX85" s="8" t="str">
        <f aca="false">CONCATENATE(ET85,EU85,EV85,EW85,EI85)</f>
        <v>10410613191</v>
      </c>
      <c r="EY85" s="8" t="n">
        <f aca="false">VALUE(EX85)</f>
        <v>10410613191</v>
      </c>
      <c r="EZ85" s="8" t="n">
        <f aca="false">LARGE(EY85:EY90,EI85)</f>
        <v>10410613191</v>
      </c>
      <c r="FA85" s="8" t="str">
        <f aca="false">LEFT(EZ85,9)</f>
        <v>104106131</v>
      </c>
      <c r="FB85" s="8" t="str">
        <f aca="false">IF(FA85=FA86,"empate-b","ok")</f>
        <v>ok</v>
      </c>
      <c r="FC85" s="8" t="n">
        <f aca="false">VALUE(RIGHT(EZ85,1))</f>
        <v>1</v>
      </c>
      <c r="FD85" s="8" t="n">
        <f aca="false">IF(FB85="ok",9,IF(FB85="empate-c",CONCATENATE(FC85,FC84),IF(FB85="empate-b",CONCATENATE(FC85,FC86),1)))</f>
        <v>9</v>
      </c>
      <c r="FE85" s="8" t="str">
        <f aca="false">RIGHT(C83,1)</f>
        <v>J</v>
      </c>
      <c r="FF85" s="8" t="n">
        <f aca="false">IF(FD85=9,9,VLOOKUP(CONCATENATE(FE85,FD85),'Conf-Direto'!$A$12:$B$587,2,0))</f>
        <v>9</v>
      </c>
      <c r="FG85" s="8" t="n">
        <f aca="false">IF(FF85=9,9,IF(FF85=FC85,8,7))</f>
        <v>9</v>
      </c>
      <c r="FH85" s="1" t="str">
        <f aca="false">CONCATENATE(FA85,FG85,FC85)</f>
        <v>10410613191</v>
      </c>
      <c r="FI85" s="8" t="n">
        <v>1</v>
      </c>
      <c r="FJ85" s="25"/>
      <c r="FK85" s="25" t="n">
        <f aca="false">FJ86</f>
        <v>1</v>
      </c>
      <c r="FL85" s="25" t="n">
        <f aca="false">FJ87</f>
        <v>1</v>
      </c>
      <c r="FM85" s="25" t="n">
        <f aca="false">FJ88</f>
        <v>1</v>
      </c>
      <c r="FN85" s="25" t="n">
        <f aca="false">FJ89</f>
        <v>1</v>
      </c>
      <c r="FO85" s="25" t="n">
        <f aca="false">FJ90</f>
        <v>6</v>
      </c>
      <c r="FP85" s="1" t="n">
        <f aca="false">VALUE(FH85)</f>
        <v>10410613191</v>
      </c>
      <c r="FQ85" s="1" t="n">
        <f aca="false">LARGE(FP85:FP90,1)</f>
        <v>10410613191</v>
      </c>
      <c r="FR85" s="8" t="n">
        <f aca="false">IF(SUM(EJ85:EJ90)=0,B85,VALUE(RIGHT(FQ85,1)))</f>
        <v>1</v>
      </c>
      <c r="FS85" s="1" t="n">
        <f aca="false">FR85+54</f>
        <v>55</v>
      </c>
      <c r="FT85" s="1" t="str">
        <f aca="false">VLOOKUP(FR85,B85:D90,3,0)</f>
        <v>VALNEI PIAZZA</v>
      </c>
      <c r="FU85" s="4" t="n">
        <f aca="false">F85</f>
        <v>55</v>
      </c>
      <c r="FV85" s="9" t="str">
        <f aca="false">IF(FS85&lt;10,CONCATENATE("0",FS85,IF(FU85&lt;10,CONCATENATE("0",FU85),FU85)),CONCATENATE(FS85,IF(FU85&lt;10,CONCATENATE("0",FU85),FU85)))</f>
        <v>5555</v>
      </c>
      <c r="FW85" s="4" t="n">
        <f aca="false">VALUE(FV85)</f>
        <v>5555</v>
      </c>
      <c r="FX85" s="4" t="n">
        <f aca="false">SMALL(FW85:FW90,FI85)</f>
        <v>5555</v>
      </c>
      <c r="FY85" s="4" t="n">
        <f aca="false">IF(LEN(FX85)=3,VALUE(LEFT(FX85,1)),VALUE(LEFT(FX85,2)))</f>
        <v>55</v>
      </c>
      <c r="FZ85" s="4" t="str">
        <f aca="false">RIGHT(FX85,2)</f>
        <v>55</v>
      </c>
    </row>
    <row r="86" customFormat="false" ht="13.8" hidden="false" customHeight="false" outlineLevel="0" collapsed="false">
      <c r="B86" s="48" t="n">
        <v>2</v>
      </c>
      <c r="C86" s="49" t="n">
        <v>56</v>
      </c>
      <c r="D86" s="50" t="str">
        <f aca="false">Classificação!D60</f>
        <v>ELISA PRATA</v>
      </c>
      <c r="F86" s="49" t="n">
        <f aca="false">F85+1</f>
        <v>56</v>
      </c>
      <c r="G86" s="51" t="str">
        <f aca="false">VLOOKUP(FR86,$B$85:$D$90,3,0)</f>
        <v>ELISA PRATA</v>
      </c>
      <c r="H86" s="95" t="n">
        <f aca="false">VLOOKUP(FR86,EI85:EJ90,2,0)</f>
        <v>5</v>
      </c>
      <c r="I86" s="75" t="n">
        <f aca="false">VLOOKUP(FR86,EI85:EK90,3,0)</f>
        <v>3</v>
      </c>
      <c r="J86" s="79" t="n">
        <f aca="false">VLOOKUP(FR86,EI85:EQ90,4,0)</f>
        <v>7</v>
      </c>
      <c r="K86" s="77" t="n">
        <f aca="false">VLOOKUP(FR86,EI85:EQ90,5,0)</f>
        <v>4</v>
      </c>
      <c r="L86" s="78" t="n">
        <f aca="false">VLOOKUP(FR86,EI85:EQ90,6,0)</f>
        <v>3</v>
      </c>
      <c r="M86" s="79" t="n">
        <f aca="false">VLOOKUP(FR86,EI85:EQ90,7,0)</f>
        <v>60</v>
      </c>
      <c r="N86" s="77" t="n">
        <f aca="false">VLOOKUP(FR86,EI85:EQ90,8,0)</f>
        <v>41</v>
      </c>
      <c r="O86" s="113" t="n">
        <f aca="false">VLOOKUP(FR86,EI85:EQ90,9,0)</f>
        <v>19</v>
      </c>
      <c r="P86" s="80" t="n">
        <f aca="false">VLOOKUP(FR86,EI85:ER90,10,0)</f>
        <v>0</v>
      </c>
      <c r="Q86" s="80" t="e">
        <f aca="false">VLOOKUP(FS86,EJ85:ES90,10,0)</f>
        <v>#N/A</v>
      </c>
      <c r="R86" s="59"/>
      <c r="S86" s="59"/>
      <c r="U86" s="81" t="s">
        <v>75</v>
      </c>
      <c r="V86" s="82" t="str">
        <f aca="false">D90</f>
        <v>NATAN MORELO</v>
      </c>
      <c r="W86" s="83" t="n">
        <f aca="false">IF(X86="W",1,IF(X86="O",0,IF(X86="R",0,IF(X85="R",1,IF(AG86+AG85&gt;0,IF(AG86&gt;AG85,1,0),IF(AF86&gt;AF85,1,0))))))</f>
        <v>1</v>
      </c>
      <c r="X86" s="84"/>
      <c r="Y86" s="85" t="n">
        <v>6</v>
      </c>
      <c r="Z86" s="85" t="n">
        <v>4</v>
      </c>
      <c r="AA86" s="86" t="n">
        <v>10</v>
      </c>
      <c r="AC86" s="5" t="str">
        <f aca="false">IF(AA86&lt;&gt;"","STB",IF(AA85&lt;&gt;"","STB",IF(Z86&lt;&gt;"",IF(Z86&gt;5,IF(Z86&gt;Z85+1,"fim2st",IF(Z85&gt;Z86+1,"fim2st",IF(Z86=Z85,"meio2st",IF(Z86=6,IF(Z85=7,"fim2st","meio2st"),IF(Z86=7,IF(Z85=6,"fim2st","meio2st"),"meio2st"))))),IF(Z85&gt;5,IF(Z85&gt;Z86+1,"fim2st","meio2st"),"meio2st")),IF(Z85&lt;&gt;"",IF(Z86&gt;5,IF(Z86&gt;Z85+1,"fim2st",IF(Z85&gt;Z86+1,"fim2st",IF(Z86=Z85,"meio2st",IF(Z86=6,IF(Z85=7,"fim2st","meio2st"),IF(Z86=7,IF(Z85=6,"fim2st","meio2st"),"meio2st"))))),IF(Z85&gt;5,IF(Z85&gt;Z86+1,"fim2st","meio2st"),"meio2st")),IF(Y86&lt;&gt;"",IF(Y86&gt;5,IF(Y86&gt;Y85+1,"fim1st",IF(Y85&gt;Y86+1,"fim1st",IF(Y86=Y85,"meio1st",IF(Y86=6,IF(Y85=7,"fim1st","meio1st"),IF(Y86=7,IF(Y85=6,"fim1st","meio1st"),"meio1st"))))),IF(Y85&gt;5,IF(Y85&gt;Y86+1,"fim1st","meio1st"),"meio1st")),IF(Y85&lt;&gt;"",IF(Y86&gt;5,IF(Y86&gt;Y85+1,"fim1st",IF(Y85&gt;Y86+1,"fim1st",IF(Y86=Y85,"meio1st",IF(Y86=6,IF(Y85=7,"fim1st","meio1st"),IF(Y86=7,IF(Y85=6,"fim1st","meio1st"),"meio1st"))))),IF(Y85&gt;5,IF(Y85&gt;Y86+1,"fim1st","meio1st"),"meio1st")),"NJG"))))))</f>
        <v>STB</v>
      </c>
      <c r="AE86" s="87" t="n">
        <f aca="false">IF(X86="W",6,IF(X86="O",0,  IF(X85="R",IF(AC86="meio1st",IF(Y85&gt;4,IF(Y85=6,7,Y85+2),6),Y86),Y86)))</f>
        <v>6</v>
      </c>
      <c r="AF86" s="88" t="n">
        <f aca="false">IF(X86="W",6,IF(X86="O",0,IF(X86="R",IF(AC86="meio1st",0,IF(AC86="fim1st",0,Z86) ),IF(X85="R",IF(AC86="meio1st",6,IF(AC86="fim1st",6,IF(AC86="meio2st",IF(Z85&gt;4,IF(Z85=6,7,Z85+2),6),Z86))),Z86))))</f>
        <v>4</v>
      </c>
      <c r="AG86" s="89" t="n">
        <f aca="false">IF(X86="W",0,IF(X86="O",0,IF(X86="R",IF(AC86="STB",AA86,0),IF(X85="R",IF(AC85="meio1st",0,IF(AE86&gt;AE85,IF(AF86&gt;AF85,0,10),IF(AF86&gt;AF85,10,AA86))),AA86))))</f>
        <v>10</v>
      </c>
      <c r="AH86" s="69"/>
      <c r="AI86" s="81"/>
      <c r="AJ86" s="82" t="str">
        <f aca="false">D89</f>
        <v>JACKLINE FROTA</v>
      </c>
      <c r="AK86" s="83" t="n">
        <f aca="false">IF(AL86="W",1,IF(AL86="O",0,IF(AL86="R",0,IF(AL85="R",1,IF(AU86+AU85&gt;0,IF(AU86&gt;AU85,1,0),IF(AT86&gt;AT85,1,0))))))</f>
        <v>0</v>
      </c>
      <c r="AL86" s="84" t="s">
        <v>47</v>
      </c>
      <c r="AM86" s="85"/>
      <c r="AN86" s="85"/>
      <c r="AO86" s="86"/>
      <c r="AQ86" s="5" t="str">
        <f aca="false">IF(AO86&lt;&gt;"","STB",IF(AO85&lt;&gt;"","STB",IF(AN86&lt;&gt;"",IF(AN86&gt;5,IF(AN86&gt;AN85+1,"fim2st",IF(AN85&gt;AN86+1,"fim2st",IF(AN86=AN85,"meio2st",IF(AN86=6,IF(AN85=7,"fim2st","meio2st"),IF(AN86=7,IF(AN85=6,"fim2st","meio2st"),"meio2st"))))),IF(AN85&gt;5,IF(AN85&gt;AN86+1,"fim2st","meio2st"),"meio2st")),IF(AN85&lt;&gt;"",IF(AN86&gt;5,IF(AN86&gt;AN85+1,"fim2st",IF(AN85&gt;AN86+1,"fim2st",IF(AN86=AN85,"meio2st",IF(AN86=6,IF(AN85=7,"fim2st","meio2st"),IF(AN86=7,IF(AN85=6,"fim2st","meio2st"),"meio2st"))))),IF(AN85&gt;5,IF(AN85&gt;AN86+1,"fim2st","meio2st"),"meio2st")),IF(AM86&lt;&gt;"",IF(AM86&gt;5,IF(AM86&gt;AM85+1,"fim1st",IF(AM85&gt;AM86+1,"fim1st",IF(AM86=AM85,"meio1st",IF(AM86=6,IF(AM85=7,"fim1st","meio1st"),IF(AM86=7,IF(AM85=6,"fim1st","meio1st"),"meio1st"))))),IF(AM85&gt;5,IF(AM85&gt;AM86+1,"fim1st","meio1st"),"meio1st")),IF(AM85&lt;&gt;"",IF(AM86&gt;5,IF(AM86&gt;AM85+1,"fim1st",IF(AM85&gt;AM86+1,"fim1st",IF(AM86=AM85,"meio1st",IF(AM86=6,IF(AM85=7,"fim1st","meio1st"),IF(AM86=7,IF(AM85=6,"fim1st","meio1st"),"meio1st"))))),IF(AM85&gt;5,IF(AM85&gt;AM86+1,"fim1st","meio1st"),"meio1st")),"NJG"))))))</f>
        <v>NJG</v>
      </c>
      <c r="AS86" s="87" t="n">
        <f aca="false">IF(AL86="W",6,IF(AL86="O",0,  IF(AL85="R",IF(AQ86="meio1st",IF(AM85&gt;4,IF(AM85=6,7,AM85+2),6),AM86),AM86)))</f>
        <v>0</v>
      </c>
      <c r="AT86" s="88" t="n">
        <f aca="false">IF(AL86="W",6,IF(AL86="O",0,IF(AL86="R",IF(AQ86="meio1st",0,IF(AQ86="fim1st",0,AN86) ),IF(AL85="R",IF(AQ86="meio1st",6,IF(AQ86="fim1st",6,IF(AQ86="meio2st",IF(AN85&gt;4,IF(AN85=6,7,AN85+2),6),AN86))),AN86))))</f>
        <v>0</v>
      </c>
      <c r="AU86" s="89" t="n">
        <f aca="false">IF(AL86="W",0,IF(AL86="O",0,IF(AL86="R",IF(AQ86="STB",AO86,0),IF(AL85="R",IF(AQ85="meio1st",0,IF(AS86&gt;AS85,IF(AT86&gt;AT85,0,10),IF(AT86&gt;AT85,10,AO86))),AO86))))</f>
        <v>0</v>
      </c>
      <c r="AW86" s="81" t="s">
        <v>75</v>
      </c>
      <c r="AX86" s="82" t="str">
        <f aca="false">D88</f>
        <v>MAURO GOES</v>
      </c>
      <c r="AY86" s="83" t="n">
        <f aca="false">IF(AZ86="W",1,IF(AZ86="O",0,IF(AZ86="R",0,IF(AZ85="R",1,IF(BI86+BI85&gt;0,IF(BI86&gt;BI85,1,0),IF(BH86&gt;BH85,1,0))))))</f>
        <v>0</v>
      </c>
      <c r="AZ86" s="84"/>
      <c r="BA86" s="85" t="n">
        <v>7</v>
      </c>
      <c r="BB86" s="85" t="n">
        <v>2</v>
      </c>
      <c r="BC86" s="86" t="n">
        <v>7</v>
      </c>
      <c r="BE86" s="5" t="str">
        <f aca="false">IF(BC86&lt;&gt;"","STB",IF(BC85&lt;&gt;"","STB",IF(BB86&lt;&gt;"",IF(BB86&gt;5,IF(BB86&gt;BB85+1,"fim2st",IF(BB85&gt;BB86+1,"fim2st",IF(BB86=BB85,"meio2st",IF(BB86=6,IF(BB85=7,"fim2st","meio2st"),IF(BB86=7,IF(BB85=6,"fim2st","meio2st"),"meio2st"))))),IF(BB85&gt;5,IF(BB85&gt;BB86+1,"fim2st","meio2st"),"meio2st")),IF(BB85&lt;&gt;"",IF(BB86&gt;5,IF(BB86&gt;BB85+1,"fim2st",IF(BB85&gt;BB86+1,"fim2st",IF(BB86=BB85,"meio2st",IF(BB86=6,IF(BB85=7,"fim2st","meio2st"),IF(BB86=7,IF(BB85=6,"fim2st","meio2st"),"meio2st"))))),IF(BB85&gt;5,IF(BB85&gt;BB86+1,"fim2st","meio2st"),"meio2st")),IF(BA86&lt;&gt;"",IF(BA86&gt;5,IF(BA86&gt;BA85+1,"fim1st",IF(BA85&gt;BA86+1,"fim1st",IF(BA86=BA85,"meio1st",IF(BA86=6,IF(BA85=7,"fim1st","meio1st"),IF(BA86=7,IF(BA85=6,"fim1st","meio1st"),"meio1st"))))),IF(BA85&gt;5,IF(BA85&gt;BA86+1,"fim1st","meio1st"),"meio1st")),IF(BA85&lt;&gt;"",IF(BA86&gt;5,IF(BA86&gt;BA85+1,"fim1st",IF(BA85&gt;BA86+1,"fim1st",IF(BA86=BA85,"meio1st",IF(BA86=6,IF(BA85=7,"fim1st","meio1st"),IF(BA86=7,IF(BA85=6,"fim1st","meio1st"),"meio1st"))))),IF(BA85&gt;5,IF(BA85&gt;BA86+1,"fim1st","meio1st"),"meio1st")),"NJG"))))))</f>
        <v>STB</v>
      </c>
      <c r="BG86" s="87" t="n">
        <f aca="false">IF(AZ86="W",6,IF(AZ86="O",0,  IF(AZ85="R",IF(BE86="meio1st",IF(BA85&gt;4,IF(BA85=6,7,BA85+2),6),BA86),BA86)))</f>
        <v>7</v>
      </c>
      <c r="BH86" s="88" t="n">
        <f aca="false">IF(AZ86="W",6,IF(AZ86="O",0,IF(AZ86="R",IF(BE86="meio1st",0,IF(BE86="fim1st",0,BB86) ),IF(AZ85="R",IF(BE86="meio1st",6,IF(BE86="fim1st",6,IF(BE86="meio2st",IF(BB85&gt;4,IF(BB85=6,7,BB85+2),6),BB86))),BB86))))</f>
        <v>2</v>
      </c>
      <c r="BI86" s="89" t="n">
        <f aca="false">IF(AZ86="W",0,IF(AZ86="O",0,IF(AZ86="R",IF(BE86="STB",BC86,0),IF(AZ85="R",IF(BE85="meio1st",0,IF(BG86&gt;BG85,IF(BH86&gt;BH85,0,10),IF(BH86&gt;BH85,10,BC86))),BC86))))</f>
        <v>7</v>
      </c>
      <c r="BK86" s="81"/>
      <c r="BL86" s="82" t="str">
        <f aca="false">D87</f>
        <v>HERMINIO SUGUINO</v>
      </c>
      <c r="BM86" s="83" t="n">
        <f aca="false">IF(BN86="W",1,IF(BN86="O",0,IF(BN86="R",0,IF(BN85="R",1,IF(BW86+BW85&gt;0,IF(BW86&gt;BW85,1,0),IF(BV86&gt;BV85,1,0))))))</f>
        <v>0</v>
      </c>
      <c r="BN86" s="84" t="s">
        <v>47</v>
      </c>
      <c r="BO86" s="85"/>
      <c r="BP86" s="85"/>
      <c r="BQ86" s="86"/>
      <c r="BS86" s="5" t="str">
        <f aca="false">IF(BQ86&lt;&gt;"","STB",IF(BQ85&lt;&gt;"","STB",IF(BP86&lt;&gt;"",IF(BP86&gt;5,IF(BP86&gt;BP85+1,"fim2st",IF(BP85&gt;BP86+1,"fim2st",IF(BP86=BP85,"meio2st",IF(BP86=6,IF(BP85=7,"fim2st","meio2st"),IF(BP86=7,IF(BP85=6,"fim2st","meio2st"),"meio2st"))))),IF(BP85&gt;5,IF(BP85&gt;BP86+1,"fim2st","meio2st"),"meio2st")),IF(BP85&lt;&gt;"",IF(BP86&gt;5,IF(BP86&gt;BP85+1,"fim2st",IF(BP85&gt;BP86+1,"fim2st",IF(BP86=BP85,"meio2st",IF(BP86=6,IF(BP85=7,"fim2st","meio2st"),IF(BP86=7,IF(BP85=6,"fim2st","meio2st"),"meio2st"))))),IF(BP85&gt;5,IF(BP85&gt;BP86+1,"fim2st","meio2st"),"meio2st")),IF(BO86&lt;&gt;"",IF(BO86&gt;5,IF(BO86&gt;BO85+1,"fim1st",IF(BO85&gt;BO86+1,"fim1st",IF(BO86=BO85,"meio1st",IF(BO86=6,IF(BO85=7,"fim1st","meio1st"),IF(BO86=7,IF(BO85=6,"fim1st","meio1st"),"meio1st"))))),IF(BO85&gt;5,IF(BO85&gt;BO86+1,"fim1st","meio1st"),"meio1st")),IF(BO85&lt;&gt;"",IF(BO86&gt;5,IF(BO86&gt;BO85+1,"fim1st",IF(BO85&gt;BO86+1,"fim1st",IF(BO86=BO85,"meio1st",IF(BO86=6,IF(BO85=7,"fim1st","meio1st"),IF(BO86=7,IF(BO85=6,"fim1st","meio1st"),"meio1st"))))),IF(BO85&gt;5,IF(BO85&gt;BO86+1,"fim1st","meio1st"),"meio1st")),"NJG"))))))</f>
        <v>NJG</v>
      </c>
      <c r="BU86" s="87" t="n">
        <f aca="false">IF(BN86="W",6,IF(BN86="O",0,  IF(BN85="R",IF(BS86="meio1st",IF(BO85&gt;4,IF(BO85=6,7,BO85+2),6),BO86),BO86)))</f>
        <v>0</v>
      </c>
      <c r="BV86" s="88" t="n">
        <f aca="false">IF(BN86="W",6,IF(BN86="O",0,IF(BN86="R",IF(BS86="meio1st",0,IF(BS86="fim1st",0,BP86) ),IF(BN85="R",IF(BS86="meio1st",6,IF(BS86="fim1st",6,IF(BS86="meio2st",IF(BP85&gt;4,IF(BP85=6,7,BP85+2),6),BP86))),BP86))))</f>
        <v>0</v>
      </c>
      <c r="BW86" s="89" t="n">
        <f aca="false">IF(BN86="W",0,IF(BN86="O",0,IF(BN86="R",IF(BS86="STB",BQ86,0),IF(BN85="R",IF(BS85="meio1st",0,IF(BU86&gt;BU85,IF(BV86&gt;BV85,0,10),IF(BV86&gt;BV85,10,BQ86))),BQ86))))</f>
        <v>0</v>
      </c>
      <c r="BY86" s="81" t="s">
        <v>75</v>
      </c>
      <c r="BZ86" s="82" t="str">
        <f aca="false">D86</f>
        <v>ELISA PRATA</v>
      </c>
      <c r="CA86" s="83" t="n">
        <f aca="false">IF(CB86="W",1,IF(CB86="O",0,IF(CB86="R",0,IF(CB85="R",1,IF(CK86+CK85&gt;0,IF(CK86&gt;CK85,1,0),IF(CJ86&gt;CJ85,1,0))))))</f>
        <v>0</v>
      </c>
      <c r="CB86" s="84"/>
      <c r="CC86" s="85" t="n">
        <v>3</v>
      </c>
      <c r="CD86" s="85" t="n">
        <v>2</v>
      </c>
      <c r="CE86" s="86"/>
      <c r="CG86" s="5" t="str">
        <f aca="false">IF(CE86&lt;&gt;"","STB",IF(CE85&lt;&gt;"","STB",IF(CD86&lt;&gt;"",IF(CD86&gt;5,IF(CD86&gt;CD85+1,"fim2st",IF(CD85&gt;CD86+1,"fim2st",IF(CD86=CD85,"meio2st",IF(CD86=6,IF(CD85=7,"fim2st","meio2st"),IF(CD86=7,IF(CD85=6,"fim2st","meio2st"),"meio2st"))))),IF(CD85&gt;5,IF(CD85&gt;CD86+1,"fim2st","meio2st"),"meio2st")),IF(CD85&lt;&gt;"",IF(CD86&gt;5,IF(CD86&gt;CD85+1,"fim2st",IF(CD85&gt;CD86+1,"fim2st",IF(CD86=CD85,"meio2st",IF(CD86=6,IF(CD85=7,"fim2st","meio2st"),IF(CD86=7,IF(CD85=6,"fim2st","meio2st"),"meio2st"))))),IF(CD85&gt;5,IF(CD85&gt;CD86+1,"fim2st","meio2st"),"meio2st")),IF(CC86&lt;&gt;"",IF(CC86&gt;5,IF(CC86&gt;CC85+1,"fim1st",IF(CC85&gt;CC86+1,"fim1st",IF(CC86=CC85,"meio1st",IF(CC86=6,IF(CC85=7,"fim1st","meio1st"),IF(CC86=7,IF(CC85=6,"fim1st","meio1st"),"meio1st"))))),IF(CC85&gt;5,IF(CC85&gt;CC86+1,"fim1st","meio1st"),"meio1st")),IF(CC85&lt;&gt;"",IF(CC86&gt;5,IF(CC86&gt;CC85+1,"fim1st",IF(CC85&gt;CC86+1,"fim1st",IF(CC86=CC85,"meio1st",IF(CC86=6,IF(CC85=7,"fim1st","meio1st"),IF(CC86=7,IF(CC85=6,"fim1st","meio1st"),"meio1st"))))),IF(CC85&gt;5,IF(CC85&gt;CC86+1,"fim1st","meio1st"),"meio1st")),"NJG"))))))</f>
        <v>fim2st</v>
      </c>
      <c r="CI86" s="92" t="n">
        <f aca="false">IF(CB86="W",6,IF(CB86="O",0,  IF(CB85="R",IF(CG86="meio1st",IF(CC85&gt;4,IF(CC85=6,7,CC85+2),6),CC86),CC86)))</f>
        <v>3</v>
      </c>
      <c r="CJ86" s="93" t="n">
        <f aca="false">IF(CB86="W",6,IF(CB86="O",0,IF(CB86="R",IF(CG86="meio1st",0,IF(CG86="fim1st",0,CD86) ),IF(CB85="R",IF(CG86="meio1st",6,IF(CG86="fim1st",6,IF(CG86="meio2st",IF(CD85&gt;4,IF(CD85=6,7,CD85+2),6),CD86))),CD86))))</f>
        <v>2</v>
      </c>
      <c r="CK86" s="94" t="n">
        <f aca="false">IF(CB86="W",0,IF(CB86="O",0,IF(CB86="R",IF(CG86="STB",CE86,0),IF(CB85="R",IF(CG85="meio1st",0,IF(CI86&gt;CI85,IF(CJ86&gt;CJ85,0,10),IF(CJ86&gt;CJ85,10,CE86))),CE86))))</f>
        <v>0</v>
      </c>
      <c r="CM86" s="1" t="str">
        <f aca="false">D86</f>
        <v>ELISA PRATA</v>
      </c>
      <c r="CN86" s="8" t="n">
        <f aca="false">IF(AE87&gt;AE88,1,0)</f>
        <v>1</v>
      </c>
      <c r="CO86" s="8" t="n">
        <f aca="false">IF(AF87&gt;AF88,1,0)</f>
        <v>1</v>
      </c>
      <c r="CP86" s="8" t="n">
        <f aca="false">IF(AG87&gt;AG88,1,0)</f>
        <v>0</v>
      </c>
      <c r="CQ86" s="8" t="n">
        <f aca="false">IF(AS87&gt;AS88,1,0)</f>
        <v>0</v>
      </c>
      <c r="CR86" s="8" t="n">
        <f aca="false">IF(AT87&gt;AT88,1,0)</f>
        <v>1</v>
      </c>
      <c r="CS86" s="8" t="n">
        <f aca="false">IF(AU87&gt;AU88,1,0)</f>
        <v>0</v>
      </c>
      <c r="CT86" s="8" t="n">
        <f aca="false">IF(BG87&gt;BG88,1,0)</f>
        <v>1</v>
      </c>
      <c r="CU86" s="8" t="n">
        <f aca="false">IF(BH87&gt;BH88,1,0)</f>
        <v>1</v>
      </c>
      <c r="CV86" s="8" t="n">
        <f aca="false">IF(BI87&gt;BI88,1,0)</f>
        <v>0</v>
      </c>
      <c r="CW86" s="8" t="n">
        <f aca="false">IF(BU87&gt;BU88,1,0)</f>
        <v>1</v>
      </c>
      <c r="CX86" s="8" t="n">
        <f aca="false">IF(BV87&gt;BV88,1,0)</f>
        <v>1</v>
      </c>
      <c r="CY86" s="8" t="n">
        <f aca="false">IF(BW87&gt;BW88,1,0)</f>
        <v>0</v>
      </c>
      <c r="CZ86" s="8" t="n">
        <f aca="false">IF(CI86&gt;CI85,1,0)</f>
        <v>0</v>
      </c>
      <c r="DA86" s="8" t="n">
        <f aca="false">IF(CJ86&gt;CJ85,1,0)</f>
        <v>0</v>
      </c>
      <c r="DB86" s="8" t="n">
        <f aca="false">IF(CK86&gt;CK85,1,0)</f>
        <v>0</v>
      </c>
      <c r="DC86" s="74"/>
      <c r="DD86" s="8" t="n">
        <f aca="false">IF(AE88&gt;AE87,1,0)</f>
        <v>0</v>
      </c>
      <c r="DE86" s="8" t="n">
        <f aca="false">IF(AF88&gt;AF87,1,0)</f>
        <v>0</v>
      </c>
      <c r="DF86" s="8" t="n">
        <f aca="false">IF(AG88&gt;AG87,1,0)</f>
        <v>0</v>
      </c>
      <c r="DG86" s="8" t="n">
        <f aca="false">IF(AS88&gt;AS87,1,0)</f>
        <v>1</v>
      </c>
      <c r="DH86" s="8" t="n">
        <f aca="false">IF(AT88&gt;AT87,1,0)</f>
        <v>0</v>
      </c>
      <c r="DI86" s="8" t="n">
        <f aca="false">IF(AU88&gt;AU87,1,0)</f>
        <v>1</v>
      </c>
      <c r="DJ86" s="8" t="n">
        <f aca="false">IF(BG88&gt;BG87,1,0)</f>
        <v>0</v>
      </c>
      <c r="DK86" s="8" t="n">
        <f aca="false">IF(BH88&gt;BH87,1,0)</f>
        <v>0</v>
      </c>
      <c r="DL86" s="8" t="n">
        <f aca="false">IF(BI88&gt;BI87,1,0)</f>
        <v>0</v>
      </c>
      <c r="DM86" s="8" t="n">
        <f aca="false">IF(BU88&gt;BU87,1,0)</f>
        <v>0</v>
      </c>
      <c r="DN86" s="8" t="n">
        <f aca="false">IF(BV88&gt;BV87,1,0)</f>
        <v>0</v>
      </c>
      <c r="DO86" s="8" t="n">
        <f aca="false">IF(BW88&gt;BW87,1,0)</f>
        <v>0</v>
      </c>
      <c r="DP86" s="8" t="n">
        <f aca="false">IF(CI85&gt;CI86,1,0)</f>
        <v>1</v>
      </c>
      <c r="DQ86" s="8" t="n">
        <f aca="false">IF(CJ85&gt;CJ86,1,0)</f>
        <v>1</v>
      </c>
      <c r="DR86" s="8" t="n">
        <f aca="false">IF(CK85&gt;CK86,1,0)</f>
        <v>0</v>
      </c>
      <c r="DS86" s="74"/>
      <c r="DT86" s="8" t="n">
        <f aca="false">AE87+AF87+AG87+AS87+AT87+AU87+BG87+BH87+BI87+BU87+BV87+BW87+CI86+CJ86+CK86</f>
        <v>60</v>
      </c>
      <c r="DU86" s="8" t="n">
        <f aca="false">AE88+AF88+AG88+AS88+AT88+AU88+BG88+BH88+BI88+BU88+BV88+BW88+CI85+CJ85+CK85</f>
        <v>41</v>
      </c>
      <c r="DV86" s="74"/>
      <c r="DW86" s="1" t="n">
        <f aca="false">IF(X87="O",1,0)</f>
        <v>0</v>
      </c>
      <c r="DX86" s="1" t="n">
        <f aca="false">IF(AL87="O",1,0)</f>
        <v>0</v>
      </c>
      <c r="DY86" s="1" t="n">
        <f aca="false">IF(AZ87="O",1,0)</f>
        <v>0</v>
      </c>
      <c r="DZ86" s="1" t="n">
        <f aca="false">IF(BN87="O",1,0)</f>
        <v>0</v>
      </c>
      <c r="EA86" s="1" t="n">
        <f aca="false">IF(CB86="O",1,0)</f>
        <v>0</v>
      </c>
      <c r="ED86" s="8" t="n">
        <f aca="false">IF(CN86+CO86+CP86+DD86+DE86+DF86&gt;0,1,0)</f>
        <v>1</v>
      </c>
      <c r="EE86" s="8" t="n">
        <f aca="false">IF(CQ86+CR86+CS86+DG86+DH86+DI86&gt;0,1,0)</f>
        <v>1</v>
      </c>
      <c r="EF86" s="8" t="n">
        <f aca="false">IF(CT86+CU86+CV86+DJ86+DK86+DL86&gt;0,1,0)</f>
        <v>1</v>
      </c>
      <c r="EG86" s="8" t="n">
        <f aca="false">IF(CW86+CX86+CY86+DM86+DN86+DO86&gt;0,1,0)</f>
        <v>1</v>
      </c>
      <c r="EH86" s="8" t="n">
        <f aca="false">IF(CZ86+DA86+DB86+DP86+DQ86+DR86&gt;0,1,0)</f>
        <v>1</v>
      </c>
      <c r="EI86" s="8" t="n">
        <v>2</v>
      </c>
      <c r="EJ86" s="48" t="n">
        <f aca="false">SUM(ED86:EH86)</f>
        <v>5</v>
      </c>
      <c r="EK86" s="48" t="n">
        <f aca="false">AY87+BM87+CA86+W87+AK87</f>
        <v>3</v>
      </c>
      <c r="EL86" s="48" t="n">
        <f aca="false">SUM(CN86:DB86)</f>
        <v>7</v>
      </c>
      <c r="EM86" s="48" t="n">
        <f aca="false">SUM(DD86:DR86)</f>
        <v>4</v>
      </c>
      <c r="EN86" s="48" t="n">
        <f aca="false">EL86-EM86</f>
        <v>3</v>
      </c>
      <c r="EO86" s="48" t="n">
        <f aca="false">DT86</f>
        <v>60</v>
      </c>
      <c r="EP86" s="48" t="n">
        <f aca="false">DU86</f>
        <v>41</v>
      </c>
      <c r="EQ86" s="48" t="n">
        <f aca="false">EO86-EP86</f>
        <v>19</v>
      </c>
      <c r="ER86" s="48" t="n">
        <f aca="false">SUM(DW86:EA86)</f>
        <v>0</v>
      </c>
      <c r="ES86" s="74"/>
      <c r="ET86" s="27" t="n">
        <f aca="false">IF(EK86+100&gt;99,EK86+100,concatdxnar("0",EK86+100))</f>
        <v>103</v>
      </c>
      <c r="EU86" s="27" t="n">
        <f aca="false">IF(EN86+100&gt;99,EN86+100,CONCATENATE("0",EN86+100))</f>
        <v>103</v>
      </c>
      <c r="EV86" s="27" t="n">
        <f aca="false">IF(EQ86+100&gt;99,EQ86+100,CONCATENATE("0",EQ86+100))</f>
        <v>119</v>
      </c>
      <c r="EW86" s="27" t="n">
        <f aca="false">9-ER86</f>
        <v>9</v>
      </c>
      <c r="EX86" s="8" t="str">
        <f aca="false">CONCATENATE(ET86,EU86,EV86,EW86,EI86)</f>
        <v>10310311992</v>
      </c>
      <c r="EY86" s="8" t="n">
        <f aca="false">VALUE(EX86)</f>
        <v>10310311992</v>
      </c>
      <c r="EZ86" s="8" t="n">
        <f aca="false">LARGE(EY85:EY90,EI86)</f>
        <v>10310311992</v>
      </c>
      <c r="FA86" s="8" t="str">
        <f aca="false">LEFT(EZ86,9)</f>
        <v>103103119</v>
      </c>
      <c r="FB86" s="8" t="str">
        <f aca="false">IF(FA86=FA85,"empate-c",IF(FA86=FA87,"empate-b","ok"))</f>
        <v>ok</v>
      </c>
      <c r="FC86" s="8" t="n">
        <f aca="false">VALUE(RIGHT(EZ86,1))</f>
        <v>2</v>
      </c>
      <c r="FD86" s="8" t="n">
        <f aca="false">IF(FB86="ok",9,IF(FB86="empate-c",CONCATENATE(FC86,FC85),IF(FB86="empate-b",CONCATENATE(FC86,FC87),1)))</f>
        <v>9</v>
      </c>
      <c r="FE86" s="8" t="str">
        <f aca="false">RIGHT(C83,1)</f>
        <v>J</v>
      </c>
      <c r="FF86" s="8" t="n">
        <f aca="false">IF(FD86=9,9,VLOOKUP(CONCATENATE(FE86,FD86),'Conf-Direto'!$A$12:$B$587,2,0))</f>
        <v>9</v>
      </c>
      <c r="FG86" s="8" t="n">
        <f aca="false">IF(FF86=9,9,IF(FF86=FC86,8,7))</f>
        <v>9</v>
      </c>
      <c r="FH86" s="1" t="str">
        <f aca="false">CONCATENATE(FA86,FG86,FC86)</f>
        <v>10310311992</v>
      </c>
      <c r="FI86" s="8" t="n">
        <v>2</v>
      </c>
      <c r="FJ86" s="25" t="n">
        <f aca="false">IF(CA85=1,1,IF(CA86=1,2,0))</f>
        <v>1</v>
      </c>
      <c r="FK86" s="25"/>
      <c r="FL86" s="25" t="n">
        <f aca="false">FK87</f>
        <v>2</v>
      </c>
      <c r="FM86" s="25" t="n">
        <f aca="false">FK88</f>
        <v>4</v>
      </c>
      <c r="FN86" s="25" t="n">
        <f aca="false">FK89</f>
        <v>2</v>
      </c>
      <c r="FO86" s="25" t="n">
        <f aca="false">FL90</f>
        <v>6</v>
      </c>
      <c r="FP86" s="1" t="n">
        <f aca="false">VALUE(FH86)</f>
        <v>10310311992</v>
      </c>
      <c r="FQ86" s="1" t="n">
        <f aca="false">LARGE(FP85:FP90,2)</f>
        <v>10310311992</v>
      </c>
      <c r="FR86" s="8" t="n">
        <f aca="false">IF(SUM(EJ85:EJ90)=0,B86,VALUE(RIGHT(FQ86,1)))</f>
        <v>2</v>
      </c>
      <c r="FS86" s="1" t="n">
        <f aca="false">FR86+54</f>
        <v>56</v>
      </c>
      <c r="FT86" s="1" t="str">
        <f aca="false">VLOOKUP(FR86,B85:D90,3,0)</f>
        <v>ELISA PRATA</v>
      </c>
      <c r="FU86" s="4" t="n">
        <f aca="false">F86</f>
        <v>56</v>
      </c>
      <c r="FV86" s="9" t="str">
        <f aca="false">IF(FS86&lt;10,CONCATENATE("0",FS86,IF(FU86&lt;10,CONCATENATE("0",FU86),FU86)),CONCATENATE(FS86,IF(FU86&lt;10,CONCATENATE("0",FU86),FU86)))</f>
        <v>5656</v>
      </c>
      <c r="FW86" s="4" t="n">
        <f aca="false">VALUE(FV86)</f>
        <v>5656</v>
      </c>
      <c r="FX86" s="4" t="n">
        <f aca="false">SMALL(FW85:FW90,FI86)</f>
        <v>5656</v>
      </c>
      <c r="FY86" s="4" t="n">
        <f aca="false">IF(LEN(FX86)=3,VALUE(LEFT(FX86,1)),VALUE(LEFT(FX86,2)))</f>
        <v>56</v>
      </c>
      <c r="FZ86" s="4" t="str">
        <f aca="false">RIGHT(FX86,2)</f>
        <v>56</v>
      </c>
    </row>
    <row r="87" customFormat="false" ht="13.8" hidden="false" customHeight="false" outlineLevel="0" collapsed="false">
      <c r="B87" s="48" t="n">
        <v>3</v>
      </c>
      <c r="C87" s="49" t="n">
        <v>57</v>
      </c>
      <c r="D87" s="50" t="str">
        <f aca="false">Classificação!D61</f>
        <v>HERMINIO SUGUINO</v>
      </c>
      <c r="F87" s="49" t="n">
        <f aca="false">F86+1</f>
        <v>57</v>
      </c>
      <c r="G87" s="51" t="str">
        <f aca="false">VLOOKUP(FR87,$B$85:$D$90,3,0)</f>
        <v>MAURO GOES</v>
      </c>
      <c r="H87" s="95" t="n">
        <f aca="false">VLOOKUP(FR87,EI85:EJ90,2,0)</f>
        <v>5</v>
      </c>
      <c r="I87" s="75" t="n">
        <f aca="false">VLOOKUP(FR87,EI85:EK90,3,0)</f>
        <v>3</v>
      </c>
      <c r="J87" s="95" t="n">
        <f aca="false">VLOOKUP(FR87,EI85:EQ90,4,0)</f>
        <v>7</v>
      </c>
      <c r="K87" s="77" t="n">
        <f aca="false">VLOOKUP(FR87,EI85:EQ90,5,0)</f>
        <v>5</v>
      </c>
      <c r="L87" s="78" t="n">
        <f aca="false">VLOOKUP(FR87,EI85:EQ90,6,0)</f>
        <v>2</v>
      </c>
      <c r="M87" s="95" t="n">
        <f aca="false">VLOOKUP(FR87,EI85:EQ90,7,0)</f>
        <v>62</v>
      </c>
      <c r="N87" s="77" t="n">
        <f aca="false">VLOOKUP(FR87,EI85:EQ90,8,0)</f>
        <v>52</v>
      </c>
      <c r="O87" s="113" t="n">
        <f aca="false">VLOOKUP(FR87,EI85:EQ90,9,0)</f>
        <v>10</v>
      </c>
      <c r="P87" s="80" t="n">
        <f aca="false">VLOOKUP(FR87,EI85:ER90,10,0)</f>
        <v>1</v>
      </c>
      <c r="Q87" s="80" t="e">
        <f aca="false">VLOOKUP(FS87,EJ85:ES90,10,0)</f>
        <v>#N/A</v>
      </c>
      <c r="R87" s="59"/>
      <c r="S87" s="59"/>
      <c r="U87" s="60"/>
      <c r="V87" s="61" t="str">
        <f aca="false">D86</f>
        <v>ELISA PRATA</v>
      </c>
      <c r="W87" s="62" t="n">
        <f aca="false">IF(X87="W",1,IF(X87="O",0,IF(X87="R",0,IF(X88="R",1,IF(AG87+AG88&gt;0,IF(AG87&gt;AG88,1,0),IF(AF87&gt;AF88,1,0))))))</f>
        <v>1</v>
      </c>
      <c r="X87" s="96"/>
      <c r="Y87" s="64" t="n">
        <v>6</v>
      </c>
      <c r="Z87" s="64" t="n">
        <v>6</v>
      </c>
      <c r="AA87" s="65"/>
      <c r="AC87" s="5" t="str">
        <f aca="false">IF(AA87&lt;&gt;"","STB",IF(AA88&lt;&gt;"","STB",IF(Z87&lt;&gt;"",IF(Z87&gt;5,IF(Z87&gt;Z88+1,"fim2st",IF(Z88&gt;Z87+1,"fim2st",IF(Z87=Z88,"meio2st",IF(Z87=6,IF(Z88=7,"fim2st","meio2st"),IF(Z87=7,IF(Z88=6,"fim2st","meio2st"),"meio2st"))))),IF(Z88&gt;5,IF(Z88&gt;Z87+1,"fim2st","meio2st"),"meio2st")),IF(Z88&lt;&gt;"",IF(Z87&gt;5,IF(Z87&gt;Z88+1,"fim2st",IF(Z88&gt;Z87+1,"fim2st",IF(Z87=Z88,"meio2st",IF(Z87=6,IF(Z88=7,"fim2st","meio2st"),IF(Z87=7,IF(Z88=6,"fim2st","meio2st"),"meio2st"))))),IF(Z88&gt;5,IF(Z88&gt;Z87+1,"fim2st","meio2st"),"meio2st")),IF(Y87&lt;&gt;"",IF(Y87&gt;5,IF(Y87&gt;Y88+1,"fim1st",IF(Y88&gt;Y87+1,"fim1st",IF(Y87=Y88,"meio1st",IF(Y87=6,IF(Y88=7,"fim1st","meio1st"),IF(Y87=7,IF(Y88=6,"fim1st","meio1st"),"meio1st"))))),IF(Y88&gt;5,IF(Y88&gt;Y87+1,"fim1st","meio1st"),"meio1st")),IF(Y88&lt;&gt;"",IF(Y87&gt;5,IF(Y87&gt;Y88+1,"fim1st",IF(Y88&gt;Y87+1,"fim1st",IF(Y87=Y88,"meio1st",IF(Y87=6,IF(Y88=7,"fim1st","meio1st"),IF(Y87=7,IF(Y88=6,"fim1st","meio1st"),"meio1st"))))),IF(Y88&gt;5,IF(Y88&gt;Y87+1,"fim1st","meio1st"),"meio1st")),"NJG"))))))</f>
        <v>fim2st</v>
      </c>
      <c r="AE87" s="66" t="n">
        <f aca="false">IF(X87="W",6,IF(X87="O",0,  IF(X88="R",IF(AC87="meio1st",IF(Y88&gt;4,IF(Y88=6,7,Y88+2),6),Y87),Y87)))</f>
        <v>6</v>
      </c>
      <c r="AF87" s="67" t="n">
        <f aca="false">IF(X87="W",6,IF(X87="O",0,IF(X87="R",IF(AC87="meio1st",0,IF(AC87="fim1st",0,Z87) ),IF(X88="R",IF(AC87="meio1st",6,IF(AC87="fim1st",6,IF(AC87="meio2st",IF(Z88&gt;4,IF(Z88=6,7,Z88+2),6),Z87))),Z87))))</f>
        <v>6</v>
      </c>
      <c r="AG87" s="68" t="n">
        <f aca="false">IF(X87="W",0,IF(X87="O",0,IF(X87="R",IF(AC87="STB",AA87,0),IF(X88="R",IF(AC85="meio1st",0,IF(AE87&gt;AE88,IF(AF87&gt;AF88,0,10),IF(AF87&gt;AF88,10,AA87))),AA87))))</f>
        <v>0</v>
      </c>
      <c r="AH87" s="69"/>
      <c r="AI87" s="60" t="s">
        <v>75</v>
      </c>
      <c r="AJ87" s="61" t="str">
        <f aca="false">D86</f>
        <v>ELISA PRATA</v>
      </c>
      <c r="AK87" s="62" t="n">
        <f aca="false">IF(AL87="W",1,IF(AL87="O",0,IF(AL87="R",0,IF(AL88="R",1,IF(AU87+AU88&gt;0,IF(AU87&gt;AU88,1,0),IF(AT87&gt;AT88,1,0))))))</f>
        <v>0</v>
      </c>
      <c r="AL87" s="96"/>
      <c r="AM87" s="64" t="n">
        <v>4</v>
      </c>
      <c r="AN87" s="64" t="n">
        <v>7</v>
      </c>
      <c r="AO87" s="65" t="n">
        <v>7</v>
      </c>
      <c r="AQ87" s="5" t="str">
        <f aca="false">IF(AO87&lt;&gt;"","STB",IF(AO88&lt;&gt;"","STB",IF(AN87&lt;&gt;"",IF(AN87&gt;5,IF(AN87&gt;AN88+1,"fim2st",IF(AN88&gt;AN87+1,"fim2st",IF(AN87=AN88,"meio2st",IF(AN87=6,IF(AN88=7,"fim2st","meio2st"),IF(AN87=7,IF(AN88=6,"fim2st","meio2st"),"meio2st"))))),IF(AN88&gt;5,IF(AN88&gt;AN87+1,"fim2st","meio2st"),"meio2st")),IF(AN88&lt;&gt;"",IF(AN87&gt;5,IF(AN87&gt;AN88+1,"fim2st",IF(AN88&gt;AN87+1,"fim2st",IF(AN87=AN88,"meio2st",IF(AN87=6,IF(AN88=7,"fim2st","meio2st"),IF(AN87=7,IF(AN88=6,"fim2st","meio2st"),"meio2st"))))),IF(AN88&gt;5,IF(AN88&gt;AN87+1,"fim2st","meio2st"),"meio2st")),IF(AM87&lt;&gt;"",IF(AM87&gt;5,IF(AM87&gt;AM88+1,"fim1st",IF(AM88&gt;AM87+1,"fim1st",IF(AM87=AM88,"meio1st",IF(AM87=6,IF(AM88=7,"fim1st","meio1st"),IF(AM87=7,IF(AM88=6,"fim1st","meio1st"),"meio1st"))))),IF(AM88&gt;5,IF(AM88&gt;AM87+1,"fim1st","meio1st"),"meio1st")),IF(AM88&lt;&gt;"",IF(AM87&gt;5,IF(AM87&gt;AM88+1,"fim1st",IF(AM88&gt;AM87+1,"fim1st",IF(AM87=AM88,"meio1st",IF(AM87=6,IF(AM88=7,"fim1st","meio1st"),IF(AM87=7,IF(AM88=6,"fim1st","meio1st"),"meio1st"))))),IF(AM88&gt;5,IF(AM88&gt;AM87+1,"fim1st","meio1st"),"meio1st")),"NJG"))))))</f>
        <v>STB</v>
      </c>
      <c r="AS87" s="66" t="n">
        <f aca="false">IF(AL87="W",6,IF(AL87="O",0,  IF(AL88="R",IF(AQ87="meio1st",IF(AM88&gt;4,IF(AM88=6,7,AM88+2),6),AM87),AM87)))</f>
        <v>4</v>
      </c>
      <c r="AT87" s="67" t="n">
        <f aca="false">IF(AL87="W",6,IF(AL87="O",0,IF(AL87="R",IF(AQ87="meio1st",0,IF(AQ87="fim1st",0,AN87) ),IF(AL88="R",IF(AQ87="meio1st",6,IF(AQ87="fim1st",6,IF(AQ87="meio2st",IF(AN88&gt;4,IF(AN88=6,7,AN88+2),6),AN87))),AN87))))</f>
        <v>7</v>
      </c>
      <c r="AU87" s="68" t="n">
        <f aca="false">IF(AL87="W",0,IF(AL87="O",0,IF(AL87="R",IF(AQ87="STB",AO87,0),IF(AL88="R",IF(AQ85="meio1st",0,IF(AS87&gt;AS88,IF(AT87&gt;AT88,0,10),IF(AT87&gt;AT88,10,AO87))),AO87))))</f>
        <v>7</v>
      </c>
      <c r="AW87" s="60"/>
      <c r="AX87" s="61" t="str">
        <f aca="false">D86</f>
        <v>ELISA PRATA</v>
      </c>
      <c r="AY87" s="62" t="n">
        <f aca="false">IF(AZ87="W",1,IF(AZ87="O",0,IF(AZ87="R",0,IF(AZ88="R",1,IF(BI87+BI88&gt;0,IF(BI87&gt;BI88,1,0),IF(BH87&gt;BH88,1,0))))))</f>
        <v>1</v>
      </c>
      <c r="AZ87" s="96"/>
      <c r="BA87" s="64" t="n">
        <v>7</v>
      </c>
      <c r="BB87" s="64" t="n">
        <v>6</v>
      </c>
      <c r="BC87" s="65"/>
      <c r="BE87" s="5" t="str">
        <f aca="false">IF(BC87&lt;&gt;"","STB",IF(BC88&lt;&gt;"","STB",IF(BB87&lt;&gt;"",IF(BB87&gt;5,IF(BB87&gt;BB88+1,"fim2st",IF(BB88&gt;BB87+1,"fim2st",IF(BB87=BB88,"meio2st",IF(BB87=6,IF(BB88=7,"fim2st","meio2st"),IF(BB87=7,IF(BB88=6,"fim2st","meio2st"),"meio2st"))))),IF(BB88&gt;5,IF(BB88&gt;BB87+1,"fim2st","meio2st"),"meio2st")),IF(BB88&lt;&gt;"",IF(BB87&gt;5,IF(BB87&gt;BB88+1,"fim2st",IF(BB88&gt;BB87+1,"fim2st",IF(BB87=BB88,"meio2st",IF(BB87=6,IF(BB88=7,"fim2st","meio2st"),IF(BB87=7,IF(BB88=6,"fim2st","meio2st"),"meio2st"))))),IF(BB88&gt;5,IF(BB88&gt;BB87+1,"fim2st","meio2st"),"meio2st")),IF(BA87&lt;&gt;"",IF(BA87&gt;5,IF(BA87&gt;BA88+1,"fim1st",IF(BA88&gt;BA87+1,"fim1st",IF(BA87=BA88,"meio1st",IF(BA87=6,IF(BA88=7,"fim1st","meio1st"),IF(BA87=7,IF(BA88=6,"fim1st","meio1st"),"meio1st"))))),IF(BA88&gt;5,IF(BA88&gt;BA87+1,"fim1st","meio1st"),"meio1st")),IF(BA88&lt;&gt;"",IF(BA87&gt;5,IF(BA87&gt;BA88+1,"fim1st",IF(BA88&gt;BA87+1,"fim1st",IF(BA87=BA88,"meio1st",IF(BA87=6,IF(BA88=7,"fim1st","meio1st"),IF(BA87=7,IF(BA88=6,"fim1st","meio1st"),"meio1st"))))),IF(BA88&gt;5,IF(BA88&gt;BA87+1,"fim1st","meio1st"),"meio1st")),"NJG"))))))</f>
        <v>fim2st</v>
      </c>
      <c r="BG87" s="66" t="n">
        <f aca="false">IF(AZ87="W",6,IF(AZ87="O",0,  IF(AZ88="R",IF(BE87="meio1st",IF(BA88&gt;4,IF(BA88=6,7,BA88+2),6),BA87),BA87)))</f>
        <v>7</v>
      </c>
      <c r="BH87" s="67" t="n">
        <f aca="false">IF(AZ87="W",6,IF(AZ87="O",0,IF(AZ87="R",IF(BE87="meio1st",0,IF(BE87="fim1st",0,BB87) ),IF(AZ88="R",IF(BE87="meio1st",6,IF(BE87="fim1st",6,IF(BE87="meio2st",IF(BB88&gt;4,IF(BB88=6,7,BB88+2),6),BB87))),BB87))))</f>
        <v>6</v>
      </c>
      <c r="BI87" s="68" t="n">
        <f aca="false">IF(AZ87="W",0,IF(AZ87="O",0,IF(AZ87="R",IF(BE87="STB",BC87,0),IF(AZ88="R",IF(BE85="meio1st",0,IF(BG87&gt;BG88,IF(BH87&gt;BH88,0,10),IF(BH87&gt;BH88,10,BC87))),BC87))))</f>
        <v>0</v>
      </c>
      <c r="BK87" s="60"/>
      <c r="BL87" s="61" t="str">
        <f aca="false">D86</f>
        <v>ELISA PRATA</v>
      </c>
      <c r="BM87" s="62" t="n">
        <f aca="false">IF(BN87="W",1,IF(BN87="O",0,IF(BN87="R",0,IF(BN88="R",1,IF(BW87+BW88&gt;0,IF(BW87&gt;BW88,1,0),IF(BV87&gt;BV88,1,0))))))</f>
        <v>1</v>
      </c>
      <c r="BN87" s="96" t="s">
        <v>25</v>
      </c>
      <c r="BO87" s="64"/>
      <c r="BP87" s="64"/>
      <c r="BQ87" s="65"/>
      <c r="BS87" s="5" t="str">
        <f aca="false">IF(BQ87&lt;&gt;"","STB",IF(BQ88&lt;&gt;"","STB",IF(BP87&lt;&gt;"",IF(BP87&gt;5,IF(BP87&gt;BP88+1,"fim2st",IF(BP88&gt;BP87+1,"fim2st",IF(BP87=BP88,"meio2st",IF(BP87=6,IF(BP88=7,"fim2st","meio2st"),IF(BP87=7,IF(BP88=6,"fim2st","meio2st"),"meio2st"))))),IF(BP88&gt;5,IF(BP88&gt;BP87+1,"fim2st","meio2st"),"meio2st")),IF(BP88&lt;&gt;"",IF(BP87&gt;5,IF(BP87&gt;BP88+1,"fim2st",IF(BP88&gt;BP87+1,"fim2st",IF(BP87=BP88,"meio2st",IF(BP87=6,IF(BP88=7,"fim2st","meio2st"),IF(BP87=7,IF(BP88=6,"fim2st","meio2st"),"meio2st"))))),IF(BP88&gt;5,IF(BP88&gt;BP87+1,"fim2st","meio2st"),"meio2st")),IF(BO87&lt;&gt;"",IF(BO87&gt;5,IF(BO87&gt;BO88+1,"fim1st",IF(BO88&gt;BO87+1,"fim1st",IF(BO87=BO88,"meio1st",IF(BO87=6,IF(BO88=7,"fim1st","meio1st"),IF(BO87=7,IF(BO88=6,"fim1st","meio1st"),"meio1st"))))),IF(BO88&gt;5,IF(BO88&gt;BO87+1,"fim1st","meio1st"),"meio1st")),IF(BO88&lt;&gt;"",IF(BO87&gt;5,IF(BO87&gt;BO88+1,"fim1st",IF(BO88&gt;BO87+1,"fim1st",IF(BO87=BO88,"meio1st",IF(BO87=6,IF(BO88=7,"fim1st","meio1st"),IF(BO87=7,IF(BO88=6,"fim1st","meio1st"),"meio1st"))))),IF(BO88&gt;5,IF(BO88&gt;BO87+1,"fim1st","meio1st"),"meio1st")),"NJG"))))))</f>
        <v>NJG</v>
      </c>
      <c r="BU87" s="66" t="n">
        <f aca="false">IF(BN87="W",6,IF(BN87="O",0,  IF(BN88="R",IF(BS87="meio1st",IF(BO88&gt;4,IF(BO88=6,7,BO88+2),6),BO87),BO87)))</f>
        <v>6</v>
      </c>
      <c r="BV87" s="67" t="n">
        <f aca="false">IF(BN87="W",6,IF(BN87="O",0,IF(BN87="R",IF(BS87="meio1st",0,IF(BS87="fim1st",0,BP87) ),IF(BN88="R",IF(BS87="meio1st",6,IF(BS87="fim1st",6,IF(BS87="meio2st",IF(BP88&gt;4,IF(BP88=6,7,BP88+2),6),BP87))),BP87))))</f>
        <v>6</v>
      </c>
      <c r="BW87" s="68" t="n">
        <f aca="false">IF(BN87="W",0,IF(BN87="O",0,IF(BN87="R",IF(BS87="STB",BQ87,0),IF(BN88="R",IF(BS85="meio1st",0,IF(BU87&gt;BU88,IF(BV87&gt;BV88,0,10),IF(BV87&gt;BV88,10,BQ87))),BQ87))))</f>
        <v>0</v>
      </c>
      <c r="BY87" s="60" t="s">
        <v>75</v>
      </c>
      <c r="BZ87" s="61" t="str">
        <f aca="false">D87</f>
        <v>HERMINIO SUGUINO</v>
      </c>
      <c r="CA87" s="62" t="n">
        <f aca="false">IF(CB87="W",1,IF(CB87="O",0,IF(CB87="R",0,IF(CB88="R",1,IF(CK87+CK88&gt;0,IF(CK87&gt;CK88,1,0),IF(CJ87&gt;CJ88,1,0))))))</f>
        <v>1</v>
      </c>
      <c r="CB87" s="96" t="s">
        <v>25</v>
      </c>
      <c r="CC87" s="64"/>
      <c r="CD87" s="64"/>
      <c r="CE87" s="65"/>
      <c r="CG87" s="5" t="str">
        <f aca="false">IF(CE87&lt;&gt;"","STB",IF(CE88&lt;&gt;"","STB",IF(CD87&lt;&gt;"",IF(CD87&gt;5,IF(CD87&gt;CD88+1,"fim2st",IF(CD88&gt;CD87+1,"fim2st",IF(CD87=CD88,"meio2st",IF(CD87=6,IF(CD88=7,"fim2st","meio2st"),IF(CD87=7,IF(CD88=6,"fim2st","meio2st"),"meio2st"))))),IF(CD88&gt;5,IF(CD88&gt;CD87+1,"fim2st","meio2st"),"meio2st")),IF(CD88&lt;&gt;"",IF(CD87&gt;5,IF(CD87&gt;CD88+1,"fim2st",IF(CD88&gt;CD87+1,"fim2st",IF(CD87=CD88,"meio2st",IF(CD87=6,IF(CD88=7,"fim2st","meio2st"),IF(CD87=7,IF(CD88=6,"fim2st","meio2st"),"meio2st"))))),IF(CD88&gt;5,IF(CD88&gt;CD87+1,"fim2st","meio2st"),"meio2st")),IF(CC87&lt;&gt;"",IF(CC87&gt;5,IF(CC87&gt;CC88+1,"fim1st",IF(CC88&gt;CC87+1,"fim1st",IF(CC87=CC88,"meio1st",IF(CC87=6,IF(CC88=7,"fim1st","meio1st"),IF(CC87=7,IF(CC88=6,"fim1st","meio1st"),"meio1st"))))),IF(CC88&gt;5,IF(CC88&gt;CC87+1,"fim1st","meio1st"),"meio1st")),IF(CC88&lt;&gt;"",IF(CC87&gt;5,IF(CC87&gt;CC88+1,"fim1st",IF(CC88&gt;CC87+1,"fim1st",IF(CC87=CC88,"meio1st",IF(CC87=6,IF(CC88=7,"fim1st","meio1st"),IF(CC87=7,IF(CC88=6,"fim1st","meio1st"),"meio1st"))))),IF(CC88&gt;5,IF(CC88&gt;CC87+1,"fim1st","meio1st"),"meio1st")),"NJG"))))))</f>
        <v>NJG</v>
      </c>
      <c r="CI87" s="71" t="n">
        <f aca="false">IF(CB87="W",6,IF(CB87="O",0,  IF(CB88="R",IF(CG87="meio1st",IF(CC88&gt;4,IF(CC88=6,7,CC88+2),6),CC87),CC87)))</f>
        <v>6</v>
      </c>
      <c r="CJ87" s="72" t="n">
        <f aca="false">IF(CB87="W",6,IF(CB87="O",0,IF(CB87="R",IF(CG87="meio1st",0,IF(CG87="fim1st",0,CD87) ),IF(CB88="R",IF(CG87="meio1st",6,IF(CG87="fim1st",6,IF(CG87="meio2st",IF(CD88&gt;4,IF(CD88=6,7,CD88+2),6),CD87))),CD87))))</f>
        <v>6</v>
      </c>
      <c r="CK87" s="73" t="n">
        <f aca="false">IF(CB87="W",0,IF(CB87="O",0,IF(CB87="R",IF(CG87="STB",CE87,0),IF(CB88="R",IF(CG85="meio1st",0,IF(CI87&gt;CI88,IF(CJ87&gt;CJ88,0,10),IF(CJ87&gt;CJ88,10,CE87))),CE87))))</f>
        <v>0</v>
      </c>
      <c r="CM87" s="1" t="str">
        <f aca="false">D87</f>
        <v>HERMINIO SUGUINO</v>
      </c>
      <c r="CN87" s="8" t="n">
        <f aca="false">IF(AE89&gt;AE90,1,0)</f>
        <v>1</v>
      </c>
      <c r="CO87" s="8" t="n">
        <f aca="false">IF(AF89&gt;AF90,1,0)</f>
        <v>1</v>
      </c>
      <c r="CP87" s="8" t="n">
        <f aca="false">IF(AG89&gt;AG90,1,0)</f>
        <v>0</v>
      </c>
      <c r="CQ87" s="8" t="n">
        <f aca="false">IF(AS89&gt;AS90,1,0)</f>
        <v>0</v>
      </c>
      <c r="CR87" s="8" t="n">
        <f aca="false">IF(AT89&gt;AT90,1,0)</f>
        <v>1</v>
      </c>
      <c r="CS87" s="8" t="n">
        <f aca="false">IF(AU89&gt;AU90,1,0)</f>
        <v>0</v>
      </c>
      <c r="CT87" s="8" t="n">
        <f aca="false">IF(BG88&gt;BG87,1,0)</f>
        <v>0</v>
      </c>
      <c r="CU87" s="8" t="n">
        <f aca="false">IF(BH88&gt;BH87,1,0)</f>
        <v>0</v>
      </c>
      <c r="CV87" s="8" t="n">
        <f aca="false">IF(BI88&gt;BI87,1,0)</f>
        <v>0</v>
      </c>
      <c r="CW87" s="8" t="n">
        <f aca="false">IF(BU86&gt;BU85,1,0)</f>
        <v>0</v>
      </c>
      <c r="CX87" s="8" t="n">
        <f aca="false">IF(BV86&gt;BV85,1,0)</f>
        <v>0</v>
      </c>
      <c r="CY87" s="8" t="n">
        <f aca="false">IF(BW86&gt;BW85,1,0)</f>
        <v>0</v>
      </c>
      <c r="CZ87" s="8" t="n">
        <f aca="false">IF(CI87&gt;CI88,1,0)</f>
        <v>1</v>
      </c>
      <c r="DA87" s="8" t="n">
        <f aca="false">IF(CJ87&gt;CJ88,1,0)</f>
        <v>1</v>
      </c>
      <c r="DB87" s="8" t="n">
        <f aca="false">IF(CK87&gt;CK88,1,0)</f>
        <v>0</v>
      </c>
      <c r="DC87" s="74"/>
      <c r="DD87" s="8" t="n">
        <f aca="false">IF(AE90&gt;AE89,1,0)</f>
        <v>0</v>
      </c>
      <c r="DE87" s="8" t="n">
        <f aca="false">IF(AF90&gt;AF89,1,0)</f>
        <v>0</v>
      </c>
      <c r="DF87" s="8" t="n">
        <f aca="false">IF(AG90&gt;AG89,1,0)</f>
        <v>0</v>
      </c>
      <c r="DG87" s="8" t="n">
        <f aca="false">IF(AS90&gt;AS89,1,0)</f>
        <v>1</v>
      </c>
      <c r="DH87" s="8" t="n">
        <f aca="false">IF(AT90&gt;AT89,1,0)</f>
        <v>0</v>
      </c>
      <c r="DI87" s="8" t="n">
        <f aca="false">IF(AU90&gt;AU89,1,0)</f>
        <v>1</v>
      </c>
      <c r="DJ87" s="8" t="n">
        <f aca="false">IF(BG87&gt;BG88,1,0)</f>
        <v>1</v>
      </c>
      <c r="DK87" s="8" t="n">
        <f aca="false">IF(BH87&gt;BH88,1,0)</f>
        <v>1</v>
      </c>
      <c r="DL87" s="8" t="n">
        <f aca="false">IF(BI87&gt;BI88,1,0)</f>
        <v>0</v>
      </c>
      <c r="DM87" s="8" t="n">
        <f aca="false">IF(BU85&gt;BU86,1,0)</f>
        <v>1</v>
      </c>
      <c r="DN87" s="8" t="n">
        <f aca="false">IF(BV85&gt;BV86,1,0)</f>
        <v>1</v>
      </c>
      <c r="DO87" s="8" t="n">
        <f aca="false">IF(BW85&gt;BW86,1,0)</f>
        <v>0</v>
      </c>
      <c r="DP87" s="8" t="n">
        <f aca="false">IF(CI88&gt;CI87,1,0)</f>
        <v>0</v>
      </c>
      <c r="DQ87" s="8" t="n">
        <f aca="false">IF(CJ88&gt;CJ87,1,0)</f>
        <v>0</v>
      </c>
      <c r="DR87" s="8" t="n">
        <f aca="false">IF(CK88&gt;CK87,1,0)</f>
        <v>0</v>
      </c>
      <c r="DS87" s="74"/>
      <c r="DT87" s="8" t="n">
        <f aca="false">AE89+AF89+AG89+AS89+AT89+AU89+BG88+BH88+BI88+BU86+BV86+BW86+CI87+CJ87+CK87</f>
        <v>49</v>
      </c>
      <c r="DU87" s="8" t="n">
        <f aca="false">AE90+AF90+AG90+AS90+AT90+AU90+BG87+BH87+BI87+BU85+BV85+BW85+CI88+CJ88+CK88</f>
        <v>48</v>
      </c>
      <c r="DV87" s="74"/>
      <c r="DW87" s="1" t="n">
        <f aca="false">IF(X89="O",1,0)</f>
        <v>0</v>
      </c>
      <c r="DX87" s="1" t="n">
        <f aca="false">IF(AL89="O",1,0)</f>
        <v>0</v>
      </c>
      <c r="DY87" s="1" t="n">
        <f aca="false">IF(AZ88="O",1,0)</f>
        <v>0</v>
      </c>
      <c r="DZ87" s="1" t="n">
        <f aca="false">IF(BN86="O",1,0)</f>
        <v>1</v>
      </c>
      <c r="EA87" s="1" t="n">
        <f aca="false">IF(CB87="O",1,0)</f>
        <v>0</v>
      </c>
      <c r="ED87" s="8" t="n">
        <f aca="false">IF(CN87+CO87+CP87+DD87+DE87+DF87&gt;0,1,0)</f>
        <v>1</v>
      </c>
      <c r="EE87" s="8" t="n">
        <f aca="false">IF(CQ87+CR87+CS87+DG87+DH87+DI87&gt;0,1,0)</f>
        <v>1</v>
      </c>
      <c r="EF87" s="8" t="n">
        <f aca="false">IF(CT87+CU87+CV87+DJ87+DK87+DL87&gt;0,1,0)</f>
        <v>1</v>
      </c>
      <c r="EG87" s="8" t="n">
        <f aca="false">IF(CW87+CX87+CY87+DM87+DN87+DO87&gt;0,1,0)</f>
        <v>1</v>
      </c>
      <c r="EH87" s="8" t="n">
        <f aca="false">IF(CZ87+DA87+DB87+DP87+DQ87+DR87&gt;0,1,0)</f>
        <v>1</v>
      </c>
      <c r="EI87" s="8" t="n">
        <v>3</v>
      </c>
      <c r="EJ87" s="48" t="n">
        <f aca="false">SUM(ED87:EH87)</f>
        <v>5</v>
      </c>
      <c r="EK87" s="48" t="n">
        <f aca="false">AY88+BM86+CA87+W89+AK89</f>
        <v>2</v>
      </c>
      <c r="EL87" s="48" t="n">
        <f aca="false">SUM(CN87:DB87)</f>
        <v>5</v>
      </c>
      <c r="EM87" s="48" t="n">
        <f aca="false">SUM(DD87:DR87)</f>
        <v>6</v>
      </c>
      <c r="EN87" s="48" t="n">
        <f aca="false">EL87-EM87</f>
        <v>-1</v>
      </c>
      <c r="EO87" s="48" t="n">
        <f aca="false">DT87</f>
        <v>49</v>
      </c>
      <c r="EP87" s="48" t="n">
        <f aca="false">DU87</f>
        <v>48</v>
      </c>
      <c r="EQ87" s="48" t="n">
        <f aca="false">EO87-EP87</f>
        <v>1</v>
      </c>
      <c r="ER87" s="48" t="n">
        <f aca="false">SUM(DW87:EA87)</f>
        <v>1</v>
      </c>
      <c r="ES87" s="74"/>
      <c r="ET87" s="27" t="n">
        <f aca="false">IF(EK87+100&gt;99,EK87+100,concatdxnar("0",EK87+100))</f>
        <v>102</v>
      </c>
      <c r="EU87" s="27" t="str">
        <f aca="false">IF(EN87+100&gt;99,EN87+100,CONCATENATE("0",EN87+100))</f>
        <v>099</v>
      </c>
      <c r="EV87" s="27" t="n">
        <f aca="false">IF(EQ87+100&gt;99,EQ87+100,CONCATENATE("0",EQ87+100))</f>
        <v>101</v>
      </c>
      <c r="EW87" s="27" t="n">
        <f aca="false">9-ER87</f>
        <v>8</v>
      </c>
      <c r="EX87" s="8" t="str">
        <f aca="false">CONCATENATE(ET87,EU87,EV87,EW87,EI87)</f>
        <v>10209910183</v>
      </c>
      <c r="EY87" s="8" t="n">
        <f aca="false">VALUE(EX87)</f>
        <v>10209910183</v>
      </c>
      <c r="EZ87" s="8" t="n">
        <f aca="false">LARGE(EY85:EY90,EI87)</f>
        <v>10310211084</v>
      </c>
      <c r="FA87" s="8" t="str">
        <f aca="false">LEFT(EZ87,9)</f>
        <v>103102110</v>
      </c>
      <c r="FB87" s="8" t="str">
        <f aca="false">IF(FA87=FA86,"empate-c",IF(FA87=FA88,"empate-b","ok"))</f>
        <v>ok</v>
      </c>
      <c r="FC87" s="8" t="n">
        <f aca="false">VALUE(RIGHT(EZ87,1))</f>
        <v>4</v>
      </c>
      <c r="FD87" s="8" t="n">
        <f aca="false">IF(FB87="ok",9,IF(FB87="empate-c",CONCATENATE(FC87,FC86),IF(FB87="empate-b",CONCATENATE(FC87,FC88),1)))</f>
        <v>9</v>
      </c>
      <c r="FE87" s="8" t="str">
        <f aca="false">RIGHT(C83,1)</f>
        <v>J</v>
      </c>
      <c r="FF87" s="8" t="n">
        <f aca="false">IF(FD87=9,9,VLOOKUP(CONCATENATE(FE87,FD87),'Conf-Direto'!$A$12:$B$587,2,0))</f>
        <v>9</v>
      </c>
      <c r="FG87" s="8" t="n">
        <f aca="false">IF(FF87=9,9,IF(FF87=FC87,8,7))</f>
        <v>9</v>
      </c>
      <c r="FH87" s="1" t="str">
        <f aca="false">CONCATENATE(FA87,FG87,FC87)</f>
        <v>10310211094</v>
      </c>
      <c r="FI87" s="8" t="n">
        <v>3</v>
      </c>
      <c r="FJ87" s="25" t="n">
        <f aca="false">IF(BM85=1,1,IF(BM86=1,3,0))</f>
        <v>1</v>
      </c>
      <c r="FK87" s="25" t="n">
        <f aca="false">IF(AY87=1,2,IF(AY88=1,3,0))</f>
        <v>2</v>
      </c>
      <c r="FL87" s="25"/>
      <c r="FM87" s="25" t="n">
        <f aca="false">FL88</f>
        <v>3</v>
      </c>
      <c r="FN87" s="25" t="n">
        <f aca="false">FL89</f>
        <v>3</v>
      </c>
      <c r="FO87" s="25" t="n">
        <f aca="false">FL90</f>
        <v>6</v>
      </c>
      <c r="FP87" s="1" t="n">
        <f aca="false">VALUE(FH87)</f>
        <v>10310211094</v>
      </c>
      <c r="FQ87" s="1" t="n">
        <f aca="false">LARGE(FP85:FP90,3)</f>
        <v>10310211094</v>
      </c>
      <c r="FR87" s="8" t="n">
        <f aca="false">IF(SUM(EJ85:EJ90)=0,B87,VALUE(RIGHT(FQ87,1)))</f>
        <v>4</v>
      </c>
      <c r="FS87" s="1" t="n">
        <f aca="false">FR87+54</f>
        <v>58</v>
      </c>
      <c r="FT87" s="1" t="str">
        <f aca="false">VLOOKUP(FR87,B85:D90,3,0)</f>
        <v>MAURO GOES</v>
      </c>
      <c r="FU87" s="4" t="n">
        <f aca="false">F87</f>
        <v>57</v>
      </c>
      <c r="FV87" s="9" t="str">
        <f aca="false">IF(FS87&lt;10,CONCATENATE("0",FS87,IF(FU87&lt;10,CONCATENATE("0",FU87),FU87)),CONCATENATE(FS87,IF(FU87&lt;10,CONCATENATE("0",FU87),FU87)))</f>
        <v>5857</v>
      </c>
      <c r="FW87" s="4" t="n">
        <f aca="false">VALUE(FV87)</f>
        <v>5857</v>
      </c>
      <c r="FX87" s="4" t="n">
        <f aca="false">SMALL(FW85:FW90,FI87)</f>
        <v>5759</v>
      </c>
      <c r="FY87" s="4" t="n">
        <f aca="false">IF(LEN(FX87)=3,VALUE(LEFT(FX87,1)),VALUE(LEFT(FX87,2)))</f>
        <v>57</v>
      </c>
      <c r="FZ87" s="4" t="str">
        <f aca="false">RIGHT(FX87,2)</f>
        <v>59</v>
      </c>
    </row>
    <row r="88" customFormat="false" ht="13.8" hidden="false" customHeight="false" outlineLevel="0" collapsed="false">
      <c r="B88" s="48" t="n">
        <v>4</v>
      </c>
      <c r="C88" s="49" t="n">
        <v>58</v>
      </c>
      <c r="D88" s="50" t="str">
        <f aca="false">Classificação!D62</f>
        <v>MAURO GOES</v>
      </c>
      <c r="F88" s="49" t="n">
        <f aca="false">F87+1</f>
        <v>58</v>
      </c>
      <c r="G88" s="51" t="str">
        <f aca="false">VLOOKUP(FR88,$B$85:$D$90,3,0)</f>
        <v>NATAN MORELO</v>
      </c>
      <c r="H88" s="95" t="n">
        <f aca="false">VLOOKUP(FR88,EI85:EJ90,2,0)</f>
        <v>5</v>
      </c>
      <c r="I88" s="75" t="n">
        <f aca="false">VLOOKUP(FR88,EI85:EK90,3,0)</f>
        <v>3</v>
      </c>
      <c r="J88" s="79" t="n">
        <f aca="false">VLOOKUP(FR88,EI85:EQ90,4,0)</f>
        <v>6</v>
      </c>
      <c r="K88" s="77" t="n">
        <f aca="false">VLOOKUP(FR88,EI85:EQ90,5,0)</f>
        <v>6</v>
      </c>
      <c r="L88" s="78" t="n">
        <f aca="false">VLOOKUP(FR88,EI85:EQ90,6,0)</f>
        <v>0</v>
      </c>
      <c r="M88" s="79" t="n">
        <f aca="false">VLOOKUP(FR88,EI85:EQ90,7,0)</f>
        <v>55</v>
      </c>
      <c r="N88" s="77" t="n">
        <f aca="false">VLOOKUP(FR88,EI85:EQ90,8,0)</f>
        <v>57</v>
      </c>
      <c r="O88" s="113" t="n">
        <f aca="false">VLOOKUP(FR88,EI85:EQ90,9,0)</f>
        <v>-2</v>
      </c>
      <c r="P88" s="80" t="n">
        <f aca="false">VLOOKUP(FR88,EI85:ER90,10,0)</f>
        <v>2</v>
      </c>
      <c r="Q88" s="80" t="e">
        <f aca="false">VLOOKUP(FS88,EJ85:ES90,10,0)</f>
        <v>#N/A</v>
      </c>
      <c r="R88" s="59"/>
      <c r="S88" s="59"/>
      <c r="U88" s="81" t="s">
        <v>75</v>
      </c>
      <c r="V88" s="82" t="str">
        <f aca="false">D89</f>
        <v>JACKLINE FROTA</v>
      </c>
      <c r="W88" s="83" t="n">
        <f aca="false">IF(X88="W",1,IF(X88="O",0,IF(X88="R",0,IF(X87="R",1,IF(AG88+AG87&gt;0,IF(AG88&gt;AG87,1,0),IF(AF88&gt;AF87,1,0))))))</f>
        <v>0</v>
      </c>
      <c r="X88" s="84"/>
      <c r="Y88" s="85" t="n">
        <v>1</v>
      </c>
      <c r="Z88" s="85" t="n">
        <v>0</v>
      </c>
      <c r="AA88" s="86"/>
      <c r="AC88" s="5" t="str">
        <f aca="false">IF(AA88&lt;&gt;"","STB",IF(AA87&lt;&gt;"","STB",IF(Z88&lt;&gt;"",IF(Z88&gt;5,IF(Z88&gt;Z87+1,"fim2st",IF(Z87&gt;Z88+1,"fim2st",IF(Z88=Z87,"meio2st",IF(Z88=6,IF(Z87=7,"fim2st","meio2st"),IF(Z88=7,IF(Z87=6,"fim2st","meio2st"),"meio2st"))))),IF(Z87&gt;5,IF(Z87&gt;Z88+1,"fim2st","meio2st"),"meio2st")),IF(Z87&lt;&gt;"",IF(Z88&gt;5,IF(Z88&gt;Z87+1,"fim2st",IF(Z87&gt;Z88+1,"fim2st",IF(Z88=Z87,"meio2st",IF(Z88=6,IF(Z87=7,"fim2st","meio2st"),IF(Z88=7,IF(Z87=6,"fim2st","meio2st"),"meio2st"))))),IF(Z87&gt;5,IF(Z87&gt;Z88+1,"fim2st","meio2st"),"meio2st")),IF(Y88&lt;&gt;"",IF(Y88&gt;5,IF(Y88&gt;Y87+1,"fim1st",IF(Y87&gt;Y88+1,"fim1st",IF(Y88=Y87,"meio1st",IF(Y88=6,IF(Y87=7,"fim1st","meio1st"),IF(Y88=7,IF(Y87=6,"fim1st","meio1st"),"meio1st"))))),IF(Y87&gt;5,IF(Y87&gt;Y88+1,"fim1st","meio1st"),"meio1st")),IF(Y87&lt;&gt;"",IF(Y88&gt;5,IF(Y88&gt;Y87+1,"fim1st",IF(Y87&gt;Y88+1,"fim1st",IF(Y88=Y87,"meio1st",IF(Y88=6,IF(Y87=7,"fim1st","meio1st"),IF(Y88=7,IF(Y87=6,"fim1st","meio1st"),"meio1st"))))),IF(Y87&gt;5,IF(Y87&gt;Y88+1,"fim1st","meio1st"),"meio1st")),"NJG"))))))</f>
        <v>fim2st</v>
      </c>
      <c r="AE88" s="87" t="n">
        <f aca="false">IF(X88="W",6,IF(X88="O",0,  IF(X87="R",IF(AC88="meio1st",IF(Y87&gt;4,IF(Y87=6,7,Y87+2),6),Y88),Y88)))</f>
        <v>1</v>
      </c>
      <c r="AF88" s="88" t="n">
        <f aca="false">IF(X88="W",6,IF(X88="O",0,IF(X88="R",IF(AC88="meio1st",0,IF(AC88="fim1st",0,Z88) ),IF(X87="R",IF(AC88="meio1st",6,IF(AC88="fim1st",6,IF(AC88="meio2st",IF(Z87&gt;4,IF(Z87=6,7,Z87+2),6),Z88))),Z88))))</f>
        <v>0</v>
      </c>
      <c r="AG88" s="89" t="n">
        <f aca="false">IF(X88="W",0,IF(X88="O",0,IF(X88="R",IF(AC88="STB",AA88,0),IF(X87="R",IF(AC85="meio1st",0,IF(AE88&gt;AE87,IF(AF88&gt;AF87,0,10),IF(AF88&gt;AF87,10,AA88))),AA88))))</f>
        <v>0</v>
      </c>
      <c r="AH88" s="69"/>
      <c r="AI88" s="81"/>
      <c r="AJ88" s="82" t="str">
        <f aca="false">D88</f>
        <v>MAURO GOES</v>
      </c>
      <c r="AK88" s="83" t="n">
        <f aca="false">IF(AL88="W",1,IF(AL88="O",0,IF(AL88="R",0,IF(AL87="R",1,IF(AU88+AU87&gt;0,IF(AU88&gt;AU87,1,0),IF(AT88&gt;AT87,1,0))))))</f>
        <v>1</v>
      </c>
      <c r="AL88" s="84"/>
      <c r="AM88" s="85" t="n">
        <v>6</v>
      </c>
      <c r="AN88" s="85" t="n">
        <v>6</v>
      </c>
      <c r="AO88" s="86" t="n">
        <v>10</v>
      </c>
      <c r="AQ88" s="5" t="str">
        <f aca="false">IF(AO88&lt;&gt;"","STB",IF(AO87&lt;&gt;"","STB",IF(AN88&lt;&gt;"",IF(AN88&gt;5,IF(AN88&gt;AN87+1,"fim2st",IF(AN87&gt;AN88+1,"fim2st",IF(AN88=AN87,"meio2st",IF(AN88=6,IF(AN87=7,"fim2st","meio2st"),IF(AN88=7,IF(AN87=6,"fim2st","meio2st"),"meio2st"))))),IF(AN87&gt;5,IF(AN87&gt;AN88+1,"fim2st","meio2st"),"meio2st")),IF(AN87&lt;&gt;"",IF(AN88&gt;5,IF(AN88&gt;AN87+1,"fim2st",IF(AN87&gt;AN88+1,"fim2st",IF(AN88=AN87,"meio2st",IF(AN88=6,IF(AN87=7,"fim2st","meio2st"),IF(AN88=7,IF(AN87=6,"fim2st","meio2st"),"meio2st"))))),IF(AN87&gt;5,IF(AN87&gt;AN88+1,"fim2st","meio2st"),"meio2st")),IF(AM88&lt;&gt;"",IF(AM88&gt;5,IF(AM88&gt;AM87+1,"fim1st",IF(AM87&gt;AM88+1,"fim1st",IF(AM88=AM87,"meio1st",IF(AM88=6,IF(AM87=7,"fim1st","meio1st"),IF(AM88=7,IF(AM87=6,"fim1st","meio1st"),"meio1st"))))),IF(AM87&gt;5,IF(AM87&gt;AM88+1,"fim1st","meio1st"),"meio1st")),IF(AM87&lt;&gt;"",IF(AM88&gt;5,IF(AM88&gt;AM87+1,"fim1st",IF(AM87&gt;AM88+1,"fim1st",IF(AM88=AM87,"meio1st",IF(AM88=6,IF(AM87=7,"fim1st","meio1st"),IF(AM88=7,IF(AM87=6,"fim1st","meio1st"),"meio1st"))))),IF(AM87&gt;5,IF(AM87&gt;AM88+1,"fim1st","meio1st"),"meio1st")),"NJG"))))))</f>
        <v>STB</v>
      </c>
      <c r="AS88" s="87" t="n">
        <f aca="false">IF(AL88="W",6,IF(AL88="O",0,  IF(AL87="R",IF(AQ88="meio1st",IF(AM87&gt;4,IF(AM87=6,7,AM87+2),6),AM88),AM88)))</f>
        <v>6</v>
      </c>
      <c r="AT88" s="88" t="n">
        <f aca="false">IF(AL88="W",6,IF(AL88="O",0,IF(AL88="R",IF(AQ88="meio1st",0,IF(AQ88="fim1st",0,AN88) ),IF(AL87="R",IF(AQ88="meio1st",6,IF(AQ88="fim1st",6,IF(AQ88="meio2st",IF(AN87&gt;4,IF(AN87=6,7,AN87+2),6),AN88))),AN88))))</f>
        <v>6</v>
      </c>
      <c r="AU88" s="89" t="n">
        <f aca="false">IF(AL88="W",0,IF(AL88="O",0,IF(AL88="R",IF(AQ88="STB",AO88,0),IF(AL87="R",IF(AQ85="meio1st",0,IF(AS88&gt;AS87,IF(AT88&gt;AT87,0,10),IF(AT88&gt;AT87,10,AO88))),AO88))))</f>
        <v>10</v>
      </c>
      <c r="AW88" s="81" t="s">
        <v>75</v>
      </c>
      <c r="AX88" s="82" t="str">
        <f aca="false">D87</f>
        <v>HERMINIO SUGUINO</v>
      </c>
      <c r="AY88" s="83" t="n">
        <f aca="false">IF(AZ88="W",1,IF(AZ88="O",0,IF(AZ88="R",0,IF(AZ87="R",1,IF(BI88+BI87&gt;0,IF(BI88&gt;BI87,1,0),IF(BH88&gt;BH87,1,0))))))</f>
        <v>0</v>
      </c>
      <c r="AZ88" s="84"/>
      <c r="BA88" s="85" t="n">
        <v>5</v>
      </c>
      <c r="BB88" s="85" t="n">
        <v>1</v>
      </c>
      <c r="BC88" s="86"/>
      <c r="BE88" s="5" t="str">
        <f aca="false">IF(BC88&lt;&gt;"","STB",IF(BC87&lt;&gt;"","STB",IF(BB88&lt;&gt;"",IF(BB88&gt;5,IF(BB88&gt;BB87+1,"fim2st",IF(BB87&gt;BB88+1,"fim2st",IF(BB88=BB87,"meio2st",IF(BB88=6,IF(BB87=7,"fim2st","meio2st"),IF(BB88=7,IF(BB87=6,"fim2st","meio2st"),"meio2st"))))),IF(BB87&gt;5,IF(BB87&gt;BB88+1,"fim2st","meio2st"),"meio2st")),IF(BB87&lt;&gt;"",IF(BB88&gt;5,IF(BB88&gt;BB87+1,"fim2st",IF(BB87&gt;BB88+1,"fim2st",IF(BB88=BB87,"meio2st",IF(BB88=6,IF(BB87=7,"fim2st","meio2st"),IF(BB88=7,IF(BB87=6,"fim2st","meio2st"),"meio2st"))))),IF(BB87&gt;5,IF(BB87&gt;BB88+1,"fim2st","meio2st"),"meio2st")),IF(BA88&lt;&gt;"",IF(BA88&gt;5,IF(BA88&gt;BA87+1,"fim1st",IF(BA87&gt;BA88+1,"fim1st",IF(BA88=BA87,"meio1st",IF(BA88=6,IF(BA87=7,"fim1st","meio1st"),IF(BA88=7,IF(BA87=6,"fim1st","meio1st"),"meio1st"))))),IF(BA87&gt;5,IF(BA87&gt;BA88+1,"fim1st","meio1st"),"meio1st")),IF(BA87&lt;&gt;"",IF(BA88&gt;5,IF(BA88&gt;BA87+1,"fim1st",IF(BA87&gt;BA88+1,"fim1st",IF(BA88=BA87,"meio1st",IF(BA88=6,IF(BA87=7,"fim1st","meio1st"),IF(BA88=7,IF(BA87=6,"fim1st","meio1st"),"meio1st"))))),IF(BA87&gt;5,IF(BA87&gt;BA88+1,"fim1st","meio1st"),"meio1st")),"NJG"))))))</f>
        <v>fim2st</v>
      </c>
      <c r="BG88" s="87" t="n">
        <f aca="false">IF(AZ88="W",6,IF(AZ88="O",0,  IF(AZ87="R",IF(BE88="meio1st",IF(BA87&gt;4,IF(BA87=6,7,BA87+2),6),BA88),BA88)))</f>
        <v>5</v>
      </c>
      <c r="BH88" s="88" t="n">
        <f aca="false">IF(AZ88="W",6,IF(AZ88="O",0,IF(AZ88="R",IF(BE88="meio1st",0,IF(BE88="fim1st",0,BB88) ),IF(AZ87="R",IF(BE88="meio1st",6,IF(BE88="fim1st",6,IF(BE88="meio2st",IF(BB87&gt;4,IF(BB87=6,7,BB87+2),6),BB88))),BB88))))</f>
        <v>1</v>
      </c>
      <c r="BI88" s="89" t="n">
        <f aca="false">IF(AZ88="W",0,IF(AZ88="O",0,IF(AZ88="R",IF(BE88="STB",BC88,0),IF(AZ87="R",IF(BE85="meio1st",0,IF(BG88&gt;BG87,IF(BH88&gt;BH87,0,10),IF(BH88&gt;BH87,10,BC88))),BC88))))</f>
        <v>0</v>
      </c>
      <c r="BK88" s="81" t="s">
        <v>75</v>
      </c>
      <c r="BL88" s="82" t="str">
        <f aca="false">D90</f>
        <v>NATAN MORELO</v>
      </c>
      <c r="BM88" s="83" t="n">
        <f aca="false">IF(BN88="W",1,IF(BN88="O",0,IF(BN88="R",0,IF(BN87="R",1,IF(BW88+BW87&gt;0,IF(BW88&gt;BW87,1,0),IF(BV88&gt;BV87,1,0))))))</f>
        <v>0</v>
      </c>
      <c r="BN88" s="84" t="s">
        <v>47</v>
      </c>
      <c r="BO88" s="85"/>
      <c r="BP88" s="85"/>
      <c r="BQ88" s="86"/>
      <c r="BS88" s="5" t="str">
        <f aca="false">IF(BQ88&lt;&gt;"","STB",IF(BQ87&lt;&gt;"","STB",IF(BP88&lt;&gt;"",IF(BP88&gt;5,IF(BP88&gt;BP87+1,"fim2st",IF(BP87&gt;BP88+1,"fim2st",IF(BP88=BP87,"meio2st",IF(BP88=6,IF(BP87=7,"fim2st","meio2st"),IF(BP88=7,IF(BP87=6,"fim2st","meio2st"),"meio2st"))))),IF(BP87&gt;5,IF(BP87&gt;BP88+1,"fim2st","meio2st"),"meio2st")),IF(BP87&lt;&gt;"",IF(BP88&gt;5,IF(BP88&gt;BP87+1,"fim2st",IF(BP87&gt;BP88+1,"fim2st",IF(BP88=BP87,"meio2st",IF(BP88=6,IF(BP87=7,"fim2st","meio2st"),IF(BP88=7,IF(BP87=6,"fim2st","meio2st"),"meio2st"))))),IF(BP87&gt;5,IF(BP87&gt;BP88+1,"fim2st","meio2st"),"meio2st")),IF(BO88&lt;&gt;"",IF(BO88&gt;5,IF(BO88&gt;BO87+1,"fim1st",IF(BO87&gt;BO88+1,"fim1st",IF(BO88=BO87,"meio1st",IF(BO88=6,IF(BO87=7,"fim1st","meio1st"),IF(BO88=7,IF(BO87=6,"fim1st","meio1st"),"meio1st"))))),IF(BO87&gt;5,IF(BO87&gt;BO88+1,"fim1st","meio1st"),"meio1st")),IF(BO87&lt;&gt;"",IF(BO88&gt;5,IF(BO88&gt;BO87+1,"fim1st",IF(BO87&gt;BO88+1,"fim1st",IF(BO88=BO87,"meio1st",IF(BO88=6,IF(BO87=7,"fim1st","meio1st"),IF(BO88=7,IF(BO87=6,"fim1st","meio1st"),"meio1st"))))),IF(BO87&gt;5,IF(BO87&gt;BO88+1,"fim1st","meio1st"),"meio1st")),"NJG"))))))</f>
        <v>NJG</v>
      </c>
      <c r="BU88" s="87" t="n">
        <f aca="false">IF(BN88="W",6,IF(BN88="O",0,  IF(BN87="R",IF(BS88="meio1st",IF(BO87&gt;4,IF(BO87=6,7,BO87+2),6),BO88),BO88)))</f>
        <v>0</v>
      </c>
      <c r="BV88" s="88" t="n">
        <f aca="false">IF(BN88="W",6,IF(BN88="O",0,IF(BN88="R",IF(BS88="meio1st",0,IF(BS88="fim1st",0,BP88) ),IF(BN87="R",IF(BS88="meio1st",6,IF(BS88="fim1st",6,IF(BS88="meio2st",IF(BP87&gt;4,IF(BP87=6,7,BP87+2),6),BP88))),BP88))))</f>
        <v>0</v>
      </c>
      <c r="BW88" s="89" t="n">
        <f aca="false">IF(BN88="W",0,IF(BN88="O",0,IF(BN88="R",IF(BS88="STB",BQ88,0),IF(BN87="R",IF(BS85="meio1st",0,IF(BU88&gt;BU87,IF(BV88&gt;BV87,0,10),IF(BV88&gt;BV87,10,BQ88))),BQ88))))</f>
        <v>0</v>
      </c>
      <c r="BY88" s="81"/>
      <c r="BZ88" s="82" t="str">
        <f aca="false">D89</f>
        <v>JACKLINE FROTA</v>
      </c>
      <c r="CA88" s="83" t="n">
        <f aca="false">IF(CB88="W",1,IF(CB88="O",0,IF(CB88="R",0,IF(CB87="R",1,IF(CK88+CK87&gt;0,IF(CK88&gt;CK87,1,0),IF(CJ88&gt;CJ87,1,0))))))</f>
        <v>0</v>
      </c>
      <c r="CB88" s="84" t="s">
        <v>47</v>
      </c>
      <c r="CC88" s="85"/>
      <c r="CD88" s="85"/>
      <c r="CE88" s="86"/>
      <c r="CG88" s="5" t="str">
        <f aca="false">IF(CE88&lt;&gt;"","STB",IF(CE87&lt;&gt;"","STB",IF(CD88&lt;&gt;"",IF(CD88&gt;5,IF(CD88&gt;CD87+1,"fim2st",IF(CD87&gt;CD88+1,"fim2st",IF(CD88=CD87,"meio2st",IF(CD88=6,IF(CD87=7,"fim2st","meio2st"),IF(CD88=7,IF(CD87=6,"fim2st","meio2st"),"meio2st"))))),IF(CD87&gt;5,IF(CD87&gt;CD88+1,"fim2st","meio2st"),"meio2st")),IF(CD87&lt;&gt;"",IF(CD88&gt;5,IF(CD88&gt;CD87+1,"fim2st",IF(CD87&gt;CD88+1,"fim2st",IF(CD88=CD87,"meio2st",IF(CD88=6,IF(CD87=7,"fim2st","meio2st"),IF(CD88=7,IF(CD87=6,"fim2st","meio2st"),"meio2st"))))),IF(CD87&gt;5,IF(CD87&gt;CD88+1,"fim2st","meio2st"),"meio2st")),IF(CC88&lt;&gt;"",IF(CC88&gt;5,IF(CC88&gt;CC87+1,"fim1st",IF(CC87&gt;CC88+1,"fim1st",IF(CC88=CC87,"meio1st",IF(CC88=6,IF(CC87=7,"fim1st","meio1st"),IF(CC88=7,IF(CC87=6,"fim1st","meio1st"),"meio1st"))))),IF(CC87&gt;5,IF(CC87&gt;CC88+1,"fim1st","meio1st"),"meio1st")),IF(CC87&lt;&gt;"",IF(CC88&gt;5,IF(CC88&gt;CC87+1,"fim1st",IF(CC87&gt;CC88+1,"fim1st",IF(CC88=CC87,"meio1st",IF(CC88=6,IF(CC87=7,"fim1st","meio1st"),IF(CC88=7,IF(CC87=6,"fim1st","meio1st"),"meio1st"))))),IF(CC87&gt;5,IF(CC87&gt;CC88+1,"fim1st","meio1st"),"meio1st")),"NJG"))))))</f>
        <v>NJG</v>
      </c>
      <c r="CI88" s="92" t="n">
        <f aca="false">IF(CB88="W",6,IF(CB88="O",0,  IF(CB87="R",IF(CG88="meio1st",IF(CC87&gt;4,IF(CC87=6,7,CC87+2),6),CC88),CC88)))</f>
        <v>0</v>
      </c>
      <c r="CJ88" s="93" t="n">
        <f aca="false">IF(CB88="W",6,IF(CB88="O",0,IF(CB88="R",IF(CG88="meio1st",0,IF(CG88="fim1st",0,CD88) ),IF(CB87="R",IF(CG88="meio1st",6,IF(CG88="fim1st",6,IF(CG88="meio2st",IF(CD87&gt;4,IF(CD87=6,7,CD87+2),6),CD88))),CD88))))</f>
        <v>0</v>
      </c>
      <c r="CK88" s="94" t="n">
        <f aca="false">IF(CB88="W",0,IF(CB88="O",0,IF(CB88="R",IF(CG88="STB",CE88,0),IF(CB87="R",IF(CG85="meio1st",0,IF(CI88&gt;CI87,IF(CJ88&gt;CJ87,0,10),IF(CJ88&gt;CJ87,10,CE88))),CE88))))</f>
        <v>0</v>
      </c>
      <c r="CM88" s="1" t="str">
        <f aca="false">D88</f>
        <v>MAURO GOES</v>
      </c>
      <c r="CN88" s="8" t="n">
        <f aca="false">IF(AE90&gt;AE89,1,0)</f>
        <v>0</v>
      </c>
      <c r="CO88" s="8" t="n">
        <f aca="false">IF(AF90&gt;AF89,1,0)</f>
        <v>0</v>
      </c>
      <c r="CP88" s="8" t="n">
        <f aca="false">IF(AG90&gt;AG89,1,0)</f>
        <v>0</v>
      </c>
      <c r="CQ88" s="8" t="n">
        <f aca="false">IF(AS88&gt;AS87,1,0)</f>
        <v>1</v>
      </c>
      <c r="CR88" s="8" t="n">
        <f aca="false">IF(AT88&gt;AT87,1,0)</f>
        <v>0</v>
      </c>
      <c r="CS88" s="8" t="n">
        <f aca="false">IF(AU88&gt;AU87,1,0)</f>
        <v>1</v>
      </c>
      <c r="CT88" s="8" t="n">
        <f aca="false">IF(BG86&gt;BG85,1,0)</f>
        <v>1</v>
      </c>
      <c r="CU88" s="8" t="n">
        <f aca="false">IF(BH86&gt;BH85,1,0)</f>
        <v>0</v>
      </c>
      <c r="CV88" s="8" t="n">
        <f aca="false">IF(BI86&gt;BI85,1,0)</f>
        <v>0</v>
      </c>
      <c r="CW88" s="8" t="n">
        <f aca="false">IF(BU90&gt;BU89,1,0)</f>
        <v>1</v>
      </c>
      <c r="CX88" s="8" t="n">
        <f aca="false">IF(BV90&gt;BV89,1,0)</f>
        <v>1</v>
      </c>
      <c r="CY88" s="8" t="n">
        <f aca="false">IF(BW90&gt;BW89,1,0)</f>
        <v>0</v>
      </c>
      <c r="CZ88" s="8" t="n">
        <f aca="false">IF(CI89&gt;CI90,1,0)</f>
        <v>1</v>
      </c>
      <c r="DA88" s="8" t="n">
        <f aca="false">IF(CJ89&gt;CJ90,1,0)</f>
        <v>1</v>
      </c>
      <c r="DB88" s="8" t="n">
        <f aca="false">IF(CK89&gt;CK90,1,0)</f>
        <v>0</v>
      </c>
      <c r="DC88" s="74"/>
      <c r="DD88" s="8" t="n">
        <f aca="false">IF(AE89&gt;AE90,1,0)</f>
        <v>1</v>
      </c>
      <c r="DE88" s="8" t="n">
        <f aca="false">IF(AF89&gt;AF90,1,0)</f>
        <v>1</v>
      </c>
      <c r="DF88" s="8" t="n">
        <f aca="false">IF(AG89&gt;AG90,1,0)</f>
        <v>0</v>
      </c>
      <c r="DG88" s="8" t="n">
        <f aca="false">IF(AS87&gt;AS88,1,0)</f>
        <v>0</v>
      </c>
      <c r="DH88" s="8" t="n">
        <f aca="false">IF(AT87&gt;AT88,1,0)</f>
        <v>1</v>
      </c>
      <c r="DI88" s="8" t="n">
        <f aca="false">IF(AU87&gt;AU88,1,0)</f>
        <v>0</v>
      </c>
      <c r="DJ88" s="8" t="n">
        <f aca="false">IF(BG85&gt;BG86,1,0)</f>
        <v>0</v>
      </c>
      <c r="DK88" s="8" t="n">
        <f aca="false">IF(BH85&gt;BH86,1,0)</f>
        <v>1</v>
      </c>
      <c r="DL88" s="8" t="n">
        <f aca="false">IF(BI85&gt;BI86,1,0)</f>
        <v>1</v>
      </c>
      <c r="DM88" s="8" t="n">
        <f aca="false">IF(BU89&gt;BU90,1,0)</f>
        <v>0</v>
      </c>
      <c r="DN88" s="8" t="n">
        <f aca="false">IF(BV89&gt;BV90,1,0)</f>
        <v>0</v>
      </c>
      <c r="DO88" s="8" t="n">
        <f aca="false">IF(BW89&gt;BW90,1,0)</f>
        <v>0</v>
      </c>
      <c r="DP88" s="8" t="n">
        <f aca="false">IF(CI90&gt;CI89,1,0)</f>
        <v>0</v>
      </c>
      <c r="DQ88" s="8" t="n">
        <f aca="false">IF(CJ90&gt;CJ89,1,0)</f>
        <v>0</v>
      </c>
      <c r="DR88" s="8" t="n">
        <f aca="false">IF(CK90&gt;CK89,1,0)</f>
        <v>0</v>
      </c>
      <c r="DS88" s="74"/>
      <c r="DT88" s="8" t="n">
        <f aca="false">AE90+AF90+AG90+AS88+AT88+AU88+BG86+BH86+BI86+BU90+BV90+BW90+CI89+CJ89+CK89</f>
        <v>62</v>
      </c>
      <c r="DU88" s="8" t="n">
        <f aca="false">AE89+AF89+AG89+AS87+AT87+AU87+BG85+BH85+BI85+BU89+BV89+BW89+CI90+CJ90+CK90</f>
        <v>52</v>
      </c>
      <c r="DV88" s="74"/>
      <c r="DW88" s="1" t="n">
        <f aca="false">IF(X90="O",1,0)</f>
        <v>1</v>
      </c>
      <c r="DX88" s="1" t="n">
        <f aca="false">IF(AL88="O",1,0)</f>
        <v>0</v>
      </c>
      <c r="DY88" s="1" t="n">
        <f aca="false">IF(AZ86="O",1,0)</f>
        <v>0</v>
      </c>
      <c r="DZ88" s="1" t="n">
        <f aca="false">IF(BN90="O",1,0)</f>
        <v>0</v>
      </c>
      <c r="EA88" s="1" t="n">
        <f aca="false">IF(CB89="O",1,0)</f>
        <v>0</v>
      </c>
      <c r="ED88" s="8" t="n">
        <f aca="false">IF(CN88+CO88+CP88+DD88+DE88+DF88&gt;0,1,0)</f>
        <v>1</v>
      </c>
      <c r="EE88" s="8" t="n">
        <f aca="false">IF(CQ88+CR88+CS88+DG88+DH88+DI88&gt;0,1,0)</f>
        <v>1</v>
      </c>
      <c r="EF88" s="8" t="n">
        <f aca="false">IF(CT88+CU88+CV88+DJ88+DK88+DL88&gt;0,1,0)</f>
        <v>1</v>
      </c>
      <c r="EG88" s="8" t="n">
        <f aca="false">IF(CW88+CX88+CY88+DM88+DN88+DO88&gt;0,1,0)</f>
        <v>1</v>
      </c>
      <c r="EH88" s="8" t="n">
        <f aca="false">IF(CZ88+DA88+DB88+DP88+DQ88+DR88&gt;0,1,0)</f>
        <v>1</v>
      </c>
      <c r="EI88" s="8" t="n">
        <v>4</v>
      </c>
      <c r="EJ88" s="48" t="n">
        <f aca="false">SUM(ED88:EH88)</f>
        <v>5</v>
      </c>
      <c r="EK88" s="48" t="n">
        <f aca="false">AY86+BM90+CA89+W90+AK88</f>
        <v>3</v>
      </c>
      <c r="EL88" s="48" t="n">
        <f aca="false">SUM(CN88:DB88)</f>
        <v>7</v>
      </c>
      <c r="EM88" s="48" t="n">
        <f aca="false">SUM(DD88:DR88)</f>
        <v>5</v>
      </c>
      <c r="EN88" s="48" t="n">
        <f aca="false">EL88-EM88</f>
        <v>2</v>
      </c>
      <c r="EO88" s="48" t="n">
        <f aca="false">DT88</f>
        <v>62</v>
      </c>
      <c r="EP88" s="48" t="n">
        <f aca="false">DU88</f>
        <v>52</v>
      </c>
      <c r="EQ88" s="48" t="n">
        <f aca="false">EO88-EP88</f>
        <v>10</v>
      </c>
      <c r="ER88" s="48" t="n">
        <f aca="false">SUM(DW88:EA88)</f>
        <v>1</v>
      </c>
      <c r="ES88" s="74"/>
      <c r="ET88" s="27" t="n">
        <f aca="false">IF(EK88+100&gt;99,EK88+100,concatdxnar("0",EK88+100))</f>
        <v>103</v>
      </c>
      <c r="EU88" s="27" t="n">
        <f aca="false">IF(EN88+100&gt;99,EN88+100,CONCATENATE("0",EN88+100))</f>
        <v>102</v>
      </c>
      <c r="EV88" s="27" t="n">
        <f aca="false">IF(EQ88+100&gt;99,EQ88+100,CONCATENATE("0",EQ88+100))</f>
        <v>110</v>
      </c>
      <c r="EW88" s="27" t="n">
        <f aca="false">9-ER88</f>
        <v>8</v>
      </c>
      <c r="EX88" s="8" t="str">
        <f aca="false">CONCATENATE(ET88,EU88,EV88,EW88,EI88)</f>
        <v>10310211084</v>
      </c>
      <c r="EY88" s="8" t="n">
        <f aca="false">VALUE(EX88)</f>
        <v>10310211084</v>
      </c>
      <c r="EZ88" s="8" t="n">
        <f aca="false">LARGE(EY85:EY90,EI88)</f>
        <v>10310009876</v>
      </c>
      <c r="FA88" s="8" t="str">
        <f aca="false">LEFT(EZ88,9)</f>
        <v>103100098</v>
      </c>
      <c r="FB88" s="8" t="str">
        <f aca="false">IF(FA88=FA87,"empate-c",IF(FA88=FA89,"empate-b","ok"))</f>
        <v>ok</v>
      </c>
      <c r="FC88" s="8" t="n">
        <f aca="false">VALUE(RIGHT(EZ88,1))</f>
        <v>6</v>
      </c>
      <c r="FD88" s="8" t="n">
        <f aca="false">IF(FB88="ok",9,IF(FB88="empate-c",CONCATENATE(FC88,FC87),IF(FB88="empate-b",CONCATENATE(FC88,FC89),1)))</f>
        <v>9</v>
      </c>
      <c r="FE88" s="8" t="str">
        <f aca="false">RIGHT(C83,1)</f>
        <v>J</v>
      </c>
      <c r="FF88" s="8" t="n">
        <f aca="false">IF(FD88=9,9,VLOOKUP(CONCATENATE(FE88,FD88),'Conf-Direto'!$A$12:$B$587,2,0))</f>
        <v>9</v>
      </c>
      <c r="FG88" s="8" t="n">
        <f aca="false">IF(FF88=9,9,IF(FF88=FC88,8,7))</f>
        <v>9</v>
      </c>
      <c r="FH88" s="1" t="str">
        <f aca="false">CONCATENATE(FA88,FG88,FC88)</f>
        <v>10310009896</v>
      </c>
      <c r="FI88" s="8" t="n">
        <v>4</v>
      </c>
      <c r="FJ88" s="25" t="n">
        <f aca="false">IF(AY85=1,1,IF(AY86=1,4,0))</f>
        <v>1</v>
      </c>
      <c r="FK88" s="25" t="n">
        <f aca="false">IF(AK87=1,2,IF(AK88=1,4,0))</f>
        <v>4</v>
      </c>
      <c r="FL88" s="25" t="n">
        <f aca="false">IF(W89=1,3,IF(W90=1,4,0))</f>
        <v>3</v>
      </c>
      <c r="FM88" s="25"/>
      <c r="FN88" s="25" t="n">
        <f aca="false">FM89</f>
        <v>4</v>
      </c>
      <c r="FO88" s="25" t="n">
        <f aca="false">FM90</f>
        <v>4</v>
      </c>
      <c r="FP88" s="1" t="n">
        <f aca="false">VALUE(FH88)</f>
        <v>10310009896</v>
      </c>
      <c r="FQ88" s="1" t="n">
        <f aca="false">LARGE(FP85:FP90,4)</f>
        <v>10310009896</v>
      </c>
      <c r="FR88" s="8" t="n">
        <f aca="false">IF(SUM(EJ85:EJ90)=0,B88,VALUE(RIGHT(FQ88,1)))</f>
        <v>6</v>
      </c>
      <c r="FS88" s="1" t="n">
        <f aca="false">FR88+54</f>
        <v>60</v>
      </c>
      <c r="FT88" s="1" t="str">
        <f aca="false">VLOOKUP(FR88,B85:D90,3,0)</f>
        <v>NATAN MORELO</v>
      </c>
      <c r="FU88" s="4" t="n">
        <f aca="false">F88</f>
        <v>58</v>
      </c>
      <c r="FV88" s="9" t="str">
        <f aca="false">IF(FS88&lt;10,CONCATENATE("0",FS88,IF(FU88&lt;10,CONCATENATE("0",FU88),FU88)),CONCATENATE(FS88,IF(FU88&lt;10,CONCATENATE("0",FU88),FU88)))</f>
        <v>6058</v>
      </c>
      <c r="FW88" s="4" t="n">
        <f aca="false">VALUE(FV88)</f>
        <v>6058</v>
      </c>
      <c r="FX88" s="4" t="n">
        <f aca="false">SMALL(FW85:FW90,FI88)</f>
        <v>5857</v>
      </c>
      <c r="FY88" s="4" t="n">
        <f aca="false">IF(LEN(FX88)=3,VALUE(LEFT(FX88,1)),VALUE(LEFT(FX88,2)))</f>
        <v>58</v>
      </c>
      <c r="FZ88" s="4" t="str">
        <f aca="false">RIGHT(FX88,2)</f>
        <v>57</v>
      </c>
    </row>
    <row r="89" customFormat="false" ht="15" hidden="false" customHeight="false" outlineLevel="0" collapsed="false">
      <c r="B89" s="48" t="n">
        <v>5</v>
      </c>
      <c r="C89" s="49" t="n">
        <v>59</v>
      </c>
      <c r="D89" s="50" t="str">
        <f aca="false">Classificação!D63</f>
        <v>JACKLINE FROTA</v>
      </c>
      <c r="F89" s="49" t="n">
        <f aca="false">F88+1</f>
        <v>59</v>
      </c>
      <c r="G89" s="51" t="str">
        <f aca="false">VLOOKUP(FR89,$B$85:$D$90,3,0)</f>
        <v>HERMINIO SUGUINO</v>
      </c>
      <c r="H89" s="95" t="n">
        <f aca="false">VLOOKUP(FR89,EI85:EJ90,2,0)</f>
        <v>5</v>
      </c>
      <c r="I89" s="75" t="n">
        <f aca="false">VLOOKUP(FR89,EI85:EK90,3,0)</f>
        <v>2</v>
      </c>
      <c r="J89" s="95" t="n">
        <f aca="false">VLOOKUP(FR89,EI85:EQ90,4,0)</f>
        <v>5</v>
      </c>
      <c r="K89" s="77" t="n">
        <f aca="false">VLOOKUP(FR89,EI85:EQ90,5,0)</f>
        <v>6</v>
      </c>
      <c r="L89" s="78" t="n">
        <f aca="false">VLOOKUP(FR89,EI85:EQ90,6,0)</f>
        <v>-1</v>
      </c>
      <c r="M89" s="95" t="n">
        <f aca="false">VLOOKUP(FR89,EI85:EQ90,7,0)</f>
        <v>49</v>
      </c>
      <c r="N89" s="77" t="n">
        <f aca="false">VLOOKUP(FR89,EI85:EQ90,8,0)</f>
        <v>48</v>
      </c>
      <c r="O89" s="113" t="n">
        <f aca="false">VLOOKUP(FR89,EI85:EQ90,9,0)</f>
        <v>1</v>
      </c>
      <c r="P89" s="80" t="n">
        <f aca="false">VLOOKUP(FR89,EI85:ER90,10,0)</f>
        <v>1</v>
      </c>
      <c r="Q89" s="80" t="e">
        <f aca="false">VLOOKUP(FS89,EJ85:ES90,10,0)</f>
        <v>#N/A</v>
      </c>
      <c r="R89" s="59"/>
      <c r="S89" s="59"/>
      <c r="U89" s="60"/>
      <c r="V89" s="97" t="str">
        <f aca="false">D87</f>
        <v>HERMINIO SUGUINO</v>
      </c>
      <c r="W89" s="98" t="n">
        <f aca="false">IF(X89="W",1,IF(X89="O",0,IF(X89="R",0,IF(X90="R",1,IF(AG89+AG90&gt;0,IF(AG89&gt;AG90,1,0),IF(AF89&gt;AF90,1,0))))))</f>
        <v>1</v>
      </c>
      <c r="X89" s="96" t="s">
        <v>25</v>
      </c>
      <c r="Y89" s="64"/>
      <c r="Z89" s="64"/>
      <c r="AA89" s="65"/>
      <c r="AC89" s="5" t="str">
        <f aca="false">IF(AA89&lt;&gt;"","STB",IF(AA90&lt;&gt;"","STB",IF(Z89&lt;&gt;"",IF(Z89&gt;5,IF(Z89&gt;Z90+1,"fim2st",IF(Z90&gt;Z89+1,"fim2st",IF(Z89=Z90,"meio2st",IF(Z89=6,IF(Z90=7,"fim2st","meio2st"),IF(Z89=7,IF(Z90=6,"fim2st","meio2st"),"meio2st"))))),IF(Z90&gt;5,IF(Z90&gt;Z89+1,"fim2st","meio2st"),"meio2st")),IF(Z90&lt;&gt;"",IF(Z89&gt;5,IF(Z89&gt;Z90+1,"fim2st",IF(Z90&gt;Z89+1,"fim2st",IF(Z89=Z90,"meio2st",IF(Z89=6,IF(Z90=7,"fim2st","meio2st"),IF(Z89=7,IF(Z90=6,"fim2st","meio2st"),"meio2st"))))),IF(Z90&gt;5,IF(Z90&gt;Z89+1,"fim2st","meio2st"),"meio2st")),IF(Y89&lt;&gt;"",IF(Y89&gt;5,IF(Y89&gt;Y90+1,"fim1st",IF(Y90&gt;Y89+1,"fim1st",IF(Y89=Y90,"meio1st",IF(Y89=6,IF(Y90=7,"fim1st","meio1st"),IF(Y89=7,IF(Y90=6,"fim1st","meio1st"),"meio1st"))))),IF(Y90&gt;5,IF(Y90&gt;Y89+1,"fim1st","meio1st"),"meio1st")),IF(Y90&lt;&gt;"",IF(Y89&gt;5,IF(Y89&gt;Y90+1,"fim1st",IF(Y90&gt;Y89+1,"fim1st",IF(Y89=Y90,"meio1st",IF(Y89=6,IF(Y90=7,"fim1st","meio1st"),IF(Y89=7,IF(Y90=6,"fim1st","meio1st"),"meio1st"))))),IF(Y90&gt;5,IF(Y90&gt;Y89+1,"fim1st","meio1st"),"meio1st")),"NJG"))))))</f>
        <v>NJG</v>
      </c>
      <c r="AE89" s="66" t="n">
        <f aca="false">IF(X89="W",6,IF(X89="O",0,  IF(X90="R",IF(AC89="meio1st",IF(Y90&gt;4,IF(Y90=6,7,Y90+2),6),Y89),Y89)))</f>
        <v>6</v>
      </c>
      <c r="AF89" s="67" t="n">
        <f aca="false">IF(X89="W",6,IF(X89="O",0,IF(X89="R",IF(AC89="meio1st",0,IF(AC89="fim1st",0,Z89) ),IF(X90="R",IF(AC89="meio1st",6,IF(AC89="fim1st",6,IF(AC89="meio2st",IF(Z90&gt;4,IF(Z90=6,7,Z90+2),6),Z89))),Z89))))</f>
        <v>6</v>
      </c>
      <c r="AG89" s="68" t="n">
        <f aca="false">IF(X89="W",0,IF(X89="O",0,IF(X89="R",IF(AC89="STB",AA89,0),IF(X90="R",IF(AC85="meio1st",0,IF(AE89&gt;AE90,IF(AF89&gt;AF90,0,10),IF(AF89&gt;AF90,10,AA89))),AA89))))</f>
        <v>0</v>
      </c>
      <c r="AH89" s="69"/>
      <c r="AI89" s="60" t="s">
        <v>75</v>
      </c>
      <c r="AJ89" s="97" t="str">
        <f aca="false">D87</f>
        <v>HERMINIO SUGUINO</v>
      </c>
      <c r="AK89" s="98" t="n">
        <f aca="false">IF(AL89="W",1,IF(AL89="O",0,IF(AL89="R",0,IF(AL90="R",1,IF(AU89+AU90&gt;0,IF(AU89&gt;AU90,1,0),IF(AT89&gt;AT90,1,0))))))</f>
        <v>0</v>
      </c>
      <c r="AL89" s="96"/>
      <c r="AM89" s="64" t="n">
        <v>3</v>
      </c>
      <c r="AN89" s="64" t="n">
        <v>7</v>
      </c>
      <c r="AO89" s="65" t="n">
        <v>9</v>
      </c>
      <c r="AQ89" s="5" t="str">
        <f aca="false">IF(AO89&lt;&gt;"","STB",IF(AO90&lt;&gt;"","STB",IF(AN89&lt;&gt;"",IF(AN89&gt;5,IF(AN89&gt;AN90+1,"fim2st",IF(AN90&gt;AN89+1,"fim2st",IF(AN89=AN90,"meio2st",IF(AN89=6,IF(AN90=7,"fim2st","meio2st"),IF(AN89=7,IF(AN90=6,"fim2st","meio2st"),"meio2st"))))),IF(AN90&gt;5,IF(AN90&gt;AN89+1,"fim2st","meio2st"),"meio2st")),IF(AN90&lt;&gt;"",IF(AN89&gt;5,IF(AN89&gt;AN90+1,"fim2st",IF(AN90&gt;AN89+1,"fim2st",IF(AN89=AN90,"meio2st",IF(AN89=6,IF(AN90=7,"fim2st","meio2st"),IF(AN89=7,IF(AN90=6,"fim2st","meio2st"),"meio2st"))))),IF(AN90&gt;5,IF(AN90&gt;AN89+1,"fim2st","meio2st"),"meio2st")),IF(AM89&lt;&gt;"",IF(AM89&gt;5,IF(AM89&gt;AM90+1,"fim1st",IF(AM90&gt;AM89+1,"fim1st",IF(AM89=AM90,"meio1st",IF(AM89=6,IF(AM90=7,"fim1st","meio1st"),IF(AM89=7,IF(AM90=6,"fim1st","meio1st"),"meio1st"))))),IF(AM90&gt;5,IF(AM90&gt;AM89+1,"fim1st","meio1st"),"meio1st")),IF(AM90&lt;&gt;"",IF(AM89&gt;5,IF(AM89&gt;AM90+1,"fim1st",IF(AM90&gt;AM89+1,"fim1st",IF(AM89=AM90,"meio1st",IF(AM89=6,IF(AM90=7,"fim1st","meio1st"),IF(AM89=7,IF(AM90=6,"fim1st","meio1st"),"meio1st"))))),IF(AM90&gt;5,IF(AM90&gt;AM89+1,"fim1st","meio1st"),"meio1st")),"NJG"))))))</f>
        <v>STB</v>
      </c>
      <c r="AS89" s="66" t="n">
        <f aca="false">IF(AL89="W",6,IF(AL89="O",0,  IF(AL90="R",IF(AQ89="meio1st",IF(AM90&gt;4,IF(AM90=6,7,AM90+2),6),AM89),AM89)))</f>
        <v>3</v>
      </c>
      <c r="AT89" s="67" t="n">
        <f aca="false">IF(AL89="W",6,IF(AL89="O",0,IF(AL89="R",IF(AQ89="meio1st",0,IF(AQ89="fim1st",0,AN89) ),IF(AL90="R",IF(AQ89="meio1st",6,IF(AQ89="fim1st",6,IF(AQ89="meio2st",IF(AN90&gt;4,IF(AN90=6,7,AN90+2),6),AN89))),AN89))))</f>
        <v>7</v>
      </c>
      <c r="AU89" s="68" t="n">
        <f aca="false">IF(AL89="W",0,IF(AL89="O",0,IF(AL89="R",IF(AQ89="STB",AO89,0),IF(AL90="R",IF(AQ85="meio1st",0,IF(AS89&gt;AS90,IF(AT89&gt;AT90,0,10),IF(AT89&gt;AT90,10,AO89))),AO89))))</f>
        <v>9</v>
      </c>
      <c r="AW89" s="60"/>
      <c r="AX89" s="97" t="str">
        <f aca="false">D89</f>
        <v>JACKLINE FROTA</v>
      </c>
      <c r="AY89" s="98" t="n">
        <f aca="false">IF(AZ89="W",1,IF(AZ89="O",0,IF(AZ89="R",0,IF(AZ90="R",1,IF(BI89+BI90&gt;0,IF(BI89&gt;BI90,1,0),IF(BH89&gt;BH90,1,0))))))</f>
        <v>0</v>
      </c>
      <c r="AZ89" s="96" t="s">
        <v>47</v>
      </c>
      <c r="BA89" s="64"/>
      <c r="BB89" s="64"/>
      <c r="BC89" s="65"/>
      <c r="BE89" s="5" t="str">
        <f aca="false">IF(BC89&lt;&gt;"","STB",IF(BC90&lt;&gt;"","STB",IF(BB89&lt;&gt;"",IF(BB89&gt;5,IF(BB89&gt;BB90+1,"fim2st",IF(BB90&gt;BB89+1,"fim2st",IF(BB89=BB90,"meio2st",IF(BB89=6,IF(BB90=7,"fim2st","meio2st"),IF(BB89=7,IF(BB90=6,"fim2st","meio2st"),"meio2st"))))),IF(BB90&gt;5,IF(BB90&gt;BB89+1,"fim2st","meio2st"),"meio2st")),IF(BB90&lt;&gt;"",IF(BB89&gt;5,IF(BB89&gt;BB90+1,"fim2st",IF(BB90&gt;BB89+1,"fim2st",IF(BB89=BB90,"meio2st",IF(BB89=6,IF(BB90=7,"fim2st","meio2st"),IF(BB89=7,IF(BB90=6,"fim2st","meio2st"),"meio2st"))))),IF(BB90&gt;5,IF(BB90&gt;BB89+1,"fim2st","meio2st"),"meio2st")),IF(BA89&lt;&gt;"",IF(BA89&gt;5,IF(BA89&gt;BA90+1,"fim1st",IF(BA90&gt;BA89+1,"fim1st",IF(BA89=BA90,"meio1st",IF(BA89=6,IF(BA90=7,"fim1st","meio1st"),IF(BA89=7,IF(BA90=6,"fim1st","meio1st"),"meio1st"))))),IF(BA90&gt;5,IF(BA90&gt;BA89+1,"fim1st","meio1st"),"meio1st")),IF(BA90&lt;&gt;"",IF(BA89&gt;5,IF(BA89&gt;BA90+1,"fim1st",IF(BA90&gt;BA89+1,"fim1st",IF(BA89=BA90,"meio1st",IF(BA89=6,IF(BA90=7,"fim1st","meio1st"),IF(BA89=7,IF(BA90=6,"fim1st","meio1st"),"meio1st"))))),IF(BA90&gt;5,IF(BA90&gt;BA89+1,"fim1st","meio1st"),"meio1st")),"NJG"))))))</f>
        <v>NJG</v>
      </c>
      <c r="BG89" s="66" t="n">
        <f aca="false">IF(AZ89="W",6,IF(AZ89="O",0,  IF(AZ90="R",IF(BE89="meio1st",IF(BA90&gt;4,IF(BA90=6,7,BA90+2),6),BA89),BA89)))</f>
        <v>0</v>
      </c>
      <c r="BH89" s="67" t="n">
        <f aca="false">IF(AZ89="W",6,IF(AZ89="O",0,IF(AZ89="R",IF(BE89="meio1st",0,IF(BE89="fim1st",0,BB89) ),IF(AZ90="R",IF(BE89="meio1st",6,IF(BE89="fim1st",6,IF(BE89="meio2st",IF(BB90&gt;4,IF(BB90=6,7,BB90+2),6),BB89))),BB89))))</f>
        <v>0</v>
      </c>
      <c r="BI89" s="68" t="n">
        <f aca="false">IF(AZ89="W",0,IF(AZ89="O",0,IF(AZ89="R",IF(BE89="STB",BC89,0),IF(AZ90="R",IF(BE85="meio1st",0,IF(BG89&gt;BG90,IF(BH89&gt;BH90,0,10),IF(BH89&gt;BH90,10,BC89))),BC89))))</f>
        <v>0</v>
      </c>
      <c r="BK89" s="60" t="s">
        <v>75</v>
      </c>
      <c r="BL89" s="97" t="str">
        <f aca="false">D89</f>
        <v>JACKLINE FROTA</v>
      </c>
      <c r="BM89" s="98" t="n">
        <f aca="false">IF(BN89="W",1,IF(BN89="O",0,IF(BN89="R",0,IF(BN90="R",1,IF(BW89+BW90&gt;0,IF(BW89&gt;BW90,1,0),IF(BV89&gt;BV90,1,0))))))</f>
        <v>0</v>
      </c>
      <c r="BN89" s="96" t="s">
        <v>47</v>
      </c>
      <c r="BO89" s="64"/>
      <c r="BP89" s="64"/>
      <c r="BQ89" s="65"/>
      <c r="BS89" s="5" t="str">
        <f aca="false">IF(BQ89&lt;&gt;"","STB",IF(BQ90&lt;&gt;"","STB",IF(BP89&lt;&gt;"",IF(BP89&gt;5,IF(BP89&gt;BP90+1,"fim2st",IF(BP90&gt;BP89+1,"fim2st",IF(BP89=BP90,"meio2st",IF(BP89=6,IF(BP90=7,"fim2st","meio2st"),IF(BP89=7,IF(BP90=6,"fim2st","meio2st"),"meio2st"))))),IF(BP90&gt;5,IF(BP90&gt;BP89+1,"fim2st","meio2st"),"meio2st")),IF(BP90&lt;&gt;"",IF(BP89&gt;5,IF(BP89&gt;BP90+1,"fim2st",IF(BP90&gt;BP89+1,"fim2st",IF(BP89=BP90,"meio2st",IF(BP89=6,IF(BP90=7,"fim2st","meio2st"),IF(BP89=7,IF(BP90=6,"fim2st","meio2st"),"meio2st"))))),IF(BP90&gt;5,IF(BP90&gt;BP89+1,"fim2st","meio2st"),"meio2st")),IF(BO89&lt;&gt;"",IF(BO89&gt;5,IF(BO89&gt;BO90+1,"fim1st",IF(BO90&gt;BO89+1,"fim1st",IF(BO89=BO90,"meio1st",IF(BO89=6,IF(BO90=7,"fim1st","meio1st"),IF(BO89=7,IF(BO90=6,"fim1st","meio1st"),"meio1st"))))),IF(BO90&gt;5,IF(BO90&gt;BO89+1,"fim1st","meio1st"),"meio1st")),IF(BO90&lt;&gt;"",IF(BO89&gt;5,IF(BO89&gt;BO90+1,"fim1st",IF(BO90&gt;BO89+1,"fim1st",IF(BO89=BO90,"meio1st",IF(BO89=6,IF(BO90=7,"fim1st","meio1st"),IF(BO89=7,IF(BO90=6,"fim1st","meio1st"),"meio1st"))))),IF(BO90&gt;5,IF(BO90&gt;BO89+1,"fim1st","meio1st"),"meio1st")),"NJG"))))))</f>
        <v>NJG</v>
      </c>
      <c r="BU89" s="66" t="n">
        <f aca="false">IF(BN89="W",6,IF(BN89="O",0,  IF(BN90="R",IF(BS89="meio1st",IF(BO90&gt;4,IF(BO90=6,7,BO90+2),6),BO89),BO89)))</f>
        <v>0</v>
      </c>
      <c r="BV89" s="67" t="n">
        <f aca="false">IF(BN89="W",6,IF(BN89="O",0,IF(BN89="R",IF(BS89="meio1st",0,IF(BS89="fim1st",0,BP89) ),IF(BN90="R",IF(BS89="meio1st",6,IF(BS89="fim1st",6,IF(BS89="meio2st",IF(BP90&gt;4,IF(BP90=6,7,BP90+2),6),BP89))),BP89))))</f>
        <v>0</v>
      </c>
      <c r="BW89" s="68" t="n">
        <f aca="false">IF(BN89="W",0,IF(BN89="O",0,IF(BN89="R",IF(BS89="STB",BQ89,0),IF(BN90="R",IF(BS85="meio1st",0,IF(BU89&gt;BU90,IF(BV89&gt;BV90,0,10),IF(BV89&gt;BV90,10,BQ89))),BQ89))))</f>
        <v>0</v>
      </c>
      <c r="BY89" s="60" t="s">
        <v>75</v>
      </c>
      <c r="BZ89" s="97" t="str">
        <f aca="false">D88</f>
        <v>MAURO GOES</v>
      </c>
      <c r="CA89" s="98" t="n">
        <f aca="false">IF(CB89="W",1,IF(CB89="O",0,IF(CB89="R",0,IF(CB90="R",1,IF(CK89+CK90&gt;0,IF(CK89&gt;CK90,1,0),IF(CJ89&gt;CJ90,1,0))))))</f>
        <v>1</v>
      </c>
      <c r="CB89" s="96" t="s">
        <v>25</v>
      </c>
      <c r="CC89" s="64"/>
      <c r="CD89" s="64"/>
      <c r="CE89" s="65"/>
      <c r="CG89" s="5" t="str">
        <f aca="false">IF(CE89&lt;&gt;"","STB",IF(CE90&lt;&gt;"","STB",IF(CD89&lt;&gt;"",IF(CD89&gt;5,IF(CD89&gt;CD90+1,"fim2st",IF(CD90&gt;CD89+1,"fim2st",IF(CD89=CD90,"meio2st",IF(CD89=6,IF(CD90=7,"fim2st","meio2st"),IF(CD89=7,IF(CD90=6,"fim2st","meio2st"),"meio2st"))))),IF(CD90&gt;5,IF(CD90&gt;CD89+1,"fim2st","meio2st"),"meio2st")),IF(CD90&lt;&gt;"",IF(CD89&gt;5,IF(CD89&gt;CD90+1,"fim2st",IF(CD90&gt;CD89+1,"fim2st",IF(CD89=CD90,"meio2st",IF(CD89=6,IF(CD90=7,"fim2st","meio2st"),IF(CD89=7,IF(CD90=6,"fim2st","meio2st"),"meio2st"))))),IF(CD90&gt;5,IF(CD90&gt;CD89+1,"fim2st","meio2st"),"meio2st")),IF(CC89&lt;&gt;"",IF(CC89&gt;5,IF(CC89&gt;CC90+1,"fim1st",IF(CC90&gt;CC89+1,"fim1st",IF(CC89=CC90,"meio1st",IF(CC89=6,IF(CC90=7,"fim1st","meio1st"),IF(CC89=7,IF(CC90=6,"fim1st","meio1st"),"meio1st"))))),IF(CC90&gt;5,IF(CC90&gt;CC89+1,"fim1st","meio1st"),"meio1st")),IF(CC90&lt;&gt;"",IF(CC89&gt;5,IF(CC89&gt;CC90+1,"fim1st",IF(CC90&gt;CC89+1,"fim1st",IF(CC89=CC90,"meio1st",IF(CC89=6,IF(CC90=7,"fim1st","meio1st"),IF(CC89=7,IF(CC90=6,"fim1st","meio1st"),"meio1st"))))),IF(CC90&gt;5,IF(CC90&gt;CC89+1,"fim1st","meio1st"),"meio1st")),"NJG"))))))</f>
        <v>NJG</v>
      </c>
      <c r="CI89" s="71" t="n">
        <f aca="false">IF(CB89="W",6,IF(CB89="O",0,  IF(CB90="R",IF(CG89="meio1st",IF(CC90&gt;4,IF(CC90=6,7,CC90+2),6),CC89),CC89)))</f>
        <v>6</v>
      </c>
      <c r="CJ89" s="72" t="n">
        <f aca="false">IF(CB89="W",6,IF(CB89="O",0,IF(CB89="R",IF(CG89="meio1st",0,IF(CG89="fim1st",0,CD89) ),IF(CB90="R",IF(CG89="meio1st",6,IF(CG89="fim1st",6,IF(CG89="meio2st",IF(CD90&gt;4,IF(CD90=6,7,CD90+2),6),CD89))),CD89))))</f>
        <v>6</v>
      </c>
      <c r="CK89" s="73" t="n">
        <f aca="false">IF(CB89="W",0,IF(CB89="O",0,IF(CB89="R",IF(CG89="STB",CE89,0),IF(CB90="R",IF(CG85="meio1st",0,IF(CI89&gt;CI90,IF(CJ89&gt;CJ90,0,10),IF(CJ89&gt;CJ90,10,CE89))),CE89))))</f>
        <v>0</v>
      </c>
      <c r="CM89" s="1" t="str">
        <f aca="false">D89</f>
        <v>JACKLINE FROTA</v>
      </c>
      <c r="CN89" s="8" t="n">
        <f aca="false">IF(AE88&gt;AE87,1,0)</f>
        <v>0</v>
      </c>
      <c r="CO89" s="8" t="n">
        <f aca="false">IF(AF88&gt;AF87,1,0)</f>
        <v>0</v>
      </c>
      <c r="CP89" s="8" t="n">
        <f aca="false">IF(AG88&gt;AG87,1,0)</f>
        <v>0</v>
      </c>
      <c r="CQ89" s="8" t="n">
        <f aca="false">IF(AS86&gt;AS85,1,0)</f>
        <v>0</v>
      </c>
      <c r="CR89" s="8" t="n">
        <f aca="false">IF(AT86&gt;AT85,1,0)</f>
        <v>0</v>
      </c>
      <c r="CS89" s="8" t="n">
        <f aca="false">IF(AU86&gt;AU85,1,0)</f>
        <v>0</v>
      </c>
      <c r="CT89" s="8" t="n">
        <f aca="false">IF(BG89&gt;BG90,1,0)</f>
        <v>0</v>
      </c>
      <c r="CU89" s="8" t="n">
        <f aca="false">IF(BH89&gt;BH90,1,0)</f>
        <v>0</v>
      </c>
      <c r="CV89" s="8" t="n">
        <f aca="false">IF(BI89&gt;BI90,1,0)</f>
        <v>0</v>
      </c>
      <c r="CW89" s="8" t="n">
        <f aca="false">IF(BU89&gt;BU90,1,0)</f>
        <v>0</v>
      </c>
      <c r="CX89" s="8" t="n">
        <f aca="false">IF(BV89&gt;BV90,1,0)</f>
        <v>0</v>
      </c>
      <c r="CY89" s="8" t="n">
        <f aca="false">IF(BW89&gt;BW90,1,0)</f>
        <v>0</v>
      </c>
      <c r="CZ89" s="8" t="n">
        <f aca="false">IF(CI88&gt;CI87,1,0)</f>
        <v>0</v>
      </c>
      <c r="DA89" s="8" t="n">
        <f aca="false">IF(CJ88&gt;CJ87,1,0)</f>
        <v>0</v>
      </c>
      <c r="DB89" s="8" t="n">
        <f aca="false">IF(CK88&gt;CK87,1,0)</f>
        <v>0</v>
      </c>
      <c r="DC89" s="74"/>
      <c r="DD89" s="8" t="n">
        <f aca="false">IF(AE87&gt;AE88,1,0)</f>
        <v>1</v>
      </c>
      <c r="DE89" s="8" t="n">
        <f aca="false">IF(AF87&gt;AF88,1,0)</f>
        <v>1</v>
      </c>
      <c r="DF89" s="8" t="n">
        <f aca="false">IF(AG87&gt;AG88,1,0)</f>
        <v>0</v>
      </c>
      <c r="DG89" s="8" t="n">
        <f aca="false">IF(AS85&gt;AS86,1,0)</f>
        <v>1</v>
      </c>
      <c r="DH89" s="8" t="n">
        <f aca="false">IF(AT85&gt;AT86,1,0)</f>
        <v>1</v>
      </c>
      <c r="DI89" s="8" t="n">
        <f aca="false">IF(AU85&gt;AU86,1,0)</f>
        <v>0</v>
      </c>
      <c r="DJ89" s="8" t="n">
        <f aca="false">IF(BG90&gt;BG89,1,0)</f>
        <v>1</v>
      </c>
      <c r="DK89" s="8" t="n">
        <f aca="false">IF(BH90&gt;BH89,1,0)</f>
        <v>1</v>
      </c>
      <c r="DL89" s="8" t="n">
        <f aca="false">IF(BI90&gt;BI89,1,0)</f>
        <v>0</v>
      </c>
      <c r="DM89" s="8" t="n">
        <f aca="false">IF(BU90&gt;BU89,1,0)</f>
        <v>1</v>
      </c>
      <c r="DN89" s="8" t="n">
        <f aca="false">IF(BV90&gt;BV89,1,0)</f>
        <v>1</v>
      </c>
      <c r="DO89" s="8" t="n">
        <f aca="false">IF(BW90&gt;BW89,1,0)</f>
        <v>0</v>
      </c>
      <c r="DP89" s="8" t="n">
        <f aca="false">IF(CI87&gt;CI88,1,0)</f>
        <v>1</v>
      </c>
      <c r="DQ89" s="8" t="n">
        <f aca="false">IF(CJ87&gt;CJ88,1,0)</f>
        <v>1</v>
      </c>
      <c r="DR89" s="8" t="n">
        <f aca="false">IF(CK87&gt;CK88,1,0)</f>
        <v>0</v>
      </c>
      <c r="DS89" s="74"/>
      <c r="DT89" s="8" t="n">
        <f aca="false">AE88+AF88+AG88+AS86+AT86+AU86+BG89+BH89+BI89+BU89+BV89+BW89+CI88+CJ88+CK88</f>
        <v>1</v>
      </c>
      <c r="DU89" s="8" t="n">
        <f aca="false">AE87+AF87+AG87+AS85+AT85+AU85+BG90+BH90+BI90+BU90+BV90+BW90+CI87+CJ87+CK87</f>
        <v>60</v>
      </c>
      <c r="DV89" s="74"/>
      <c r="DW89" s="1" t="n">
        <f aca="false">IF(X88="O",1,0)</f>
        <v>0</v>
      </c>
      <c r="DX89" s="1" t="n">
        <f aca="false">IF(AL86="O",1,0)</f>
        <v>1</v>
      </c>
      <c r="DY89" s="1" t="n">
        <f aca="false">IF(AZ89="O",1,0)</f>
        <v>1</v>
      </c>
      <c r="DZ89" s="1" t="n">
        <f aca="false">IF(BN89="O",1,0)</f>
        <v>1</v>
      </c>
      <c r="EA89" s="1" t="n">
        <f aca="false">IF(CB88="O",1,0)</f>
        <v>1</v>
      </c>
      <c r="ED89" s="8" t="n">
        <f aca="false">IF(CN89+CO89+CP89+DD89+DE89+DF89&gt;0,1,0)</f>
        <v>1</v>
      </c>
      <c r="EE89" s="8" t="n">
        <f aca="false">IF(CQ89+CR89+CS89+DG89+DH89+DI89&gt;0,1,0)</f>
        <v>1</v>
      </c>
      <c r="EF89" s="8" t="n">
        <f aca="false">IF(CT89+CU89+CV89+DJ89+DK89+DL89&gt;0,1,0)</f>
        <v>1</v>
      </c>
      <c r="EG89" s="8" t="n">
        <f aca="false">IF(CW89+CX89+CY89+DM89+DN89+DO89&gt;0,1,0)</f>
        <v>1</v>
      </c>
      <c r="EH89" s="8" t="n">
        <f aca="false">IF(CZ89+DA89+DB89+DP89+DQ89+DR89&gt;0,1,0)</f>
        <v>1</v>
      </c>
      <c r="EI89" s="8" t="n">
        <v>5</v>
      </c>
      <c r="EJ89" s="48" t="n">
        <f aca="false">SUM(ED89:EH89)</f>
        <v>5</v>
      </c>
      <c r="EK89" s="48" t="n">
        <f aca="false">AY89+BM89+CA88+W88+AK86</f>
        <v>0</v>
      </c>
      <c r="EL89" s="48" t="n">
        <f aca="false">SUM(CN89:DB89)</f>
        <v>0</v>
      </c>
      <c r="EM89" s="48" t="n">
        <f aca="false">SUM(DD89:DR89)</f>
        <v>10</v>
      </c>
      <c r="EN89" s="48" t="n">
        <f aca="false">EL89-EM89</f>
        <v>-10</v>
      </c>
      <c r="EO89" s="48" t="n">
        <f aca="false">DT89</f>
        <v>1</v>
      </c>
      <c r="EP89" s="48" t="n">
        <f aca="false">DU89</f>
        <v>60</v>
      </c>
      <c r="EQ89" s="48" t="n">
        <f aca="false">EO89-EP89</f>
        <v>-59</v>
      </c>
      <c r="ER89" s="48" t="n">
        <f aca="false">SUM(DW89:EA89)</f>
        <v>4</v>
      </c>
      <c r="ES89" s="74"/>
      <c r="ET89" s="27" t="n">
        <f aca="false">IF(EK89+100&gt;99,EK89+100,concatdxnar("0",EK89+100))</f>
        <v>100</v>
      </c>
      <c r="EU89" s="27" t="str">
        <f aca="false">IF(EN89+100&gt;99,EN89+100,CONCATENATE("0",EN89+100))</f>
        <v>090</v>
      </c>
      <c r="EV89" s="27" t="str">
        <f aca="false">IF(EQ89+100&gt;99,EQ89+100,CONCATENATE("0",EQ89+100))</f>
        <v>041</v>
      </c>
      <c r="EW89" s="27" t="n">
        <f aca="false">9-ER89</f>
        <v>5</v>
      </c>
      <c r="EX89" s="8" t="str">
        <f aca="false">CONCATENATE(ET89,EU89,EV89,EW89,EI89)</f>
        <v>10009004155</v>
      </c>
      <c r="EY89" s="8" t="n">
        <f aca="false">VALUE(EX89)</f>
        <v>10009004155</v>
      </c>
      <c r="EZ89" s="8" t="n">
        <f aca="false">LARGE(EY85:EY90,EI89)</f>
        <v>10209910183</v>
      </c>
      <c r="FA89" s="8" t="str">
        <f aca="false">LEFT(EZ89,9)</f>
        <v>102099101</v>
      </c>
      <c r="FB89" s="8" t="str">
        <f aca="false">IF(FA89=FA88,"empate-c",IF(FA89=FA90,"empate-b","ok"))</f>
        <v>ok</v>
      </c>
      <c r="FC89" s="8" t="n">
        <f aca="false">VALUE(RIGHT(EZ89,1))</f>
        <v>3</v>
      </c>
      <c r="FD89" s="8" t="n">
        <f aca="false">IF(FB89="ok",9,IF(FB89="empate-c",CONCATENATE(FC89,FC88),IF(FB89="empate-b",CONCATENATE(FC89,FC90),1)))</f>
        <v>9</v>
      </c>
      <c r="FE89" s="8" t="str">
        <f aca="false">RIGHT(C83,1)</f>
        <v>J</v>
      </c>
      <c r="FF89" s="8" t="n">
        <f aca="false">IF(FD89=9,9,VLOOKUP(CONCATENATE(FE89,FD89),'Conf-Direto'!$A$12:$B$587,2,0))</f>
        <v>9</v>
      </c>
      <c r="FG89" s="8" t="n">
        <f aca="false">IF(FF89=9,9,IF(FF89=FC89,8,7))</f>
        <v>9</v>
      </c>
      <c r="FH89" s="1" t="str">
        <f aca="false">CONCATENATE(FA89,FG89,FC89)</f>
        <v>10209910193</v>
      </c>
      <c r="FI89" s="8" t="n">
        <v>5</v>
      </c>
      <c r="FJ89" s="25" t="n">
        <f aca="false">IF(AK85=1,1,IF(AK86=1,5,0))</f>
        <v>1</v>
      </c>
      <c r="FK89" s="25" t="n">
        <f aca="false">IF(W87=1,2,IF(W88=1,5,0))</f>
        <v>2</v>
      </c>
      <c r="FL89" s="25" t="n">
        <f aca="false">IF(CA87=1,3,IF(CA88=1,5,0))</f>
        <v>3</v>
      </c>
      <c r="FM89" s="25" t="n">
        <f aca="false">IF(BM90=1,4,IF(BM89=1,5,0))</f>
        <v>4</v>
      </c>
      <c r="FN89" s="25"/>
      <c r="FO89" s="25" t="n">
        <f aca="false">FN90</f>
        <v>6</v>
      </c>
      <c r="FP89" s="1" t="n">
        <f aca="false">VALUE(FH89)</f>
        <v>10209910193</v>
      </c>
      <c r="FQ89" s="1" t="n">
        <f aca="false">LARGE(FP85:FP90,5)</f>
        <v>10209910193</v>
      </c>
      <c r="FR89" s="8" t="n">
        <f aca="false">IF(SUM(EJ85:EJ90)=0,B89,VALUE(RIGHT(FQ89,1)))</f>
        <v>3</v>
      </c>
      <c r="FS89" s="1" t="n">
        <f aca="false">FR89+54</f>
        <v>57</v>
      </c>
      <c r="FT89" s="1" t="str">
        <f aca="false">VLOOKUP(FR89,B85:D90,3,0)</f>
        <v>HERMINIO SUGUINO</v>
      </c>
      <c r="FU89" s="4" t="n">
        <f aca="false">F89</f>
        <v>59</v>
      </c>
      <c r="FV89" s="9" t="str">
        <f aca="false">IF(FS89&lt;10,CONCATENATE("0",FS89,IF(FU89&lt;10,CONCATENATE("0",FU89),FU89)),CONCATENATE(FS89,IF(FU89&lt;10,CONCATENATE("0",FU89),FU89)))</f>
        <v>5759</v>
      </c>
      <c r="FW89" s="4" t="n">
        <f aca="false">VALUE(FV89)</f>
        <v>5759</v>
      </c>
      <c r="FX89" s="4" t="n">
        <f aca="false">SMALL(FW85:FW90,FI89)</f>
        <v>5960</v>
      </c>
      <c r="FY89" s="4" t="n">
        <f aca="false">IF(LEN(FX89)=3,VALUE(LEFT(FX89,1)),VALUE(LEFT(FX89,2)))</f>
        <v>59</v>
      </c>
      <c r="FZ89" s="4" t="str">
        <f aca="false">RIGHT(FX89,2)</f>
        <v>60</v>
      </c>
    </row>
    <row r="90" customFormat="false" ht="15" hidden="false" customHeight="false" outlineLevel="0" collapsed="false">
      <c r="B90" s="48" t="n">
        <v>6</v>
      </c>
      <c r="C90" s="100" t="n">
        <v>60</v>
      </c>
      <c r="D90" s="101" t="str">
        <f aca="false">Classificação!D64</f>
        <v>NATAN MORELO</v>
      </c>
      <c r="F90" s="100" t="n">
        <f aca="false">F89+1</f>
        <v>60</v>
      </c>
      <c r="G90" s="102" t="str">
        <f aca="false">VLOOKUP(FR90,$B$85:$D$90,3,0)</f>
        <v>JACKLINE FROTA</v>
      </c>
      <c r="H90" s="114" t="n">
        <f aca="false">VLOOKUP(FR90,EI85:EJ90,2,0)</f>
        <v>5</v>
      </c>
      <c r="I90" s="104" t="n">
        <f aca="false">VLOOKUP(FR90,EI85:EK90,3,0)</f>
        <v>0</v>
      </c>
      <c r="J90" s="108" t="n">
        <f aca="false">VLOOKUP(FR90,EI85:EQ90,4,0)</f>
        <v>0</v>
      </c>
      <c r="K90" s="106" t="n">
        <f aca="false">VLOOKUP(FR90,EI85:EQ90,5,0)</f>
        <v>10</v>
      </c>
      <c r="L90" s="107" t="n">
        <f aca="false">VLOOKUP(FR90,EI85:EQ90,6,0)</f>
        <v>-10</v>
      </c>
      <c r="M90" s="108" t="n">
        <f aca="false">VLOOKUP(FR90,EI85:EQ90,7,0)</f>
        <v>1</v>
      </c>
      <c r="N90" s="106" t="n">
        <f aca="false">VLOOKUP(FR90,EI85:EQ90,8,0)</f>
        <v>60</v>
      </c>
      <c r="O90" s="115" t="n">
        <f aca="false">VLOOKUP(FR90,EI85:EQ90,9,0)</f>
        <v>-59</v>
      </c>
      <c r="P90" s="109" t="n">
        <f aca="false">VLOOKUP(FR90,EI85:ER90,10,0)</f>
        <v>4</v>
      </c>
      <c r="Q90" s="109" t="e">
        <f aca="false">VLOOKUP(FS90,EJ85:ES90,10,0)</f>
        <v>#N/A</v>
      </c>
      <c r="R90" s="59"/>
      <c r="S90" s="59"/>
      <c r="U90" s="81" t="s">
        <v>75</v>
      </c>
      <c r="V90" s="82" t="str">
        <f aca="false">D88</f>
        <v>MAURO GOES</v>
      </c>
      <c r="W90" s="83" t="n">
        <f aca="false">IF(X90="W",1,IF(X90="O",0,IF(X90="R",0,IF(X89="R",1,IF(AG90+AG89&gt;0,IF(AG90&gt;AG89,1,0),IF(AF90&gt;AF89,1,0))))))</f>
        <v>0</v>
      </c>
      <c r="X90" s="110" t="s">
        <v>47</v>
      </c>
      <c r="Y90" s="85"/>
      <c r="Z90" s="85"/>
      <c r="AA90" s="86"/>
      <c r="AC90" s="5" t="str">
        <f aca="false">IF(AA90&lt;&gt;"","STB",IF(AA89&lt;&gt;"","STB",IF(Z90&lt;&gt;"",IF(Z90&gt;5,IF(Z90&gt;Z89+1,"fim2st",IF(Z89&gt;Z90+1,"fim2st",IF(Z90=Z89,"meio2st",IF(Z90=6,IF(Z89=7,"fim2st","meio2st"),IF(Z90=7,IF(Z89=6,"fim2st","meio2st"),"meio2st"))))),IF(Z89&gt;5,IF(Z89&gt;Z90+1,"fim2st","meio2st"),"meio2st")),IF(Z89&lt;&gt;"",IF(Z90&gt;5,IF(Z90&gt;Z89+1,"fim2st",IF(Z89&gt;Z90+1,"fim2st",IF(Z90=Z89,"meio2st",IF(Z90=6,IF(Z89=7,"fim2st","meio2st"),IF(Z90=7,IF(Z89=6,"fim2st","meio2st"),"meio2st"))))),IF(Z89&gt;5,IF(Z89&gt;Z90+1,"fim2st","meio2st"),"meio2st")),IF(Y90&lt;&gt;"",IF(Y90&gt;5,IF(Y90&gt;Y89+1,"fim1st",IF(Y89&gt;Y90+1,"fim1st",IF(Y90=Y89,"meio1st",IF(Y90=6,IF(Y89=7,"fim1st","meio1st"),IF(Y90=7,IF(Y89=6,"fim1st","meio1st"),"meio1st"))))),IF(Y89&gt;5,IF(Y89&gt;Y90+1,"fim1st","meio1st"),"meio1st")),IF(Y89&lt;&gt;"",IF(Y90&gt;5,IF(Y90&gt;Y89+1,"fim1st",IF(Y89&gt;Y90+1,"fim1st",IF(Y90=Y89,"meio1st",IF(Y90=6,IF(Y89=7,"fim1st","meio1st"),IF(Y90=7,IF(Y89=6,"fim1st","meio1st"),"meio1st"))))),IF(Y89&gt;5,IF(Y89&gt;Y90+1,"fim1st","meio1st"),"meio1st")),"NJG"))))))</f>
        <v>NJG</v>
      </c>
      <c r="AE90" s="87" t="n">
        <f aca="false">IF(X90="W",6,IF(X90="O",0,  IF(X89="R",IF(AC90="meio1st",IF(Y89&gt;4,IF(Y89=6,7,Y89+2),6),Y90),Y90)))</f>
        <v>0</v>
      </c>
      <c r="AF90" s="88" t="n">
        <f aca="false">IF(X90="W",6,IF(X90="O",0,IF(X90="R",IF(AC90="meio1st",0,IF(AC90="fim1st",0,Z90) ),IF(X89="R",IF(AC90="meio1st",6,IF(AC90="fim1st",6,IF(AC90="meio2st",IF(Z89&gt;4,IF(Z89=6,7,Z89+2),6),Z90))),Z90))))</f>
        <v>0</v>
      </c>
      <c r="AG90" s="89" t="n">
        <f aca="false">IF(X90="W",0,IF(X90="O",0,IF(X90="R",IF(AC90="STB",AA90,0),IF(X89="R",IF(AC85="meio1st",0,IF(AE90&gt;AE89,IF(AF90&gt;AF89,0,10),IF(AF90&gt;AF89,10,AA90))),AA90))))</f>
        <v>0</v>
      </c>
      <c r="AH90" s="69"/>
      <c r="AI90" s="81"/>
      <c r="AJ90" s="82" t="str">
        <f aca="false">D90</f>
        <v>NATAN MORELO</v>
      </c>
      <c r="AK90" s="83" t="n">
        <f aca="false">IF(AL90="W",1,IF(AL90="O",0,IF(AL90="R",0,IF(AL89="R",1,IF(AU90+AU89&gt;0,IF(AU90&gt;AU89,1,0),IF(AT90&gt;AT89,1,0))))))</f>
        <v>1</v>
      </c>
      <c r="AL90" s="110"/>
      <c r="AM90" s="85" t="n">
        <v>6</v>
      </c>
      <c r="AN90" s="85" t="n">
        <v>6</v>
      </c>
      <c r="AO90" s="86" t="n">
        <v>11</v>
      </c>
      <c r="AQ90" s="5" t="str">
        <f aca="false">IF(AO90&lt;&gt;"","STB",IF(AO89&lt;&gt;"","STB",IF(AN90&lt;&gt;"",IF(AN90&gt;5,IF(AN90&gt;AN89+1,"fim2st",IF(AN89&gt;AN90+1,"fim2st",IF(AN90=AN89,"meio2st",IF(AN90=6,IF(AN89=7,"fim2st","meio2st"),IF(AN90=7,IF(AN89=6,"fim2st","meio2st"),"meio2st"))))),IF(AN89&gt;5,IF(AN89&gt;AN90+1,"fim2st","meio2st"),"meio2st")),IF(AN89&lt;&gt;"",IF(AN90&gt;5,IF(AN90&gt;AN89+1,"fim2st",IF(AN89&gt;AN90+1,"fim2st",IF(AN90=AN89,"meio2st",IF(AN90=6,IF(AN89=7,"fim2st","meio2st"),IF(AN90=7,IF(AN89=6,"fim2st","meio2st"),"meio2st"))))),IF(AN89&gt;5,IF(AN89&gt;AN90+1,"fim2st","meio2st"),"meio2st")),IF(AM90&lt;&gt;"",IF(AM90&gt;5,IF(AM90&gt;AM89+1,"fim1st",IF(AM89&gt;AM90+1,"fim1st",IF(AM90=AM89,"meio1st",IF(AM90=6,IF(AM89=7,"fim1st","meio1st"),IF(AM90=7,IF(AM89=6,"fim1st","meio1st"),"meio1st"))))),IF(AM89&gt;5,IF(AM89&gt;AM90+1,"fim1st","meio1st"),"meio1st")),IF(AM89&lt;&gt;"",IF(AM90&gt;5,IF(AM90&gt;AM89+1,"fim1st",IF(AM89&gt;AM90+1,"fim1st",IF(AM90=AM89,"meio1st",IF(AM90=6,IF(AM89=7,"fim1st","meio1st"),IF(AM90=7,IF(AM89=6,"fim1st","meio1st"),"meio1st"))))),IF(AM89&gt;5,IF(AM89&gt;AM90+1,"fim1st","meio1st"),"meio1st")),"NJG"))))))</f>
        <v>STB</v>
      </c>
      <c r="AS90" s="87" t="n">
        <f aca="false">IF(AL90="W",6,IF(AL90="O",0,  IF(AL89="R",IF(AQ90="meio1st",IF(AM89&gt;4,IF(AM89=6,7,AM89+2),6),AM90),AM90)))</f>
        <v>6</v>
      </c>
      <c r="AT90" s="88" t="n">
        <f aca="false">IF(AL90="W",6,IF(AL90="O",0,IF(AL90="R",IF(AQ90="meio1st",0,IF(AQ90="fim1st",0,AN90) ),IF(AL89="R",IF(AQ90="meio1st",6,IF(AQ90="fim1st",6,IF(AQ90="meio2st",IF(AN89&gt;4,IF(AN89=6,7,AN89+2),6),AN90))),AN90))))</f>
        <v>6</v>
      </c>
      <c r="AU90" s="89" t="n">
        <f aca="false">IF(AL90="W",0,IF(AL90="O",0,IF(AL90="R",IF(AQ90="STB",AO90,0),IF(AL89="R",IF(AQ85="meio1st",0,IF(AS90&gt;AS89,IF(AT90&gt;AT89,0,10),IF(AT90&gt;AT89,10,AO90))),AO90))))</f>
        <v>11</v>
      </c>
      <c r="AW90" s="81" t="s">
        <v>75</v>
      </c>
      <c r="AX90" s="82" t="str">
        <f aca="false">D90</f>
        <v>NATAN MORELO</v>
      </c>
      <c r="AY90" s="83" t="n">
        <f aca="false">IF(AZ90="W",1,IF(AZ90="O",0,IF(AZ90="R",0,IF(AZ89="R",1,IF(BI90+BI89&gt;0,IF(BI90&gt;BI89,1,0),IF(BH90&gt;BH89,1,0))))))</f>
        <v>1</v>
      </c>
      <c r="AZ90" s="110" t="s">
        <v>25</v>
      </c>
      <c r="BA90" s="85"/>
      <c r="BB90" s="85"/>
      <c r="BC90" s="86"/>
      <c r="BE90" s="5" t="str">
        <f aca="false">IF(BC90&lt;&gt;"","STB",IF(BC89&lt;&gt;"","STB",IF(BB90&lt;&gt;"",IF(BB90&gt;5,IF(BB90&gt;BB89+1,"fim2st",IF(BB89&gt;BB90+1,"fim2st",IF(BB90=BB89,"meio2st",IF(BB90=6,IF(BB89=7,"fim2st","meio2st"),IF(BB90=7,IF(BB89=6,"fim2st","meio2st"),"meio2st"))))),IF(BB89&gt;5,IF(BB89&gt;BB90+1,"fim2st","meio2st"),"meio2st")),IF(BB89&lt;&gt;"",IF(BB90&gt;5,IF(BB90&gt;BB89+1,"fim2st",IF(BB89&gt;BB90+1,"fim2st",IF(BB90=BB89,"meio2st",IF(BB90=6,IF(BB89=7,"fim2st","meio2st"),IF(BB90=7,IF(BB89=6,"fim2st","meio2st"),"meio2st"))))),IF(BB89&gt;5,IF(BB89&gt;BB90+1,"fim2st","meio2st"),"meio2st")),IF(BA90&lt;&gt;"",IF(BA90&gt;5,IF(BA90&gt;BA89+1,"fim1st",IF(BA89&gt;BA90+1,"fim1st",IF(BA90=BA89,"meio1st",IF(BA90=6,IF(BA89=7,"fim1st","meio1st"),IF(BA90=7,IF(BA89=6,"fim1st","meio1st"),"meio1st"))))),IF(BA89&gt;5,IF(BA89&gt;BA90+1,"fim1st","meio1st"),"meio1st")),IF(BA89&lt;&gt;"",IF(BA90&gt;5,IF(BA90&gt;BA89+1,"fim1st",IF(BA89&gt;BA90+1,"fim1st",IF(BA90=BA89,"meio1st",IF(BA90=6,IF(BA89=7,"fim1st","meio1st"),IF(BA90=7,IF(BA89=6,"fim1st","meio1st"),"meio1st"))))),IF(BA89&gt;5,IF(BA89&gt;BA90+1,"fim1st","meio1st"),"meio1st")),"NJG"))))))</f>
        <v>NJG</v>
      </c>
      <c r="BG90" s="87" t="n">
        <f aca="false">IF(AZ90="W",6,IF(AZ90="O",0,  IF(AZ89="R",IF(BE90="meio1st",IF(BA89&gt;4,IF(BA89=6,7,BA89+2),6),BA90),BA90)))</f>
        <v>6</v>
      </c>
      <c r="BH90" s="88" t="n">
        <f aca="false">IF(AZ90="W",6,IF(AZ90="O",0,IF(AZ90="R",IF(BE90="meio1st",0,IF(BE90="fim1st",0,BB90) ),IF(AZ89="R",IF(BE90="meio1st",6,IF(BE90="fim1st",6,IF(BE90="meio2st",IF(BB89&gt;4,IF(BB89=6,7,BB89+2),6),BB90))),BB90))))</f>
        <v>6</v>
      </c>
      <c r="BI90" s="89" t="n">
        <f aca="false">IF(AZ90="W",0,IF(AZ90="O",0,IF(AZ90="R",IF(BE90="STB",BC90,0),IF(AZ89="R",IF(BE85="meio1st",0,IF(BG90&gt;BG89,IF(BH90&gt;BH89,0,10),IF(BH90&gt;BH89,10,BC90))),BC90))))</f>
        <v>0</v>
      </c>
      <c r="BK90" s="81"/>
      <c r="BL90" s="82" t="str">
        <f aca="false">D88</f>
        <v>MAURO GOES</v>
      </c>
      <c r="BM90" s="83" t="n">
        <f aca="false">IF(BN90="W",1,IF(BN90="O",0,IF(BN90="R",0,IF(BN89="R",1,IF(BW90+BW89&gt;0,IF(BW90&gt;BW89,1,0),IF(BV90&gt;BV89,1,0))))))</f>
        <v>1</v>
      </c>
      <c r="BN90" s="110" t="s">
        <v>25</v>
      </c>
      <c r="BO90" s="85"/>
      <c r="BP90" s="85"/>
      <c r="BQ90" s="86"/>
      <c r="BS90" s="5" t="str">
        <f aca="false">IF(BQ90&lt;&gt;"","STB",IF(BQ89&lt;&gt;"","STB",IF(BP90&lt;&gt;"",IF(BP90&gt;5,IF(BP90&gt;BP89+1,"fim2st",IF(BP89&gt;BP90+1,"fim2st",IF(BP90=BP89,"meio2st",IF(BP90=6,IF(BP89=7,"fim2st","meio2st"),IF(BP90=7,IF(BP89=6,"fim2st","meio2st"),"meio2st"))))),IF(BP89&gt;5,IF(BP89&gt;BP90+1,"fim2st","meio2st"),"meio2st")),IF(BP89&lt;&gt;"",IF(BP90&gt;5,IF(BP90&gt;BP89+1,"fim2st",IF(BP89&gt;BP90+1,"fim2st",IF(BP90=BP89,"meio2st",IF(BP90=6,IF(BP89=7,"fim2st","meio2st"),IF(BP90=7,IF(BP89=6,"fim2st","meio2st"),"meio2st"))))),IF(BP89&gt;5,IF(BP89&gt;BP90+1,"fim2st","meio2st"),"meio2st")),IF(BO90&lt;&gt;"",IF(BO90&gt;5,IF(BO90&gt;BO89+1,"fim1st",IF(BO89&gt;BO90+1,"fim1st",IF(BO90=BO89,"meio1st",IF(BO90=6,IF(BO89=7,"fim1st","meio1st"),IF(BO90=7,IF(BO89=6,"fim1st","meio1st"),"meio1st"))))),IF(BO89&gt;5,IF(BO89&gt;BO90+1,"fim1st","meio1st"),"meio1st")),IF(BO89&lt;&gt;"",IF(BO90&gt;5,IF(BO90&gt;BO89+1,"fim1st",IF(BO89&gt;BO90+1,"fim1st",IF(BO90=BO89,"meio1st",IF(BO90=6,IF(BO89=7,"fim1st","meio1st"),IF(BO90=7,IF(BO89=6,"fim1st","meio1st"),"meio1st"))))),IF(BO89&gt;5,IF(BO89&gt;BO90+1,"fim1st","meio1st"),"meio1st")),"NJG"))))))</f>
        <v>NJG</v>
      </c>
      <c r="BU90" s="87" t="n">
        <f aca="false">IF(BN90="W",6,IF(BN90="O",0,  IF(BN89="R",IF(BS90="meio1st",IF(BO89&gt;4,IF(BO89=6,7,BO89+2),6),BO90),BO90)))</f>
        <v>6</v>
      </c>
      <c r="BV90" s="88" t="n">
        <f aca="false">IF(BN90="W",6,IF(BN90="O",0,IF(BN90="R",IF(BS90="meio1st",0,IF(BS90="fim1st",0,BP90) ),IF(BN89="R",IF(BS90="meio1st",6,IF(BS90="fim1st",6,IF(BS90="meio2st",IF(BP89&gt;4,IF(BP89=6,7,BP89+2),6),BP90))),BP90))))</f>
        <v>6</v>
      </c>
      <c r="BW90" s="89" t="n">
        <f aca="false">IF(BN90="W",0,IF(BN90="O",0,IF(BN90="R",IF(BS90="STB",BQ90,0),IF(BN89="R",IF(BS85="meio1st",0,IF(BU90&gt;BU89,IF(BV90&gt;BV89,0,10),IF(BV90&gt;BV89,10,BQ90))),BQ90))))</f>
        <v>0</v>
      </c>
      <c r="BY90" s="81"/>
      <c r="BZ90" s="82" t="str">
        <f aca="false">D90</f>
        <v>NATAN MORELO</v>
      </c>
      <c r="CA90" s="83" t="n">
        <f aca="false">IF(CB90="W",1,IF(CB90="O",0,IF(CB90="R",0,IF(CB89="R",1,IF(CK90+CK89&gt;0,IF(CK90&gt;CK89,1,0),IF(CJ90&gt;CJ89,1,0))))))</f>
        <v>0</v>
      </c>
      <c r="CB90" s="110" t="s">
        <v>47</v>
      </c>
      <c r="CC90" s="85"/>
      <c r="CD90" s="85"/>
      <c r="CE90" s="86"/>
      <c r="CG90" s="5" t="str">
        <f aca="false">IF(CE90&lt;&gt;"","STB",IF(CE89&lt;&gt;"","STB",IF(CD90&lt;&gt;"",IF(CD90&gt;5,IF(CD90&gt;CD89+1,"fim2st",IF(CD89&gt;CD90+1,"fim2st",IF(CD90=CD89,"meio2st",IF(CD90=6,IF(CD89=7,"fim2st","meio2st"),IF(CD90=7,IF(CD89=6,"fim2st","meio2st"),"meio2st"))))),IF(CD89&gt;5,IF(CD89&gt;CD90+1,"fim2st","meio2st"),"meio2st")),IF(CD89&lt;&gt;"",IF(CD90&gt;5,IF(CD90&gt;CD89+1,"fim2st",IF(CD89&gt;CD90+1,"fim2st",IF(CD90=CD89,"meio2st",IF(CD90=6,IF(CD89=7,"fim2st","meio2st"),IF(CD90=7,IF(CD89=6,"fim2st","meio2st"),"meio2st"))))),IF(CD89&gt;5,IF(CD89&gt;CD90+1,"fim2st","meio2st"),"meio2st")),IF(CC90&lt;&gt;"",IF(CC90&gt;5,IF(CC90&gt;CC89+1,"fim1st",IF(CC89&gt;CC90+1,"fim1st",IF(CC90=CC89,"meio1st",IF(CC90=6,IF(CC89=7,"fim1st","meio1st"),IF(CC90=7,IF(CC89=6,"fim1st","meio1st"),"meio1st"))))),IF(CC89&gt;5,IF(CC89&gt;CC90+1,"fim1st","meio1st"),"meio1st")),IF(CC89&lt;&gt;"",IF(CC90&gt;5,IF(CC90&gt;CC89+1,"fim1st",IF(CC89&gt;CC90+1,"fim1st",IF(CC90=CC89,"meio1st",IF(CC90=6,IF(CC89=7,"fim1st","meio1st"),IF(CC90=7,IF(CC89=6,"fim1st","meio1st"),"meio1st"))))),IF(CC89&gt;5,IF(CC89&gt;CC90+1,"fim1st","meio1st"),"meio1st")),"NJG"))))))</f>
        <v>NJG</v>
      </c>
      <c r="CI90" s="92" t="n">
        <f aca="false">IF(CB90="W",6,IF(CB90="O",0,  IF(CB89="R",IF(CG90="meio1st",IF(CC89&gt;4,IF(CC89=6,7,CC89+2),6),CC90),CC90)))</f>
        <v>0</v>
      </c>
      <c r="CJ90" s="93" t="n">
        <f aca="false">IF(CB90="W",6,IF(CB90="O",0,IF(CB90="R",IF(CG90="meio1st",0,IF(CG90="fim1st",0,CD90) ),IF(CB89="R",IF(CG90="meio1st",6,IF(CG90="fim1st",6,IF(CG90="meio2st",IF(CD89&gt;4,IF(CD89=6,7,CD89+2),6),CD90))),CD90))))</f>
        <v>0</v>
      </c>
      <c r="CK90" s="94" t="n">
        <f aca="false">IF(CB90="W",0,IF(CB90="O",0,IF(CB90="R",IF(CG90="STB",CE90,0),IF(CB89="R",IF(CG85="meio1st",0,IF(CI90&gt;CI89,IF(CJ90&gt;CJ89,0,10),IF(CJ90&gt;CJ89,10,CE90))),CE90))))</f>
        <v>0</v>
      </c>
      <c r="CM90" s="1" t="str">
        <f aca="false">D90</f>
        <v>NATAN MORELO</v>
      </c>
      <c r="CN90" s="8" t="n">
        <f aca="false">IF(AE86&gt;AE85,1,0)</f>
        <v>1</v>
      </c>
      <c r="CO90" s="8" t="n">
        <f aca="false">IF(AF86&gt;AF85,1,0)</f>
        <v>0</v>
      </c>
      <c r="CP90" s="8" t="n">
        <f aca="false">IF(AG86&gt;AG85,1,0)</f>
        <v>1</v>
      </c>
      <c r="CQ90" s="8" t="n">
        <f aca="false">IF(AS90&gt;AS89,1,0)</f>
        <v>1</v>
      </c>
      <c r="CR90" s="8" t="n">
        <f aca="false">IF(AT90&gt;AT89,1,0)</f>
        <v>0</v>
      </c>
      <c r="CS90" s="8" t="n">
        <f aca="false">IF(AU90&gt;AU89,1,0)</f>
        <v>1</v>
      </c>
      <c r="CT90" s="8" t="n">
        <f aca="false">IF(BG90&gt;BG89,1,0)</f>
        <v>1</v>
      </c>
      <c r="CU90" s="8" t="n">
        <f aca="false">IF(BH90&gt;BH89,1,0)</f>
        <v>1</v>
      </c>
      <c r="CV90" s="8" t="n">
        <f aca="false">IF(BI90&gt;BI89,1,0)</f>
        <v>0</v>
      </c>
      <c r="CW90" s="8" t="n">
        <f aca="false">IF(BU88&gt;BU87,1,0)</f>
        <v>0</v>
      </c>
      <c r="CX90" s="8" t="n">
        <f aca="false">IF(BV88&gt;BV87,1,0)</f>
        <v>0</v>
      </c>
      <c r="CY90" s="8" t="n">
        <f aca="false">IF(BW88&gt;BW87,1,0)</f>
        <v>0</v>
      </c>
      <c r="CZ90" s="8" t="n">
        <f aca="false">IF(CI90&gt;CI89,1,0)</f>
        <v>0</v>
      </c>
      <c r="DA90" s="8" t="n">
        <f aca="false">IF(CJ90&gt;CJ89,1,0)</f>
        <v>0</v>
      </c>
      <c r="DB90" s="8" t="n">
        <f aca="false">IF(CK90&gt;CK89,1,0)</f>
        <v>0</v>
      </c>
      <c r="DC90" s="74"/>
      <c r="DD90" s="8" t="n">
        <f aca="false">IF(AE85&gt;AE86,1,0)</f>
        <v>0</v>
      </c>
      <c r="DE90" s="8" t="n">
        <f aca="false">IF(AF85&gt;AF86,1,0)</f>
        <v>1</v>
      </c>
      <c r="DF90" s="8" t="n">
        <f aca="false">IF(AG85&gt;AG86,1,0)</f>
        <v>0</v>
      </c>
      <c r="DG90" s="8" t="n">
        <f aca="false">IF(AS89&gt;AS90,1,0)</f>
        <v>0</v>
      </c>
      <c r="DH90" s="8" t="n">
        <f aca="false">IF(AT89&gt;AT90,1,0)</f>
        <v>1</v>
      </c>
      <c r="DI90" s="8" t="n">
        <f aca="false">IF(AU89&gt;AU90,1,0)</f>
        <v>0</v>
      </c>
      <c r="DJ90" s="8" t="n">
        <f aca="false">IF(BG89&gt;BG90,1,0)</f>
        <v>0</v>
      </c>
      <c r="DK90" s="8" t="n">
        <f aca="false">IF(BH89&gt;BH90,1,0)</f>
        <v>0</v>
      </c>
      <c r="DL90" s="8" t="n">
        <f aca="false">IF(BI89&gt;BI90,1,0)</f>
        <v>0</v>
      </c>
      <c r="DM90" s="8" t="n">
        <f aca="false">IF(BU87&gt;BU88,1,0)</f>
        <v>1</v>
      </c>
      <c r="DN90" s="8" t="n">
        <f aca="false">IF(BV87&gt;BV88,1,0)</f>
        <v>1</v>
      </c>
      <c r="DO90" s="8" t="n">
        <f aca="false">IF(BW87&gt;BW88,1,0)</f>
        <v>0</v>
      </c>
      <c r="DP90" s="8" t="n">
        <f aca="false">IF(CI89&gt;CI90,1,0)</f>
        <v>1</v>
      </c>
      <c r="DQ90" s="8" t="n">
        <f aca="false">IF(CJ89&gt;CJ90,1,0)</f>
        <v>1</v>
      </c>
      <c r="DR90" s="8" t="n">
        <f aca="false">IF(CK89&gt;CK90,1,0)</f>
        <v>0</v>
      </c>
      <c r="DS90" s="74"/>
      <c r="DT90" s="8" t="n">
        <f aca="false">AE86+AF86+AG86+AS90+AT90+AU90+BG90+BH90+BI90+BU88+BV88+BW88+CI90+CJ90+CK90</f>
        <v>55</v>
      </c>
      <c r="DU90" s="8" t="n">
        <f aca="false">AE85+AF85+AG85+AS89+AT89+AU89+BG89+BH89+BI89+BU87+BV87+BW87+CI89+CJ89+CK89</f>
        <v>57</v>
      </c>
      <c r="DV90" s="74"/>
      <c r="DW90" s="1" t="n">
        <f aca="false">IF(X86="O",1,0)</f>
        <v>0</v>
      </c>
      <c r="DX90" s="1" t="n">
        <f aca="false">IF(AL90="O",1,0)</f>
        <v>0</v>
      </c>
      <c r="DY90" s="1" t="n">
        <f aca="false">IF(AZ90="O",1,0)</f>
        <v>0</v>
      </c>
      <c r="DZ90" s="1" t="n">
        <f aca="false">IF(BN88="O",1,0)</f>
        <v>1</v>
      </c>
      <c r="EA90" s="1" t="n">
        <f aca="false">IF(CB90="O",1,0)</f>
        <v>1</v>
      </c>
      <c r="ED90" s="8" t="n">
        <f aca="false">IF(CN90+CO90+CP90+DD90+DE90+DF90&gt;0,1,0)</f>
        <v>1</v>
      </c>
      <c r="EE90" s="8" t="n">
        <f aca="false">IF(CQ90+CR90+CS90+DG90+DH90+DI90&gt;0,1,0)</f>
        <v>1</v>
      </c>
      <c r="EF90" s="8" t="n">
        <f aca="false">IF(CT90+CU90+CV90+DJ90+DK90+DL90&gt;0,1,0)</f>
        <v>1</v>
      </c>
      <c r="EG90" s="8" t="n">
        <f aca="false">IF(CW90+CX90+CY90+DM90+DN90+DO90&gt;0,1,0)</f>
        <v>1</v>
      </c>
      <c r="EH90" s="8" t="n">
        <f aca="false">IF(CZ90+DA90+DB90+DP90+DQ90+DR90&gt;0,1,0)</f>
        <v>1</v>
      </c>
      <c r="EI90" s="8" t="n">
        <v>6</v>
      </c>
      <c r="EJ90" s="48" t="n">
        <f aca="false">SUM(ED90:EH90)</f>
        <v>5</v>
      </c>
      <c r="EK90" s="48" t="n">
        <f aca="false">AY90+BM88+CA90+W86+AK90</f>
        <v>3</v>
      </c>
      <c r="EL90" s="48" t="n">
        <f aca="false">SUM(CN90:DB90)</f>
        <v>6</v>
      </c>
      <c r="EM90" s="48" t="n">
        <f aca="false">SUM(DD90:DR90)</f>
        <v>6</v>
      </c>
      <c r="EN90" s="48" t="n">
        <f aca="false">EL90-EM90</f>
        <v>0</v>
      </c>
      <c r="EO90" s="48" t="n">
        <f aca="false">DT90</f>
        <v>55</v>
      </c>
      <c r="EP90" s="48" t="n">
        <f aca="false">DU90</f>
        <v>57</v>
      </c>
      <c r="EQ90" s="48" t="n">
        <f aca="false">EO90-EP90</f>
        <v>-2</v>
      </c>
      <c r="ER90" s="48" t="n">
        <f aca="false">SUM(DW90:EA90)</f>
        <v>2</v>
      </c>
      <c r="ES90" s="74"/>
      <c r="ET90" s="27" t="n">
        <f aca="false">IF(EK90+100&gt;99,EK90+100,concatdxnar("0",EK90+100))</f>
        <v>103</v>
      </c>
      <c r="EU90" s="27" t="n">
        <f aca="false">IF(EN90+100&gt;99,EN90+100,CONCATENATE("0",EN90+100))</f>
        <v>100</v>
      </c>
      <c r="EV90" s="27" t="str">
        <f aca="false">IF(EQ90+100&gt;99,EQ90+100,CONCATENATE("0",EQ90+100))</f>
        <v>098</v>
      </c>
      <c r="EW90" s="27" t="n">
        <f aca="false">9-ER90</f>
        <v>7</v>
      </c>
      <c r="EX90" s="8" t="str">
        <f aca="false">CONCATENATE(ET90,EU90,EV90,EW90,EI90)</f>
        <v>10310009876</v>
      </c>
      <c r="EY90" s="8" t="n">
        <f aca="false">VALUE(EX90)</f>
        <v>10310009876</v>
      </c>
      <c r="EZ90" s="8" t="n">
        <f aca="false">LARGE(EY85:EY90,EI90)</f>
        <v>10009004155</v>
      </c>
      <c r="FA90" s="8" t="str">
        <f aca="false">LEFT(EZ90,9)</f>
        <v>100090041</v>
      </c>
      <c r="FB90" s="8" t="str">
        <f aca="false">IF(FA90=FA89,"empate-c","ok")</f>
        <v>ok</v>
      </c>
      <c r="FC90" s="8" t="n">
        <f aca="false">VALUE(RIGHT(EZ90,1))</f>
        <v>5</v>
      </c>
      <c r="FD90" s="8" t="n">
        <f aca="false">IF(FB90="ok",9,IF(FB90="empate-c",CONCATENATE(FC90,FC89),IF(FB90="empate-b",CONCATENATE(FC90,FC91),1)))</f>
        <v>9</v>
      </c>
      <c r="FE90" s="8" t="str">
        <f aca="false">RIGHT(C83,1)</f>
        <v>J</v>
      </c>
      <c r="FF90" s="8" t="n">
        <f aca="false">IF(FD90=9,9,VLOOKUP(CONCATENATE(FE90,FD90),'Conf-Direto'!$A$12:$B$587,2,0))</f>
        <v>9</v>
      </c>
      <c r="FG90" s="8" t="n">
        <f aca="false">IF(FF90=9,9,IF(FF90=FC90,8,7))</f>
        <v>9</v>
      </c>
      <c r="FH90" s="1" t="str">
        <f aca="false">CONCATENATE(FA90,FG90,FC90)</f>
        <v>10009004195</v>
      </c>
      <c r="FI90" s="8" t="n">
        <v>6</v>
      </c>
      <c r="FJ90" s="25" t="n">
        <f aca="false">IF(W85=1,1,IF(W86=1,6,0))</f>
        <v>6</v>
      </c>
      <c r="FK90" s="25" t="n">
        <f aca="false">IF(BM87=1,2,IF(BM88=1,6,0))</f>
        <v>2</v>
      </c>
      <c r="FL90" s="25" t="n">
        <f aca="false">IF(AK89=1,3,IF(AK90=1,6,0))</f>
        <v>6</v>
      </c>
      <c r="FM90" s="25" t="n">
        <f aca="false">IF(CA89=1,4,IF(CA90=1,6,0))</f>
        <v>4</v>
      </c>
      <c r="FN90" s="25" t="n">
        <f aca="false">IF(AY89=1,5,IF(AY90=1,6,0))</f>
        <v>6</v>
      </c>
      <c r="FO90" s="25"/>
      <c r="FP90" s="1" t="n">
        <f aca="false">VALUE(FH90)</f>
        <v>10009004195</v>
      </c>
      <c r="FQ90" s="1" t="n">
        <f aca="false">LARGE(FP85:FP90,6)</f>
        <v>10009004195</v>
      </c>
      <c r="FR90" s="8" t="n">
        <f aca="false">IF(SUM(EJ85:EJ90)=0,B90,VALUE(RIGHT(FQ90,1)))</f>
        <v>5</v>
      </c>
      <c r="FS90" s="1" t="n">
        <f aca="false">FR90+54</f>
        <v>59</v>
      </c>
      <c r="FT90" s="1" t="str">
        <f aca="false">VLOOKUP(FR90,B85:D90,3,0)</f>
        <v>JACKLINE FROTA</v>
      </c>
      <c r="FU90" s="4" t="n">
        <f aca="false">F90</f>
        <v>60</v>
      </c>
      <c r="FV90" s="9" t="str">
        <f aca="false">IF(FS90&lt;10,CONCATENATE("0",FS90,IF(FU90&lt;10,CONCATENATE("0",FU90),FU90)),CONCATENATE(FS90,IF(FU90&lt;10,CONCATENATE("0",FU90),FU90)))</f>
        <v>5960</v>
      </c>
      <c r="FW90" s="4" t="n">
        <f aca="false">VALUE(FV90)</f>
        <v>5960</v>
      </c>
      <c r="FX90" s="4" t="n">
        <f aca="false">SMALL(FW85:FW90,FI90)</f>
        <v>6058</v>
      </c>
      <c r="FY90" s="4" t="n">
        <f aca="false">IF(LEN(FX90)=3,VALUE(LEFT(FX90,1)),VALUE(LEFT(FX90,2)))</f>
        <v>60</v>
      </c>
      <c r="FZ90" s="4" t="str">
        <f aca="false">RIGHT(FX90,2)</f>
        <v>58</v>
      </c>
    </row>
    <row r="92" s="17" customFormat="true" ht="22.5" hidden="false" customHeight="true" outlineLevel="0" collapsed="false">
      <c r="A92" s="10"/>
      <c r="B92" s="10" t="s">
        <v>0</v>
      </c>
      <c r="C92" s="11" t="s">
        <v>89</v>
      </c>
      <c r="D92" s="11"/>
      <c r="E92" s="12"/>
      <c r="F92" s="11" t="str">
        <f aca="false">$C92</f>
        <v>GRUPO K</v>
      </c>
      <c r="G92" s="11" t="s">
        <v>80</v>
      </c>
      <c r="H92" s="13" t="s">
        <v>2</v>
      </c>
      <c r="I92" s="14" t="s">
        <v>3</v>
      </c>
      <c r="J92" s="15" t="s">
        <v>4</v>
      </c>
      <c r="K92" s="15"/>
      <c r="L92" s="15"/>
      <c r="M92" s="15" t="s">
        <v>6</v>
      </c>
      <c r="N92" s="15"/>
      <c r="O92" s="15"/>
      <c r="P92" s="11" t="s">
        <v>8</v>
      </c>
      <c r="Q92" s="11" t="s">
        <v>8</v>
      </c>
      <c r="R92" s="36"/>
      <c r="S92" s="36"/>
      <c r="U92" s="18" t="str">
        <f aca="false">U83</f>
        <v>3o TURNO - 1a RODADA</v>
      </c>
      <c r="V92" s="18"/>
      <c r="W92" s="19"/>
      <c r="X92" s="22" t="s">
        <v>10</v>
      </c>
      <c r="Y92" s="22"/>
      <c r="Z92" s="22"/>
      <c r="AA92" s="22"/>
      <c r="AC92" s="5" t="s">
        <v>11</v>
      </c>
      <c r="AD92" s="12"/>
      <c r="AE92" s="21" t="s">
        <v>12</v>
      </c>
      <c r="AF92" s="21"/>
      <c r="AG92" s="21"/>
      <c r="AI92" s="18" t="str">
        <f aca="false">AI83</f>
        <v>3o TURNO - 2a RODADA</v>
      </c>
      <c r="AJ92" s="18"/>
      <c r="AK92" s="19"/>
      <c r="AL92" s="22" t="s">
        <v>10</v>
      </c>
      <c r="AM92" s="22"/>
      <c r="AN92" s="22"/>
      <c r="AO92" s="22"/>
      <c r="AP92" s="12"/>
      <c r="AQ92" s="5" t="s">
        <v>11</v>
      </c>
      <c r="AR92" s="12"/>
      <c r="AS92" s="21" t="s">
        <v>12</v>
      </c>
      <c r="AT92" s="21"/>
      <c r="AU92" s="21"/>
      <c r="AW92" s="18" t="str">
        <f aca="false">AW83</f>
        <v>3o TURNO - 3a RODADA</v>
      </c>
      <c r="AX92" s="18"/>
      <c r="AY92" s="19"/>
      <c r="AZ92" s="22" t="s">
        <v>10</v>
      </c>
      <c r="BA92" s="22"/>
      <c r="BB92" s="22"/>
      <c r="BC92" s="22"/>
      <c r="BD92" s="12"/>
      <c r="BE92" s="5" t="s">
        <v>11</v>
      </c>
      <c r="BF92" s="12"/>
      <c r="BG92" s="21" t="s">
        <v>12</v>
      </c>
      <c r="BH92" s="21"/>
      <c r="BI92" s="21"/>
      <c r="BK92" s="18" t="str">
        <f aca="false">BK83</f>
        <v>3o TURNO - 4a RODADA</v>
      </c>
      <c r="BL92" s="18"/>
      <c r="BM92" s="19"/>
      <c r="BN92" s="22" t="s">
        <v>10</v>
      </c>
      <c r="BO92" s="22"/>
      <c r="BP92" s="22"/>
      <c r="BQ92" s="22"/>
      <c r="BR92" s="12"/>
      <c r="BS92" s="5" t="s">
        <v>11</v>
      </c>
      <c r="BT92" s="12"/>
      <c r="BU92" s="21" t="s">
        <v>12</v>
      </c>
      <c r="BV92" s="21"/>
      <c r="BW92" s="21"/>
      <c r="BY92" s="18" t="str">
        <f aca="false">BY83</f>
        <v>3o TURNO - 5a RODADA</v>
      </c>
      <c r="BZ92" s="18"/>
      <c r="CA92" s="19"/>
      <c r="CB92" s="23" t="s">
        <v>10</v>
      </c>
      <c r="CC92" s="23"/>
      <c r="CD92" s="23"/>
      <c r="CE92" s="23"/>
      <c r="CF92" s="12"/>
      <c r="CG92" s="5" t="s">
        <v>11</v>
      </c>
      <c r="CH92" s="12"/>
      <c r="CI92" s="21" t="s">
        <v>12</v>
      </c>
      <c r="CJ92" s="21"/>
      <c r="CK92" s="21"/>
      <c r="CL92" s="24"/>
      <c r="CM92" s="25" t="s">
        <v>13</v>
      </c>
      <c r="CN92" s="8" t="s">
        <v>14</v>
      </c>
      <c r="CO92" s="8"/>
      <c r="CP92" s="8"/>
      <c r="CQ92" s="8" t="s">
        <v>15</v>
      </c>
      <c r="CR92" s="8"/>
      <c r="CS92" s="8"/>
      <c r="CT92" s="8" t="s">
        <v>16</v>
      </c>
      <c r="CU92" s="8"/>
      <c r="CV92" s="8"/>
      <c r="CW92" s="8" t="s">
        <v>17</v>
      </c>
      <c r="CX92" s="8"/>
      <c r="CY92" s="8"/>
      <c r="CZ92" s="8" t="s">
        <v>18</v>
      </c>
      <c r="DA92" s="8"/>
      <c r="DB92" s="8"/>
      <c r="DC92" s="10"/>
      <c r="DD92" s="8" t="s">
        <v>19</v>
      </c>
      <c r="DE92" s="8"/>
      <c r="DF92" s="8"/>
      <c r="DG92" s="8" t="s">
        <v>20</v>
      </c>
      <c r="DH92" s="8"/>
      <c r="DI92" s="8"/>
      <c r="DJ92" s="8" t="s">
        <v>21</v>
      </c>
      <c r="DK92" s="8"/>
      <c r="DL92" s="8"/>
      <c r="DM92" s="8" t="s">
        <v>22</v>
      </c>
      <c r="DN92" s="8"/>
      <c r="DO92" s="8"/>
      <c r="DP92" s="8" t="s">
        <v>23</v>
      </c>
      <c r="DQ92" s="8"/>
      <c r="DR92" s="8"/>
      <c r="DS92" s="10"/>
      <c r="DT92" s="8" t="s">
        <v>6</v>
      </c>
      <c r="DU92" s="8"/>
      <c r="DV92" s="10"/>
      <c r="DW92" s="8" t="s">
        <v>24</v>
      </c>
      <c r="DX92" s="8"/>
      <c r="DY92" s="8"/>
      <c r="DZ92" s="8"/>
      <c r="EA92" s="8"/>
      <c r="EB92" s="8" t="s">
        <v>25</v>
      </c>
      <c r="EC92" s="8"/>
      <c r="ED92" s="8" t="s">
        <v>26</v>
      </c>
      <c r="EE92" s="8"/>
      <c r="EF92" s="8"/>
      <c r="EG92" s="8"/>
      <c r="EH92" s="8"/>
      <c r="EI92" s="26" t="s">
        <v>0</v>
      </c>
      <c r="EJ92" s="26" t="s">
        <v>2</v>
      </c>
      <c r="EK92" s="26" t="s">
        <v>3</v>
      </c>
      <c r="EL92" s="8" t="s">
        <v>4</v>
      </c>
      <c r="EM92" s="8"/>
      <c r="EN92" s="8"/>
      <c r="EO92" s="8" t="s">
        <v>6</v>
      </c>
      <c r="EP92" s="8"/>
      <c r="EQ92" s="8"/>
      <c r="ER92" s="8" t="s">
        <v>27</v>
      </c>
      <c r="ES92" s="10"/>
      <c r="ET92" s="27" t="s">
        <v>28</v>
      </c>
      <c r="EU92" s="27"/>
      <c r="EV92" s="27"/>
      <c r="EW92" s="27"/>
      <c r="EX92" s="27"/>
      <c r="EY92" s="27"/>
      <c r="EZ92" s="27"/>
      <c r="FA92" s="27"/>
      <c r="FB92" s="27"/>
      <c r="FC92" s="27"/>
      <c r="FD92" s="8" t="s">
        <v>29</v>
      </c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10"/>
      <c r="FT92" s="10"/>
      <c r="FU92" s="12"/>
      <c r="FV92" s="28"/>
      <c r="FW92" s="12"/>
      <c r="FX92" s="12"/>
      <c r="FY92" s="12"/>
      <c r="FZ92" s="12"/>
      <c r="GA92" s="12"/>
      <c r="GB92" s="12"/>
      <c r="GC92" s="12"/>
      <c r="GD92" s="24"/>
      <c r="GE92" s="24"/>
    </row>
    <row r="93" s="17" customFormat="true" ht="24.75" hidden="false" customHeight="true" outlineLevel="0" collapsed="false">
      <c r="A93" s="10"/>
      <c r="B93" s="10"/>
      <c r="C93" s="29" t="str">
        <f aca="false">C84</f>
        <v>TENISTAS</v>
      </c>
      <c r="D93" s="29" t="str">
        <f aca="false">C3</f>
        <v>TENISTAS</v>
      </c>
      <c r="E93" s="12"/>
      <c r="F93" s="30"/>
      <c r="G93" s="31" t="s">
        <v>31</v>
      </c>
      <c r="H93" s="13"/>
      <c r="I93" s="14"/>
      <c r="J93" s="32" t="s">
        <v>32</v>
      </c>
      <c r="K93" s="32" t="s">
        <v>33</v>
      </c>
      <c r="L93" s="33" t="s">
        <v>34</v>
      </c>
      <c r="M93" s="34" t="s">
        <v>32</v>
      </c>
      <c r="N93" s="34" t="s">
        <v>33</v>
      </c>
      <c r="O93" s="35" t="s">
        <v>34</v>
      </c>
      <c r="P93" s="11"/>
      <c r="Q93" s="11"/>
      <c r="R93" s="36"/>
      <c r="S93" s="36"/>
      <c r="U93" s="41"/>
      <c r="V93" s="42" t="str">
        <f aca="false">V84</f>
        <v>23 a 29 Mai</v>
      </c>
      <c r="W93" s="38"/>
      <c r="X93" s="39" t="s">
        <v>35</v>
      </c>
      <c r="Y93" s="40" t="s">
        <v>36</v>
      </c>
      <c r="Z93" s="40" t="s">
        <v>37</v>
      </c>
      <c r="AA93" s="34" t="s">
        <v>38</v>
      </c>
      <c r="AC93" s="5" t="s">
        <v>39</v>
      </c>
      <c r="AD93" s="12"/>
      <c r="AE93" s="40" t="s">
        <v>36</v>
      </c>
      <c r="AF93" s="40" t="s">
        <v>37</v>
      </c>
      <c r="AG93" s="34" t="s">
        <v>38</v>
      </c>
      <c r="AI93" s="41"/>
      <c r="AJ93" s="42" t="str">
        <f aca="false">AJ84</f>
        <v>30 a 05 Jun</v>
      </c>
      <c r="AK93" s="38"/>
      <c r="AL93" s="39" t="s">
        <v>35</v>
      </c>
      <c r="AM93" s="40" t="s">
        <v>36</v>
      </c>
      <c r="AN93" s="40" t="s">
        <v>37</v>
      </c>
      <c r="AO93" s="34" t="s">
        <v>38</v>
      </c>
      <c r="AP93" s="12"/>
      <c r="AQ93" s="5" t="s">
        <v>39</v>
      </c>
      <c r="AR93" s="12"/>
      <c r="AS93" s="40" t="s">
        <v>36</v>
      </c>
      <c r="AT93" s="40" t="s">
        <v>37</v>
      </c>
      <c r="AU93" s="34" t="s">
        <v>38</v>
      </c>
      <c r="AW93" s="41"/>
      <c r="AX93" s="42" t="str">
        <f aca="false">AX84</f>
        <v>06 a 12 Jun</v>
      </c>
      <c r="AY93" s="38"/>
      <c r="AZ93" s="39" t="s">
        <v>35</v>
      </c>
      <c r="BA93" s="40" t="s">
        <v>36</v>
      </c>
      <c r="BB93" s="40" t="s">
        <v>37</v>
      </c>
      <c r="BC93" s="34" t="s">
        <v>38</v>
      </c>
      <c r="BD93" s="12"/>
      <c r="BE93" s="5" t="s">
        <v>39</v>
      </c>
      <c r="BF93" s="12"/>
      <c r="BG93" s="40" t="s">
        <v>36</v>
      </c>
      <c r="BH93" s="40" t="s">
        <v>37</v>
      </c>
      <c r="BI93" s="34" t="s">
        <v>38</v>
      </c>
      <c r="BK93" s="41"/>
      <c r="BL93" s="42" t="str">
        <f aca="false">BL84</f>
        <v>13 a 19 Jun</v>
      </c>
      <c r="BM93" s="38"/>
      <c r="BN93" s="39" t="s">
        <v>35</v>
      </c>
      <c r="BO93" s="40" t="s">
        <v>36</v>
      </c>
      <c r="BP93" s="40" t="s">
        <v>37</v>
      </c>
      <c r="BQ93" s="34" t="s">
        <v>38</v>
      </c>
      <c r="BR93" s="12"/>
      <c r="BS93" s="5" t="s">
        <v>39</v>
      </c>
      <c r="BT93" s="12"/>
      <c r="BU93" s="40" t="s">
        <v>36</v>
      </c>
      <c r="BV93" s="40" t="s">
        <v>37</v>
      </c>
      <c r="BW93" s="34" t="s">
        <v>38</v>
      </c>
      <c r="BY93" s="41"/>
      <c r="BZ93" s="42" t="str">
        <f aca="false">BZ84</f>
        <v>20 a 26 Jun</v>
      </c>
      <c r="CA93" s="38"/>
      <c r="CB93" s="116" t="s">
        <v>35</v>
      </c>
      <c r="CC93" s="45" t="s">
        <v>40</v>
      </c>
      <c r="CD93" s="45" t="s">
        <v>41</v>
      </c>
      <c r="CE93" s="46" t="s">
        <v>38</v>
      </c>
      <c r="CF93" s="12"/>
      <c r="CG93" s="5" t="s">
        <v>39</v>
      </c>
      <c r="CH93" s="12"/>
      <c r="CI93" s="40" t="s">
        <v>36</v>
      </c>
      <c r="CJ93" s="40" t="s">
        <v>37</v>
      </c>
      <c r="CK93" s="34" t="s">
        <v>38</v>
      </c>
      <c r="CL93" s="24"/>
      <c r="CM93" s="25"/>
      <c r="CN93" s="10" t="s">
        <v>42</v>
      </c>
      <c r="CO93" s="10" t="s">
        <v>43</v>
      </c>
      <c r="CP93" s="10" t="s">
        <v>44</v>
      </c>
      <c r="CQ93" s="10" t="s">
        <v>42</v>
      </c>
      <c r="CR93" s="10" t="s">
        <v>43</v>
      </c>
      <c r="CS93" s="10" t="s">
        <v>44</v>
      </c>
      <c r="CT93" s="10" t="s">
        <v>42</v>
      </c>
      <c r="CU93" s="10" t="s">
        <v>43</v>
      </c>
      <c r="CV93" s="10" t="s">
        <v>44</v>
      </c>
      <c r="CW93" s="10" t="s">
        <v>42</v>
      </c>
      <c r="CX93" s="10" t="s">
        <v>43</v>
      </c>
      <c r="CY93" s="10" t="s">
        <v>44</v>
      </c>
      <c r="CZ93" s="10" t="s">
        <v>42</v>
      </c>
      <c r="DA93" s="10" t="s">
        <v>43</v>
      </c>
      <c r="DB93" s="10" t="s">
        <v>44</v>
      </c>
      <c r="DC93" s="10"/>
      <c r="DD93" s="10" t="s">
        <v>42</v>
      </c>
      <c r="DE93" s="10" t="s">
        <v>43</v>
      </c>
      <c r="DF93" s="10" t="s">
        <v>44</v>
      </c>
      <c r="DG93" s="10" t="s">
        <v>42</v>
      </c>
      <c r="DH93" s="10" t="s">
        <v>43</v>
      </c>
      <c r="DI93" s="10" t="s">
        <v>44</v>
      </c>
      <c r="DJ93" s="10" t="s">
        <v>42</v>
      </c>
      <c r="DK93" s="10" t="s">
        <v>43</v>
      </c>
      <c r="DL93" s="10" t="s">
        <v>44</v>
      </c>
      <c r="DM93" s="10" t="s">
        <v>42</v>
      </c>
      <c r="DN93" s="10" t="s">
        <v>43</v>
      </c>
      <c r="DO93" s="10" t="s">
        <v>44</v>
      </c>
      <c r="DP93" s="10" t="s">
        <v>42</v>
      </c>
      <c r="DQ93" s="10" t="s">
        <v>43</v>
      </c>
      <c r="DR93" s="10" t="s">
        <v>44</v>
      </c>
      <c r="DS93" s="10"/>
      <c r="DT93" s="8" t="s">
        <v>32</v>
      </c>
      <c r="DU93" s="8" t="s">
        <v>33</v>
      </c>
      <c r="DV93" s="10"/>
      <c r="DW93" s="12" t="s">
        <v>45</v>
      </c>
      <c r="DX93" s="10" t="s">
        <v>46</v>
      </c>
      <c r="DY93" s="12" t="s">
        <v>45</v>
      </c>
      <c r="DZ93" s="10" t="s">
        <v>46</v>
      </c>
      <c r="EA93" s="12" t="s">
        <v>45</v>
      </c>
      <c r="EB93" s="8" t="s">
        <v>47</v>
      </c>
      <c r="EC93" s="8"/>
      <c r="ED93" s="8" t="s">
        <v>48</v>
      </c>
      <c r="EE93" s="8" t="s">
        <v>49</v>
      </c>
      <c r="EF93" s="8" t="s">
        <v>50</v>
      </c>
      <c r="EG93" s="8" t="s">
        <v>51</v>
      </c>
      <c r="EH93" s="8" t="s">
        <v>52</v>
      </c>
      <c r="EI93" s="26"/>
      <c r="EJ93" s="26"/>
      <c r="EK93" s="26"/>
      <c r="EL93" s="8" t="s">
        <v>32</v>
      </c>
      <c r="EM93" s="8" t="s">
        <v>33</v>
      </c>
      <c r="EN93" s="8" t="s">
        <v>34</v>
      </c>
      <c r="EO93" s="8" t="s">
        <v>32</v>
      </c>
      <c r="EP93" s="8" t="s">
        <v>33</v>
      </c>
      <c r="EQ93" s="8" t="s">
        <v>34</v>
      </c>
      <c r="ER93" s="8"/>
      <c r="ES93" s="10"/>
      <c r="ET93" s="10" t="str">
        <f aca="false">I92</f>
        <v>Vitorias</v>
      </c>
      <c r="EU93" s="10" t="s">
        <v>53</v>
      </c>
      <c r="EV93" s="10" t="s">
        <v>54</v>
      </c>
      <c r="EW93" s="10" t="s">
        <v>24</v>
      </c>
      <c r="EX93" s="10" t="s">
        <v>55</v>
      </c>
      <c r="EY93" s="10" t="s">
        <v>56</v>
      </c>
      <c r="EZ93" s="10" t="s">
        <v>57</v>
      </c>
      <c r="FA93" s="10" t="s">
        <v>58</v>
      </c>
      <c r="FB93" s="10" t="s">
        <v>59</v>
      </c>
      <c r="FC93" s="10" t="s">
        <v>60</v>
      </c>
      <c r="FD93" s="10" t="s">
        <v>61</v>
      </c>
      <c r="FE93" s="10" t="s">
        <v>62</v>
      </c>
      <c r="FF93" s="10" t="s">
        <v>32</v>
      </c>
      <c r="FG93" s="10" t="s">
        <v>63</v>
      </c>
      <c r="FH93" s="10" t="s">
        <v>64</v>
      </c>
      <c r="FI93" s="8" t="s">
        <v>0</v>
      </c>
      <c r="FJ93" s="8" t="n">
        <v>1</v>
      </c>
      <c r="FK93" s="8" t="n">
        <v>2</v>
      </c>
      <c r="FL93" s="8" t="n">
        <v>3</v>
      </c>
      <c r="FM93" s="8" t="n">
        <v>4</v>
      </c>
      <c r="FN93" s="8" t="n">
        <v>5</v>
      </c>
      <c r="FO93" s="8" t="n">
        <v>6</v>
      </c>
      <c r="FP93" s="10" t="s">
        <v>65</v>
      </c>
      <c r="FQ93" s="10" t="s">
        <v>66</v>
      </c>
      <c r="FR93" s="10" t="s">
        <v>67</v>
      </c>
      <c r="FS93" s="47" t="s">
        <v>68</v>
      </c>
      <c r="FT93" s="10" t="s">
        <v>69</v>
      </c>
      <c r="FU93" s="12" t="s">
        <v>70</v>
      </c>
      <c r="FV93" s="28" t="s">
        <v>71</v>
      </c>
      <c r="FW93" s="12"/>
      <c r="FX93" s="12" t="s">
        <v>73</v>
      </c>
      <c r="FY93" s="12"/>
      <c r="FZ93" s="12"/>
      <c r="GA93" s="12"/>
      <c r="GB93" s="12"/>
      <c r="GC93" s="12"/>
      <c r="GD93" s="24"/>
      <c r="GE93" s="24"/>
    </row>
    <row r="94" customFormat="false" ht="13.8" hidden="false" customHeight="false" outlineLevel="0" collapsed="false">
      <c r="B94" s="48" t="n">
        <v>1</v>
      </c>
      <c r="C94" s="49" t="n">
        <v>61</v>
      </c>
      <c r="D94" s="50" t="str">
        <f aca="false">Classificação!D65</f>
        <v>MARCIA MORATO</v>
      </c>
      <c r="F94" s="49" t="n">
        <f aca="false">F90+1</f>
        <v>61</v>
      </c>
      <c r="G94" s="51" t="str">
        <f aca="false">VLOOKUP(FR94,$B$94:$D$99,3,0)</f>
        <v>GUSTAVO MACHADO</v>
      </c>
      <c r="H94" s="111" t="n">
        <f aca="false">VLOOKUP(FR94,EI94:EJ99,2,0)</f>
        <v>5</v>
      </c>
      <c r="I94" s="53" t="n">
        <f aca="false">VLOOKUP(FR94,EI94:EK99,3,0)</f>
        <v>5</v>
      </c>
      <c r="J94" s="57" t="n">
        <f aca="false">VLOOKUP(FR94,EI94:EQ99,4,0)</f>
        <v>10</v>
      </c>
      <c r="K94" s="55" t="n">
        <f aca="false">VLOOKUP(FR94,EI94:EQ99,5,0)</f>
        <v>1</v>
      </c>
      <c r="L94" s="56" t="n">
        <f aca="false">VLOOKUP(FR94,EI94:EQ99,6,0)</f>
        <v>9</v>
      </c>
      <c r="M94" s="57" t="n">
        <f aca="false">VLOOKUP(FR94,EI94:EQ99,7,0)</f>
        <v>70</v>
      </c>
      <c r="N94" s="55" t="n">
        <f aca="false">VLOOKUP(FR94,EI94:EQ99,8,0)</f>
        <v>16</v>
      </c>
      <c r="O94" s="112" t="n">
        <f aca="false">VLOOKUP(FR94,EI94:EQ99,9,0)</f>
        <v>54</v>
      </c>
      <c r="P94" s="58" t="n">
        <f aca="false">VLOOKUP(FR94,EI94:ER99,10,0)</f>
        <v>0</v>
      </c>
      <c r="Q94" s="58" t="e">
        <f aca="false">VLOOKUP(FS94,EJ94:ES99,10,0)</f>
        <v>#N/A</v>
      </c>
      <c r="R94" s="59"/>
      <c r="S94" s="59"/>
      <c r="U94" s="60"/>
      <c r="V94" s="61" t="str">
        <f aca="false">D94</f>
        <v>MARCIA MORATO</v>
      </c>
      <c r="W94" s="62" t="n">
        <f aca="false">IF(X94="W",1,IF(X94="O",0,IF(X94="R",0,IF(X95="R",1,IF(AG94+AG95&gt;0,IF(AG94&gt;AG95,1,0),IF(AF94&gt;AF95,1,0))))))</f>
        <v>0</v>
      </c>
      <c r="X94" s="63"/>
      <c r="Y94" s="64" t="n">
        <v>6</v>
      </c>
      <c r="Z94" s="64" t="n">
        <v>4</v>
      </c>
      <c r="AA94" s="65"/>
      <c r="AC94" s="5" t="str">
        <f aca="false">IF(AA94&lt;&gt;"","STB",IF(AA95&lt;&gt;"","STB",IF(Z94&lt;&gt;"",IF(Z94&gt;5,IF(Z94&gt;Z95+1,"fim2st",IF(Z95&gt;Z94+1,"fim2st",IF(Z94=Z95,"meio2st",IF(Z94=6,IF(Z95=7,"fim2st","meio2st"),IF(Z94=7,IF(Z95=6,"fim2st","meio2st"),"meio2st"))))),IF(Z95&gt;5,IF(Z95&gt;Z94+1,"fim2st","meio2st"),"meio2st")),IF(Z95&lt;&gt;"",IF(Z94&gt;5,IF(Z94&gt;Z95+1,"fim2st",IF(Z95&gt;Z94+1,"fim2st",IF(Z94=Z95,"meio2st",IF(Z94=6,IF(Z95=7,"fim2st","meio2st"),IF(Z94=7,IF(Z95=6,"fim2st","meio2st"),"meio2st"))))),IF(Z95&gt;5,IF(Z95&gt;Z94+1,"fim2st","meio2st"),"meio2st")),IF(Y94&lt;&gt;"",IF(Y94&gt;5,IF(Y94&gt;Y95+1,"fim1st",IF(Y95&gt;Y94+1,"fim1st",IF(Y94=Y95,"meio1st",IF(Y94=6,IF(Y95=7,"fim1st","meio1st"),IF(Y94=7,IF(Y95=6,"fim1st","meio1st"),"meio1st"))))),IF(Y95&gt;5,IF(Y95&gt;Y94+1,"fim1st","meio1st"),"meio1st")),IF(Y95&lt;&gt;"",IF(Y94&gt;5,IF(Y94&gt;Y95+1,"fim1st",IF(Y95&gt;Y94+1,"fim1st",IF(Y94=Y95,"meio1st",IF(Y94=6,IF(Y95=7,"fim1st","meio1st"),IF(Y94=7,IF(Y95=6,"fim1st","meio1st"),"meio1st"))))),IF(Y95&gt;5,IF(Y95&gt;Y94+1,"fim1st","meio1st"),"meio1st")),"NJG"))))))</f>
        <v>fim2st</v>
      </c>
      <c r="AE94" s="66" t="n">
        <f aca="false">IF(X94="W",6,IF(X94="O",0,  IF(X95="R",IF(AC94="meio1st",IF(Y95&gt;4,IF(Y95=6,7,Y95+2),6),Y94),Y94)))</f>
        <v>6</v>
      </c>
      <c r="AF94" s="67" t="n">
        <f aca="false">IF(X94="W",6,IF(X94="O",0,IF(X94="R",IF(AC94="meio1st",0,IF(AC94="fim1st",0,Z94) ),IF(X95="R",IF(AC94="meio1st",6,IF(AC94="fim1st",6,IF(AC94="meio2st",IF(Z95&gt;4,IF(Z95=6,7,Z95+2),6),Z94))),Z94))))</f>
        <v>4</v>
      </c>
      <c r="AG94" s="68" t="n">
        <f aca="false">IF(X94="W",0,IF(X94="O",0,IF(X94="R",IF(AC94="STB",AA94,0),IF(X95="R",IF(AC94="meio1st",0,IF(AE94&gt;AE95,IF(AF94&gt;AF95,0,10),IF(AF94&gt;AF95,10,AA94))),AA94))))</f>
        <v>0</v>
      </c>
      <c r="AH94" s="69"/>
      <c r="AI94" s="60" t="s">
        <v>75</v>
      </c>
      <c r="AJ94" s="61" t="str">
        <f aca="false">D94</f>
        <v>MARCIA MORATO</v>
      </c>
      <c r="AK94" s="62" t="n">
        <f aca="false">IF(AL94="W",1,IF(AL94="O",0,IF(AL94="R",0,IF(AL95="R",1,IF(AU94+AU95&gt;0,IF(AU94&gt;AU95,1,0),IF(AT94&gt;AT95,1,0))))))</f>
        <v>0</v>
      </c>
      <c r="AL94" s="63"/>
      <c r="AM94" s="64" t="n">
        <v>1</v>
      </c>
      <c r="AN94" s="64" t="n">
        <v>1</v>
      </c>
      <c r="AO94" s="65"/>
      <c r="AQ94" s="5" t="str">
        <f aca="false">IF(AO94&lt;&gt;"","STB",IF(AO95&lt;&gt;"","STB",IF(AN94&lt;&gt;"",IF(AN94&gt;5,IF(AN94&gt;AN95+1,"fim2st",IF(AN95&gt;AN94+1,"fim2st",IF(AN94=AN95,"meio2st",IF(AN94=6,IF(AN95=7,"fim2st","meio2st"),IF(AN94=7,IF(AN95=6,"fim2st","meio2st"),"meio2st"))))),IF(AN95&gt;5,IF(AN95&gt;AN94+1,"fim2st","meio2st"),"meio2st")),IF(AN95&lt;&gt;"",IF(AN94&gt;5,IF(AN94&gt;AN95+1,"fim2st",IF(AN95&gt;AN94+1,"fim2st",IF(AN94=AN95,"meio2st",IF(AN94=6,IF(AN95=7,"fim2st","meio2st"),IF(AN94=7,IF(AN95=6,"fim2st","meio2st"),"meio2st"))))),IF(AN95&gt;5,IF(AN95&gt;AN94+1,"fim2st","meio2st"),"meio2st")),IF(AM94&lt;&gt;"",IF(AM94&gt;5,IF(AM94&gt;AM95+1,"fim1st",IF(AM95&gt;AM94+1,"fim1st",IF(AM94=AM95,"meio1st",IF(AM94=6,IF(AM95=7,"fim1st","meio1st"),IF(AM94=7,IF(AM95=6,"fim1st","meio1st"),"meio1st"))))),IF(AM95&gt;5,IF(AM95&gt;AM94+1,"fim1st","meio1st"),"meio1st")),IF(AM95&lt;&gt;"",IF(AM94&gt;5,IF(AM94&gt;AM95+1,"fim1st",IF(AM95&gt;AM94+1,"fim1st",IF(AM94=AM95,"meio1st",IF(AM94=6,IF(AM95=7,"fim1st","meio1st"),IF(AM94=7,IF(AM95=6,"fim1st","meio1st"),"meio1st"))))),IF(AM95&gt;5,IF(AM95&gt;AM94+1,"fim1st","meio1st"),"meio1st")),"NJG"))))))</f>
        <v>fim2st</v>
      </c>
      <c r="AS94" s="66" t="n">
        <f aca="false">IF(AL94="W",6,IF(AL94="O",0,  IF(AL95="R",IF(AQ94="meio1st",IF(AM95&gt;4,IF(AM95=6,7,AM95+2),6),AM94),AM94)))</f>
        <v>1</v>
      </c>
      <c r="AT94" s="67" t="n">
        <f aca="false">IF(AL94="W",6,IF(AL94="O",0,IF(AL94="R",IF(AQ94="meio1st",0,IF(AQ94="fim1st",0,AN94) ),IF(AL95="R",IF(AQ94="meio1st",6,IF(AQ94="fim1st",6,IF(AQ94="meio2st",IF(AN95&gt;4,IF(AN95=6,7,AN95+2),6),AN94))),AN94))))</f>
        <v>1</v>
      </c>
      <c r="AU94" s="68" t="n">
        <f aca="false">IF(AL94="W",0,IF(AL94="O",0,IF(AL94="R",IF(AQ94="STB",AO94,0),IF(AL95="R",IF(AQ94="meio1st",0,IF(AS94&gt;AS95,IF(AT94&gt;AT95,0,10),IF(AT94&gt;AT95,10,AO94))),AO94))))</f>
        <v>0</v>
      </c>
      <c r="AW94" s="60"/>
      <c r="AX94" s="61" t="str">
        <f aca="false">D94</f>
        <v>MARCIA MORATO</v>
      </c>
      <c r="AY94" s="62" t="n">
        <f aca="false">IF(AZ94="W",1,IF(AZ94="O",0,IF(AZ94="R",0,IF(AZ95="R",1,IF(BI94+BI95&gt;0,IF(BI94&gt;BI95,1,0),IF(BH94&gt;BH95,1,0))))))</f>
        <v>1</v>
      </c>
      <c r="AZ94" s="63"/>
      <c r="BA94" s="64" t="n">
        <v>6</v>
      </c>
      <c r="BB94" s="64" t="n">
        <v>6</v>
      </c>
      <c r="BC94" s="65"/>
      <c r="BE94" s="5" t="str">
        <f aca="false">IF(BC94&lt;&gt;"","STB",IF(BC95&lt;&gt;"","STB",IF(BB94&lt;&gt;"",IF(BB94&gt;5,IF(BB94&gt;BB95+1,"fim2st",IF(BB95&gt;BB94+1,"fim2st",IF(BB94=BB95,"meio2st",IF(BB94=6,IF(BB95=7,"fim2st","meio2st"),IF(BB94=7,IF(BB95=6,"fim2st","meio2st"),"meio2st"))))),IF(BB95&gt;5,IF(BB95&gt;BB94+1,"fim2st","meio2st"),"meio2st")),IF(BB95&lt;&gt;"",IF(BB94&gt;5,IF(BB94&gt;BB95+1,"fim2st",IF(BB95&gt;BB94+1,"fim2st",IF(BB94=BB95,"meio2st",IF(BB94=6,IF(BB95=7,"fim2st","meio2st"),IF(BB94=7,IF(BB95=6,"fim2st","meio2st"),"meio2st"))))),IF(BB95&gt;5,IF(BB95&gt;BB94+1,"fim2st","meio2st"),"meio2st")),IF(BA94&lt;&gt;"",IF(BA94&gt;5,IF(BA94&gt;BA95+1,"fim1st",IF(BA95&gt;BA94+1,"fim1st",IF(BA94=BA95,"meio1st",IF(BA94=6,IF(BA95=7,"fim1st","meio1st"),IF(BA94=7,IF(BA95=6,"fim1st","meio1st"),"meio1st"))))),IF(BA95&gt;5,IF(BA95&gt;BA94+1,"fim1st","meio1st"),"meio1st")),IF(BA95&lt;&gt;"",IF(BA94&gt;5,IF(BA94&gt;BA95+1,"fim1st",IF(BA95&gt;BA94+1,"fim1st",IF(BA94=BA95,"meio1st",IF(BA94=6,IF(BA95=7,"fim1st","meio1st"),IF(BA94=7,IF(BA95=6,"fim1st","meio1st"),"meio1st"))))),IF(BA95&gt;5,IF(BA95&gt;BA94+1,"fim1st","meio1st"),"meio1st")),"NJG"))))))</f>
        <v>fim2st</v>
      </c>
      <c r="BG94" s="66" t="n">
        <f aca="false">IF(AZ94="W",6,IF(AZ94="O",0,  IF(AZ95="R",IF(BE94="meio1st",IF(BA95&gt;4,IF(BA95=6,7,BA95+2),6),BA94),BA94)))</f>
        <v>6</v>
      </c>
      <c r="BH94" s="67" t="n">
        <f aca="false">IF(AZ94="W",6,IF(AZ94="O",0,IF(AZ94="R",IF(BE94="meio1st",0,IF(BE94="fim1st",0,BB94) ),IF(AZ95="R",IF(BE94="meio1st",6,IF(BE94="fim1st",6,IF(BE94="meio2st",IF(BB95&gt;4,IF(BB95=6,7,BB95+2),6),BB94))),BB94))))</f>
        <v>6</v>
      </c>
      <c r="BI94" s="68" t="n">
        <f aca="false">IF(AZ94="W",0,IF(AZ94="O",0,IF(AZ94="R",IF(BE94="STB",BC94,0),IF(AZ95="R",IF(BE94="meio1st",0,IF(BG94&gt;BG95,IF(BH94&gt;BH95,0,10),IF(BH94&gt;BH95,10,BC94))),BC94))))</f>
        <v>0</v>
      </c>
      <c r="BK94" s="60" t="s">
        <v>75</v>
      </c>
      <c r="BL94" s="61" t="str">
        <f aca="false">D94</f>
        <v>MARCIA MORATO</v>
      </c>
      <c r="BM94" s="62" t="n">
        <f aca="false">IF(BN94="W",1,IF(BN94="O",0,IF(BN94="R",0,IF(BN95="R",1,IF(BW94+BW95&gt;0,IF(BW94&gt;BW95,1,0),IF(BV94&gt;BV95,1,0))))))</f>
        <v>0</v>
      </c>
      <c r="BN94" s="63"/>
      <c r="BO94" s="64" t="n">
        <v>3</v>
      </c>
      <c r="BP94" s="64" t="n">
        <v>1</v>
      </c>
      <c r="BQ94" s="65"/>
      <c r="BS94" s="5" t="str">
        <f aca="false">IF(BQ94&lt;&gt;"","STB",IF(BQ95&lt;&gt;"","STB",IF(BP94&lt;&gt;"",IF(BP94&gt;5,IF(BP94&gt;BP95+1,"fim2st",IF(BP95&gt;BP94+1,"fim2st",IF(BP94=BP95,"meio2st",IF(BP94=6,IF(BP95=7,"fim2st","meio2st"),IF(BP94=7,IF(BP95=6,"fim2st","meio2st"),"meio2st"))))),IF(BP95&gt;5,IF(BP95&gt;BP94+1,"fim2st","meio2st"),"meio2st")),IF(BP95&lt;&gt;"",IF(BP94&gt;5,IF(BP94&gt;BP95+1,"fim2st",IF(BP95&gt;BP94+1,"fim2st",IF(BP94=BP95,"meio2st",IF(BP94=6,IF(BP95=7,"fim2st","meio2st"),IF(BP94=7,IF(BP95=6,"fim2st","meio2st"),"meio2st"))))),IF(BP95&gt;5,IF(BP95&gt;BP94+1,"fim2st","meio2st"),"meio2st")),IF(BO94&lt;&gt;"",IF(BO94&gt;5,IF(BO94&gt;BO95+1,"fim1st",IF(BO95&gt;BO94+1,"fim1st",IF(BO94=BO95,"meio1st",IF(BO94=6,IF(BO95=7,"fim1st","meio1st"),IF(BO94=7,IF(BO95=6,"fim1st","meio1st"),"meio1st"))))),IF(BO95&gt;5,IF(BO95&gt;BO94+1,"fim1st","meio1st"),"meio1st")),IF(BO95&lt;&gt;"",IF(BO94&gt;5,IF(BO94&gt;BO95+1,"fim1st",IF(BO95&gt;BO94+1,"fim1st",IF(BO94=BO95,"meio1st",IF(BO94=6,IF(BO95=7,"fim1st","meio1st"),IF(BO94=7,IF(BO95=6,"fim1st","meio1st"),"meio1st"))))),IF(BO95&gt;5,IF(BO95&gt;BO94+1,"fim1st","meio1st"),"meio1st")),"NJG"))))))</f>
        <v>fim2st</v>
      </c>
      <c r="BU94" s="66" t="n">
        <f aca="false">IF(BN94="W",6,IF(BN94="O",0,  IF(BN95="R",IF(BS94="meio1st",IF(BO95&gt;4,IF(BO95=6,7,BO95+2),6),BO94),BO94)))</f>
        <v>3</v>
      </c>
      <c r="BV94" s="67" t="n">
        <f aca="false">IF(BN94="W",6,IF(BN94="O",0,IF(BN94="R",IF(BS94="meio1st",0,IF(BS94="fim1st",0,BP94) ),IF(BN95="R",IF(BS94="meio1st",6,IF(BS94="fim1st",6,IF(BS94="meio2st",IF(BP95&gt;4,IF(BP95=6,7,BP95+2),6),BP94))),BP94))))</f>
        <v>1</v>
      </c>
      <c r="BW94" s="68" t="n">
        <f aca="false">IF(BN94="W",0,IF(BN94="O",0,IF(BN94="R",IF(BS94="STB",BQ94,0),IF(BN95="R",IF(BS94="meio1st",0,IF(BU94&gt;BU95,IF(BV94&gt;BV95,0,10),IF(BV94&gt;BV95,10,BQ94))),BQ94))))</f>
        <v>0</v>
      </c>
      <c r="BY94" s="60"/>
      <c r="BZ94" s="61" t="str">
        <f aca="false">D94</f>
        <v>MARCIA MORATO</v>
      </c>
      <c r="CA94" s="62" t="n">
        <f aca="false">IF(CB94="W",1,IF(CB94="O",0,IF(CB94="R",0,IF(CB95="R",1,IF(CK94+CK95&gt;0,IF(CK94&gt;CK95,1,0),IF(CJ94&gt;CJ95,1,0))))))</f>
        <v>1</v>
      </c>
      <c r="CB94" s="63" t="s">
        <v>25</v>
      </c>
      <c r="CC94" s="64"/>
      <c r="CD94" s="64"/>
      <c r="CE94" s="65"/>
      <c r="CG94" s="5" t="str">
        <f aca="false">IF(CE94&lt;&gt;"","STB",IF(CE95&lt;&gt;"","STB",IF(CD94&lt;&gt;"",IF(CD94&gt;5,IF(CD94&gt;CD95+1,"fim2st",IF(CD95&gt;CD94+1,"fim2st",IF(CD94=CD95,"meio2st",IF(CD94=6,IF(CD95=7,"fim2st","meio2st"),IF(CD94=7,IF(CD95=6,"fim2st","meio2st"),"meio2st"))))),IF(CD95&gt;5,IF(CD95&gt;CD94+1,"fim2st","meio2st"),"meio2st")),IF(CD95&lt;&gt;"",IF(CD94&gt;5,IF(CD94&gt;CD95+1,"fim2st",IF(CD95&gt;CD94+1,"fim2st",IF(CD94=CD95,"meio2st",IF(CD94=6,IF(CD95=7,"fim2st","meio2st"),IF(CD94=7,IF(CD95=6,"fim2st","meio2st"),"meio2st"))))),IF(CD95&gt;5,IF(CD95&gt;CD94+1,"fim2st","meio2st"),"meio2st")),IF(CC94&lt;&gt;"",IF(CC94&gt;5,IF(CC94&gt;CC95+1,"fim1st",IF(CC95&gt;CC94+1,"fim1st",IF(CC94=CC95,"meio1st",IF(CC94=6,IF(CC95=7,"fim1st","meio1st"),IF(CC94=7,IF(CC95=6,"fim1st","meio1st"),"meio1st"))))),IF(CC95&gt;5,IF(CC95&gt;CC94+1,"fim1st","meio1st"),"meio1st")),IF(CC95&lt;&gt;"",IF(CC94&gt;5,IF(CC94&gt;CC95+1,"fim1st",IF(CC95&gt;CC94+1,"fim1st",IF(CC94=CC95,"meio1st",IF(CC94=6,IF(CC95=7,"fim1st","meio1st"),IF(CC94=7,IF(CC95=6,"fim1st","meio1st"),"meio1st"))))),IF(CC95&gt;5,IF(CC95&gt;CC94+1,"fim1st","meio1st"),"meio1st")),"NJG"))))))</f>
        <v>NJG</v>
      </c>
      <c r="CI94" s="71" t="n">
        <f aca="false">IF(CB94="W",6,IF(CB94="O",0,  IF(CB95="R",IF(CG94="meio1st",IF(CC95&gt;4,IF(CC95=6,7,CC95+2),6),CC94),CC94)))</f>
        <v>6</v>
      </c>
      <c r="CJ94" s="72" t="n">
        <f aca="false">IF(CB94="W",6,IF(CB94="O",0,IF(CB94="R",IF(CG94="meio1st",0,IF(CG94="fim1st",0,CD94) ),IF(CB95="R",IF(CG94="meio1st",6,IF(CG94="fim1st",6,IF(CG94="meio2st",IF(CD95&gt;4,IF(CD95=6,7,CD95+2),6),CD94))),CD94))))</f>
        <v>6</v>
      </c>
      <c r="CK94" s="73" t="n">
        <f aca="false">IF(CB94="W",0,IF(CB94="O",0,IF(CB94="R",IF(CG94="STB",CE94,0),IF(CB95="R",IF(CG94="meio1st",0,IF(CI94&gt;CI95,IF(CJ94&gt;CJ95,0,10),IF(CJ94&gt;CJ95,10,CE94))),CE94))))</f>
        <v>0</v>
      </c>
      <c r="CM94" s="1" t="str">
        <f aca="false">D94</f>
        <v>MARCIA MORATO</v>
      </c>
      <c r="CN94" s="8" t="n">
        <f aca="false">IF(AE94&gt;AE95,1,0)</f>
        <v>0</v>
      </c>
      <c r="CO94" s="8" t="n">
        <f aca="false">IF(AF94&gt;AF95,1,0)</f>
        <v>0</v>
      </c>
      <c r="CP94" s="8" t="n">
        <f aca="false">IF(AG94&gt;AG95,1,0)</f>
        <v>0</v>
      </c>
      <c r="CQ94" s="8" t="n">
        <f aca="false">IF(AS94&gt;AS95,1,0)</f>
        <v>0</v>
      </c>
      <c r="CR94" s="8" t="n">
        <f aca="false">IF(AT94&gt;AT95,1,0)</f>
        <v>0</v>
      </c>
      <c r="CS94" s="8" t="n">
        <f aca="false">IF(AU94&gt;AU95,1,0)</f>
        <v>0</v>
      </c>
      <c r="CT94" s="8" t="n">
        <f aca="false">IF(BG94&gt;BG95,1,0)</f>
        <v>1</v>
      </c>
      <c r="CU94" s="8" t="n">
        <f aca="false">IF(BH94&gt;BH95,1,0)</f>
        <v>1</v>
      </c>
      <c r="CV94" s="8" t="n">
        <f aca="false">IF(BI94&gt;BI95,1,0)</f>
        <v>0</v>
      </c>
      <c r="CW94" s="8" t="n">
        <f aca="false">IF(BU94&gt;BU95,1,0)</f>
        <v>0</v>
      </c>
      <c r="CX94" s="8" t="n">
        <f aca="false">IF(BV94&gt;BV95,1,0)</f>
        <v>0</v>
      </c>
      <c r="CY94" s="8" t="n">
        <f aca="false">IF(BW94&gt;BW95,1,0)</f>
        <v>0</v>
      </c>
      <c r="CZ94" s="8" t="n">
        <f aca="false">IF(CI94&gt;CI95,1,0)</f>
        <v>1</v>
      </c>
      <c r="DA94" s="8" t="n">
        <f aca="false">IF(CJ94&gt;CJ95,1,0)</f>
        <v>1</v>
      </c>
      <c r="DB94" s="8" t="n">
        <f aca="false">IF(CK94&gt;CK95,1,0)</f>
        <v>0</v>
      </c>
      <c r="DC94" s="74"/>
      <c r="DD94" s="8" t="n">
        <f aca="false">IF(AE95&gt;AE94,1,0)</f>
        <v>1</v>
      </c>
      <c r="DE94" s="8" t="n">
        <f aca="false">IF(AF95&gt;AF94,1,0)</f>
        <v>1</v>
      </c>
      <c r="DF94" s="8" t="n">
        <f aca="false">IF(AG95&gt;AG94,1,0)</f>
        <v>0</v>
      </c>
      <c r="DG94" s="8" t="n">
        <f aca="false">IF(AS95&gt;AS94,1,0)</f>
        <v>1</v>
      </c>
      <c r="DH94" s="8" t="n">
        <f aca="false">IF(AT95&gt;AT94,1,0)</f>
        <v>1</v>
      </c>
      <c r="DI94" s="8" t="n">
        <f aca="false">IF(AU95&gt;AU94,1,0)</f>
        <v>0</v>
      </c>
      <c r="DJ94" s="8" t="n">
        <f aca="false">IF(BG95&gt;BG94,1,0)</f>
        <v>0</v>
      </c>
      <c r="DK94" s="8" t="n">
        <f aca="false">IF(BH95&gt;BH94,1,0)</f>
        <v>0</v>
      </c>
      <c r="DL94" s="8" t="n">
        <f aca="false">IF(BI95&gt;BI94,1,0)</f>
        <v>0</v>
      </c>
      <c r="DM94" s="8" t="n">
        <f aca="false">IF(BU95&gt;BU94,1,0)</f>
        <v>1</v>
      </c>
      <c r="DN94" s="8" t="n">
        <f aca="false">IF(BV95&gt;BV94,1,0)</f>
        <v>1</v>
      </c>
      <c r="DO94" s="8" t="n">
        <f aca="false">IF(BW95&gt;BW94,1,0)</f>
        <v>0</v>
      </c>
      <c r="DP94" s="8" t="n">
        <f aca="false">IF(CI95&gt;CI94,1,0)</f>
        <v>0</v>
      </c>
      <c r="DQ94" s="8" t="n">
        <f aca="false">IF(CJ95&gt;CJ94,1,0)</f>
        <v>0</v>
      </c>
      <c r="DR94" s="8" t="n">
        <f aca="false">IF(CK95&gt;CK94,1,0)</f>
        <v>0</v>
      </c>
      <c r="DS94" s="74"/>
      <c r="DT94" s="8" t="n">
        <f aca="false">AE94+AF94+AG94+AS94+AT94+AU94+BG94+BH94+BI94+BU94+BV94+BW94+CI94+CJ94+CK94</f>
        <v>40</v>
      </c>
      <c r="DU94" s="8" t="n">
        <f aca="false">AE95+AF95+AG95+AS95+AT95+AU95+BG95+BH95+BI95+BU95+BV95+BW95+CI95+CJ95+CK95</f>
        <v>41</v>
      </c>
      <c r="DV94" s="74"/>
      <c r="DW94" s="1" t="n">
        <f aca="false">IF(X94="O",1,0)</f>
        <v>0</v>
      </c>
      <c r="DX94" s="1" t="n">
        <f aca="false">IF(AL94="O",1,0)</f>
        <v>0</v>
      </c>
      <c r="DY94" s="1" t="n">
        <f aca="false">IF(AZ94="O",1,0)</f>
        <v>0</v>
      </c>
      <c r="DZ94" s="1" t="n">
        <f aca="false">IF(BN94="O",1,0)</f>
        <v>0</v>
      </c>
      <c r="EA94" s="1" t="n">
        <f aca="false">IF(CB94="O",1,0)</f>
        <v>0</v>
      </c>
      <c r="EB94" s="8" t="s">
        <v>76</v>
      </c>
      <c r="ED94" s="8" t="n">
        <f aca="false">IF(CN94+CO94+CP94+DD94+DE94+DF94&gt;0,1,0)</f>
        <v>1</v>
      </c>
      <c r="EE94" s="8" t="n">
        <f aca="false">IF(CQ94+CR94+CS94+DG94+DH94+DI94&gt;0,1,0)</f>
        <v>1</v>
      </c>
      <c r="EF94" s="8" t="n">
        <f aca="false">IF(CT94+CU94+CV94+DJ94+DK94+DL94&gt;0,1,0)</f>
        <v>1</v>
      </c>
      <c r="EG94" s="8" t="n">
        <f aca="false">IF(CW94+CX94+CY94+DM94+DN94+DO94&gt;0,1,0)</f>
        <v>1</v>
      </c>
      <c r="EH94" s="8" t="n">
        <f aca="false">IF(CZ94+DA94+DB94+DP94+DQ94+DR94&gt;0,1,0)</f>
        <v>1</v>
      </c>
      <c r="EI94" s="8" t="n">
        <v>1</v>
      </c>
      <c r="EJ94" s="48" t="n">
        <f aca="false">SUM(ED94:EH94)</f>
        <v>5</v>
      </c>
      <c r="EK94" s="48" t="n">
        <f aca="false">AY94+BM94+CA94+W94+AK94</f>
        <v>2</v>
      </c>
      <c r="EL94" s="48" t="n">
        <f aca="false">SUM(CN94:DB94)</f>
        <v>4</v>
      </c>
      <c r="EM94" s="48" t="n">
        <f aca="false">SUM(DD94:DR94)</f>
        <v>6</v>
      </c>
      <c r="EN94" s="48" t="n">
        <f aca="false">EL94-EM94</f>
        <v>-2</v>
      </c>
      <c r="EO94" s="48" t="n">
        <f aca="false">DT94</f>
        <v>40</v>
      </c>
      <c r="EP94" s="48" t="n">
        <f aca="false">DU94</f>
        <v>41</v>
      </c>
      <c r="EQ94" s="48" t="n">
        <f aca="false">EO94-EP94</f>
        <v>-1</v>
      </c>
      <c r="ER94" s="48" t="n">
        <f aca="false">SUM(DW94:EA94)</f>
        <v>0</v>
      </c>
      <c r="ES94" s="74"/>
      <c r="ET94" s="27" t="n">
        <f aca="false">IF(EK94+100&gt;99,EK94+100,concatdxnar("0",EK94+100))</f>
        <v>102</v>
      </c>
      <c r="EU94" s="27" t="str">
        <f aca="false">IF(EN94+100&gt;99,EN94+100,CONCATENATE("0",EN94+100))</f>
        <v>098</v>
      </c>
      <c r="EV94" s="27" t="str">
        <f aca="false">IF(EQ94+100&gt;99,EQ94+100,CONCATENATE("0",EQ94+100))</f>
        <v>099</v>
      </c>
      <c r="EW94" s="27" t="n">
        <f aca="false">9-ER94</f>
        <v>9</v>
      </c>
      <c r="EX94" s="8" t="str">
        <f aca="false">CONCATENATE(ET94,EU94,EV94,EW94,EI94)</f>
        <v>10209809991</v>
      </c>
      <c r="EY94" s="8" t="n">
        <f aca="false">VALUE(EX94)</f>
        <v>10209809991</v>
      </c>
      <c r="EZ94" s="8" t="n">
        <f aca="false">LARGE(EY94:EY99,EI94)</f>
        <v>10510915495</v>
      </c>
      <c r="FA94" s="8" t="str">
        <f aca="false">LEFT(EZ94,9)</f>
        <v>105109154</v>
      </c>
      <c r="FB94" s="8" t="str">
        <f aca="false">IF(FA94=FA95,"empate-b","ok")</f>
        <v>ok</v>
      </c>
      <c r="FC94" s="8" t="n">
        <f aca="false">VALUE(RIGHT(EZ94,1))</f>
        <v>5</v>
      </c>
      <c r="FD94" s="8" t="n">
        <f aca="false">IF(FB94="ok",9,IF(FB94="empate-c",CONCATENATE(FC94,FC93),IF(FB94="empate-b",CONCATENATE(FC94,FC95),1)))</f>
        <v>9</v>
      </c>
      <c r="FE94" s="8" t="str">
        <f aca="false">RIGHT(C92,1)</f>
        <v>K</v>
      </c>
      <c r="FF94" s="8" t="n">
        <f aca="false">IF(FD94=9,9,VLOOKUP(CONCATENATE(FE94,FD94),'Conf-Direto'!$A$12:$B$587,2,0))</f>
        <v>9</v>
      </c>
      <c r="FG94" s="8" t="n">
        <f aca="false">IF(FF94=9,9,IF(FF94=FC94,8,7))</f>
        <v>9</v>
      </c>
      <c r="FH94" s="1" t="str">
        <f aca="false">CONCATENATE(FA94,FG94,FC94)</f>
        <v>10510915495</v>
      </c>
      <c r="FI94" s="8" t="n">
        <v>1</v>
      </c>
      <c r="FJ94" s="25"/>
      <c r="FK94" s="25" t="n">
        <f aca="false">FJ95</f>
        <v>1</v>
      </c>
      <c r="FL94" s="25" t="n">
        <f aca="false">FJ96</f>
        <v>3</v>
      </c>
      <c r="FM94" s="25" t="n">
        <f aca="false">FJ97</f>
        <v>1</v>
      </c>
      <c r="FN94" s="25" t="n">
        <f aca="false">FJ98</f>
        <v>5</v>
      </c>
      <c r="FO94" s="25" t="n">
        <f aca="false">FJ99</f>
        <v>6</v>
      </c>
      <c r="FP94" s="1" t="n">
        <f aca="false">VALUE(FH94)</f>
        <v>10510915495</v>
      </c>
      <c r="FQ94" s="1" t="n">
        <f aca="false">LARGE(FP94:FP99,1)</f>
        <v>10510915495</v>
      </c>
      <c r="FR94" s="8" t="n">
        <f aca="false">IF(SUM(EJ94:EJ99)=0,B94,VALUE(RIGHT(FQ94,1)))</f>
        <v>5</v>
      </c>
      <c r="FS94" s="1" t="n">
        <f aca="false">FR94+60</f>
        <v>65</v>
      </c>
      <c r="FT94" s="1" t="str">
        <f aca="false">VLOOKUP(FR94,B94:D99,3,0)</f>
        <v>GUSTAVO MACHADO</v>
      </c>
      <c r="FU94" s="4" t="n">
        <f aca="false">F94</f>
        <v>61</v>
      </c>
      <c r="FV94" s="9" t="str">
        <f aca="false">IF(FS94&lt;10,CONCATENATE("0",FS94,IF(FU94&lt;10,CONCATENATE("0",FU94),FU94)),CONCATENATE(FS94,IF(FU94&lt;10,CONCATENATE("0",FU94),FU94)))</f>
        <v>6561</v>
      </c>
      <c r="FW94" s="4" t="n">
        <f aca="false">VALUE(FV94)</f>
        <v>6561</v>
      </c>
      <c r="FX94" s="4" t="n">
        <f aca="false">SMALL(FW94:FW99,FI94)</f>
        <v>6164</v>
      </c>
      <c r="FY94" s="4" t="n">
        <f aca="false">IF(LEN(FX94)=3,VALUE(LEFT(FX94,1)),VALUE(LEFT(FX94,2)))</f>
        <v>61</v>
      </c>
      <c r="FZ94" s="4" t="str">
        <f aca="false">RIGHT(FX94,2)</f>
        <v>64</v>
      </c>
    </row>
    <row r="95" customFormat="false" ht="13.8" hidden="false" customHeight="false" outlineLevel="0" collapsed="false">
      <c r="B95" s="48" t="n">
        <v>2</v>
      </c>
      <c r="C95" s="49" t="n">
        <v>62</v>
      </c>
      <c r="D95" s="50" t="str">
        <f aca="false">Classificação!D66</f>
        <v>ANTONIO V. ROCHA</v>
      </c>
      <c r="F95" s="49" t="n">
        <f aca="false">F94+1</f>
        <v>62</v>
      </c>
      <c r="G95" s="51" t="str">
        <f aca="false">VLOOKUP(FR95,$B$94:$D$99,3,0)</f>
        <v>GILMARA LIMA</v>
      </c>
      <c r="H95" s="95" t="n">
        <f aca="false">VLOOKUP(FR95,EI94:EJ99,2,0)</f>
        <v>5</v>
      </c>
      <c r="I95" s="75" t="n">
        <f aca="false">VLOOKUP(FR95,EI94:EK99,3,0)</f>
        <v>4</v>
      </c>
      <c r="J95" s="79" t="n">
        <f aca="false">VLOOKUP(FR95,EI94:EQ99,4,0)</f>
        <v>9</v>
      </c>
      <c r="K95" s="77" t="n">
        <f aca="false">VLOOKUP(FR95,EI94:EQ99,5,0)</f>
        <v>2</v>
      </c>
      <c r="L95" s="78" t="n">
        <f aca="false">VLOOKUP(FR95,EI94:EQ99,6,0)</f>
        <v>7</v>
      </c>
      <c r="M95" s="79" t="n">
        <f aca="false">VLOOKUP(FR95,EI94:EQ99,7,0)</f>
        <v>63</v>
      </c>
      <c r="N95" s="77" t="n">
        <f aca="false">VLOOKUP(FR95,EI94:EQ99,8,0)</f>
        <v>41</v>
      </c>
      <c r="O95" s="113" t="n">
        <f aca="false">VLOOKUP(FR95,EI94:EQ99,9,0)</f>
        <v>22</v>
      </c>
      <c r="P95" s="80" t="n">
        <f aca="false">VLOOKUP(FR95,EI94:ER99,10,0)</f>
        <v>0</v>
      </c>
      <c r="Q95" s="80" t="e">
        <f aca="false">VLOOKUP(FS95,EJ94:ES99,10,0)</f>
        <v>#N/A</v>
      </c>
      <c r="R95" s="59"/>
      <c r="S95" s="59"/>
      <c r="U95" s="81" t="s">
        <v>75</v>
      </c>
      <c r="V95" s="82" t="str">
        <f aca="false">D99</f>
        <v>GILMARA LIMA</v>
      </c>
      <c r="W95" s="83" t="n">
        <f aca="false">IF(X95="W",1,IF(X95="O",0,IF(X95="R",0,IF(X94="R",1,IF(AG95+AG94&gt;0,IF(AG95&gt;AG94,1,0),IF(AF95&gt;AF94,1,0))))))</f>
        <v>1</v>
      </c>
      <c r="X95" s="84"/>
      <c r="Y95" s="85" t="n">
        <v>7</v>
      </c>
      <c r="Z95" s="85" t="n">
        <v>6</v>
      </c>
      <c r="AA95" s="86"/>
      <c r="AC95" s="5" t="str">
        <f aca="false">IF(AA95&lt;&gt;"","STB",IF(AA94&lt;&gt;"","STB",IF(Z95&lt;&gt;"",IF(Z95&gt;5,IF(Z95&gt;Z94+1,"fim2st",IF(Z94&gt;Z95+1,"fim2st",IF(Z95=Z94,"meio2st",IF(Z95=6,IF(Z94=7,"fim2st","meio2st"),IF(Z95=7,IF(Z94=6,"fim2st","meio2st"),"meio2st"))))),IF(Z94&gt;5,IF(Z94&gt;Z95+1,"fim2st","meio2st"),"meio2st")),IF(Z94&lt;&gt;"",IF(Z95&gt;5,IF(Z95&gt;Z94+1,"fim2st",IF(Z94&gt;Z95+1,"fim2st",IF(Z95=Z94,"meio2st",IF(Z95=6,IF(Z94=7,"fim2st","meio2st"),IF(Z95=7,IF(Z94=6,"fim2st","meio2st"),"meio2st"))))),IF(Z94&gt;5,IF(Z94&gt;Z95+1,"fim2st","meio2st"),"meio2st")),IF(Y95&lt;&gt;"",IF(Y95&gt;5,IF(Y95&gt;Y94+1,"fim1st",IF(Y94&gt;Y95+1,"fim1st",IF(Y95=Y94,"meio1st",IF(Y95=6,IF(Y94=7,"fim1st","meio1st"),IF(Y95=7,IF(Y94=6,"fim1st","meio1st"),"meio1st"))))),IF(Y94&gt;5,IF(Y94&gt;Y95+1,"fim1st","meio1st"),"meio1st")),IF(Y94&lt;&gt;"",IF(Y95&gt;5,IF(Y95&gt;Y94+1,"fim1st",IF(Y94&gt;Y95+1,"fim1st",IF(Y95=Y94,"meio1st",IF(Y95=6,IF(Y94=7,"fim1st","meio1st"),IF(Y95=7,IF(Y94=6,"fim1st","meio1st"),"meio1st"))))),IF(Y94&gt;5,IF(Y94&gt;Y95+1,"fim1st","meio1st"),"meio1st")),"NJG"))))))</f>
        <v>fim2st</v>
      </c>
      <c r="AE95" s="87" t="n">
        <f aca="false">IF(X95="W",6,IF(X95="O",0,  IF(X94="R",IF(AC95="meio1st",IF(Y94&gt;4,IF(Y94=6,7,Y94+2),6),Y95),Y95)))</f>
        <v>7</v>
      </c>
      <c r="AF95" s="88" t="n">
        <f aca="false">IF(X95="W",6,IF(X95="O",0,IF(X95="R",IF(AC95="meio1st",0,IF(AC95="fim1st",0,Z95) ),IF(X94="R",IF(AC95="meio1st",6,IF(AC95="fim1st",6,IF(AC95="meio2st",IF(Z94&gt;4,IF(Z94=6,7,Z94+2),6),Z95))),Z95))))</f>
        <v>6</v>
      </c>
      <c r="AG95" s="89" t="n">
        <f aca="false">IF(X95="W",0,IF(X95="O",0,IF(X95="R",IF(AC95="STB",AA95,0),IF(X94="R",IF(AC94="meio1st",0,IF(AE95&gt;AE94,IF(AF95&gt;AF94,0,10),IF(AF95&gt;AF94,10,AA95))),AA95))))</f>
        <v>0</v>
      </c>
      <c r="AH95" s="69"/>
      <c r="AI95" s="81"/>
      <c r="AJ95" s="82" t="str">
        <f aca="false">D98</f>
        <v>GUSTAVO MACHADO</v>
      </c>
      <c r="AK95" s="83" t="n">
        <f aca="false">IF(AL95="W",1,IF(AL95="O",0,IF(AL95="R",0,IF(AL94="R",1,IF(AU95+AU94&gt;0,IF(AU95&gt;AU94,1,0),IF(AT95&gt;AT94,1,0))))))</f>
        <v>1</v>
      </c>
      <c r="AL95" s="84"/>
      <c r="AM95" s="85" t="n">
        <v>6</v>
      </c>
      <c r="AN95" s="85" t="n">
        <v>6</v>
      </c>
      <c r="AO95" s="86"/>
      <c r="AQ95" s="5" t="str">
        <f aca="false">IF(AO95&lt;&gt;"","STB",IF(AO94&lt;&gt;"","STB",IF(AN95&lt;&gt;"",IF(AN95&gt;5,IF(AN95&gt;AN94+1,"fim2st",IF(AN94&gt;AN95+1,"fim2st",IF(AN95=AN94,"meio2st",IF(AN95=6,IF(AN94=7,"fim2st","meio2st"),IF(AN95=7,IF(AN94=6,"fim2st","meio2st"),"meio2st"))))),IF(AN94&gt;5,IF(AN94&gt;AN95+1,"fim2st","meio2st"),"meio2st")),IF(AN94&lt;&gt;"",IF(AN95&gt;5,IF(AN95&gt;AN94+1,"fim2st",IF(AN94&gt;AN95+1,"fim2st",IF(AN95=AN94,"meio2st",IF(AN95=6,IF(AN94=7,"fim2st","meio2st"),IF(AN95=7,IF(AN94=6,"fim2st","meio2st"),"meio2st"))))),IF(AN94&gt;5,IF(AN94&gt;AN95+1,"fim2st","meio2st"),"meio2st")),IF(AM95&lt;&gt;"",IF(AM95&gt;5,IF(AM95&gt;AM94+1,"fim1st",IF(AM94&gt;AM95+1,"fim1st",IF(AM95=AM94,"meio1st",IF(AM95=6,IF(AM94=7,"fim1st","meio1st"),IF(AM95=7,IF(AM94=6,"fim1st","meio1st"),"meio1st"))))),IF(AM94&gt;5,IF(AM94&gt;AM95+1,"fim1st","meio1st"),"meio1st")),IF(AM94&lt;&gt;"",IF(AM95&gt;5,IF(AM95&gt;AM94+1,"fim1st",IF(AM94&gt;AM95+1,"fim1st",IF(AM95=AM94,"meio1st",IF(AM95=6,IF(AM94=7,"fim1st","meio1st"),IF(AM95=7,IF(AM94=6,"fim1st","meio1st"),"meio1st"))))),IF(AM94&gt;5,IF(AM94&gt;AM95+1,"fim1st","meio1st"),"meio1st")),"NJG"))))))</f>
        <v>fim2st</v>
      </c>
      <c r="AS95" s="87" t="n">
        <f aca="false">IF(AL95="W",6,IF(AL95="O",0,  IF(AL94="R",IF(AQ95="meio1st",IF(AM94&gt;4,IF(AM94=6,7,AM94+2),6),AM95),AM95)))</f>
        <v>6</v>
      </c>
      <c r="AT95" s="88" t="n">
        <f aca="false">IF(AL95="W",6,IF(AL95="O",0,IF(AL95="R",IF(AQ95="meio1st",0,IF(AQ95="fim1st",0,AN95) ),IF(AL94="R",IF(AQ95="meio1st",6,IF(AQ95="fim1st",6,IF(AQ95="meio2st",IF(AN94&gt;4,IF(AN94=6,7,AN94+2),6),AN95))),AN95))))</f>
        <v>6</v>
      </c>
      <c r="AU95" s="89" t="n">
        <f aca="false">IF(AL95="W",0,IF(AL95="O",0,IF(AL95="R",IF(AQ95="STB",AO95,0),IF(AL94="R",IF(AQ94="meio1st",0,IF(AS95&gt;AS94,IF(AT95&gt;AT94,0,10),IF(AT95&gt;AT94,10,AO95))),AO95))))</f>
        <v>0</v>
      </c>
      <c r="AW95" s="81" t="s">
        <v>75</v>
      </c>
      <c r="AX95" s="82" t="str">
        <f aca="false">D97</f>
        <v>LUCIMAR SILVA</v>
      </c>
      <c r="AY95" s="83" t="n">
        <f aca="false">IF(AZ95="W",1,IF(AZ95="O",0,IF(AZ95="R",0,IF(AZ94="R",1,IF(BI95+BI94&gt;0,IF(BI95&gt;BI94,1,0),IF(BH95&gt;BH94,1,0))))))</f>
        <v>0</v>
      </c>
      <c r="AZ95" s="84"/>
      <c r="BA95" s="85" t="n">
        <v>2</v>
      </c>
      <c r="BB95" s="85" t="n">
        <v>2</v>
      </c>
      <c r="BC95" s="86"/>
      <c r="BE95" s="5" t="str">
        <f aca="false">IF(BC95&lt;&gt;"","STB",IF(BC94&lt;&gt;"","STB",IF(BB95&lt;&gt;"",IF(BB95&gt;5,IF(BB95&gt;BB94+1,"fim2st",IF(BB94&gt;BB95+1,"fim2st",IF(BB95=BB94,"meio2st",IF(BB95=6,IF(BB94=7,"fim2st","meio2st"),IF(BB95=7,IF(BB94=6,"fim2st","meio2st"),"meio2st"))))),IF(BB94&gt;5,IF(BB94&gt;BB95+1,"fim2st","meio2st"),"meio2st")),IF(BB94&lt;&gt;"",IF(BB95&gt;5,IF(BB95&gt;BB94+1,"fim2st",IF(BB94&gt;BB95+1,"fim2st",IF(BB95=BB94,"meio2st",IF(BB95=6,IF(BB94=7,"fim2st","meio2st"),IF(BB95=7,IF(BB94=6,"fim2st","meio2st"),"meio2st"))))),IF(BB94&gt;5,IF(BB94&gt;BB95+1,"fim2st","meio2st"),"meio2st")),IF(BA95&lt;&gt;"",IF(BA95&gt;5,IF(BA95&gt;BA94+1,"fim1st",IF(BA94&gt;BA95+1,"fim1st",IF(BA95=BA94,"meio1st",IF(BA95=6,IF(BA94=7,"fim1st","meio1st"),IF(BA95=7,IF(BA94=6,"fim1st","meio1st"),"meio1st"))))),IF(BA94&gt;5,IF(BA94&gt;BA95+1,"fim1st","meio1st"),"meio1st")),IF(BA94&lt;&gt;"",IF(BA95&gt;5,IF(BA95&gt;BA94+1,"fim1st",IF(BA94&gt;BA95+1,"fim1st",IF(BA95=BA94,"meio1st",IF(BA95=6,IF(BA94=7,"fim1st","meio1st"),IF(BA95=7,IF(BA94=6,"fim1st","meio1st"),"meio1st"))))),IF(BA94&gt;5,IF(BA94&gt;BA95+1,"fim1st","meio1st"),"meio1st")),"NJG"))))))</f>
        <v>fim2st</v>
      </c>
      <c r="BG95" s="87" t="n">
        <f aca="false">IF(AZ95="W",6,IF(AZ95="O",0,  IF(AZ94="R",IF(BE95="meio1st",IF(BA94&gt;4,IF(BA94=6,7,BA94+2),6),BA95),BA95)))</f>
        <v>2</v>
      </c>
      <c r="BH95" s="88" t="n">
        <f aca="false">IF(AZ95="W",6,IF(AZ95="O",0,IF(AZ95="R",IF(BE95="meio1st",0,IF(BE95="fim1st",0,BB95) ),IF(AZ94="R",IF(BE95="meio1st",6,IF(BE95="fim1st",6,IF(BE95="meio2st",IF(BB94&gt;4,IF(BB94=6,7,BB94+2),6),BB95))),BB95))))</f>
        <v>2</v>
      </c>
      <c r="BI95" s="89" t="n">
        <f aca="false">IF(AZ95="W",0,IF(AZ95="O",0,IF(AZ95="R",IF(BE95="STB",BC95,0),IF(AZ94="R",IF(BE94="meio1st",0,IF(BG95&gt;BG94,IF(BH95&gt;BH94,0,10),IF(BH95&gt;BH94,10,BC95))),BC95))))</f>
        <v>0</v>
      </c>
      <c r="BK95" s="81"/>
      <c r="BL95" s="82" t="str">
        <f aca="false">D96</f>
        <v>JOAO ALVARES</v>
      </c>
      <c r="BM95" s="83" t="n">
        <f aca="false">IF(BN95="W",1,IF(BN95="O",0,IF(BN95="R",0,IF(BN94="R",1,IF(BW95+BW94&gt;0,IF(BW95&gt;BW94,1,0),IF(BV95&gt;BV94,1,0))))))</f>
        <v>1</v>
      </c>
      <c r="BN95" s="84"/>
      <c r="BO95" s="85" t="n">
        <v>6</v>
      </c>
      <c r="BP95" s="85" t="n">
        <v>6</v>
      </c>
      <c r="BQ95" s="86"/>
      <c r="BS95" s="5" t="str">
        <f aca="false">IF(BQ95&lt;&gt;"","STB",IF(BQ94&lt;&gt;"","STB",IF(BP95&lt;&gt;"",IF(BP95&gt;5,IF(BP95&gt;BP94+1,"fim2st",IF(BP94&gt;BP95+1,"fim2st",IF(BP95=BP94,"meio2st",IF(BP95=6,IF(BP94=7,"fim2st","meio2st"),IF(BP95=7,IF(BP94=6,"fim2st","meio2st"),"meio2st"))))),IF(BP94&gt;5,IF(BP94&gt;BP95+1,"fim2st","meio2st"),"meio2st")),IF(BP94&lt;&gt;"",IF(BP95&gt;5,IF(BP95&gt;BP94+1,"fim2st",IF(BP94&gt;BP95+1,"fim2st",IF(BP95=BP94,"meio2st",IF(BP95=6,IF(BP94=7,"fim2st","meio2st"),IF(BP95=7,IF(BP94=6,"fim2st","meio2st"),"meio2st"))))),IF(BP94&gt;5,IF(BP94&gt;BP95+1,"fim2st","meio2st"),"meio2st")),IF(BO95&lt;&gt;"",IF(BO95&gt;5,IF(BO95&gt;BO94+1,"fim1st",IF(BO94&gt;BO95+1,"fim1st",IF(BO95=BO94,"meio1st",IF(BO95=6,IF(BO94=7,"fim1st","meio1st"),IF(BO95=7,IF(BO94=6,"fim1st","meio1st"),"meio1st"))))),IF(BO94&gt;5,IF(BO94&gt;BO95+1,"fim1st","meio1st"),"meio1st")),IF(BO94&lt;&gt;"",IF(BO95&gt;5,IF(BO95&gt;BO94+1,"fim1st",IF(BO94&gt;BO95+1,"fim1st",IF(BO95=BO94,"meio1st",IF(BO95=6,IF(BO94=7,"fim1st","meio1st"),IF(BO95=7,IF(BO94=6,"fim1st","meio1st"),"meio1st"))))),IF(BO94&gt;5,IF(BO94&gt;BO95+1,"fim1st","meio1st"),"meio1st")),"NJG"))))))</f>
        <v>fim2st</v>
      </c>
      <c r="BU95" s="87" t="n">
        <f aca="false">IF(BN95="W",6,IF(BN95="O",0,  IF(BN94="R",IF(BS95="meio1st",IF(BO94&gt;4,IF(BO94=6,7,BO94+2),6),BO95),BO95)))</f>
        <v>6</v>
      </c>
      <c r="BV95" s="88" t="n">
        <f aca="false">IF(BN95="W",6,IF(BN95="O",0,IF(BN95="R",IF(BS95="meio1st",0,IF(BS95="fim1st",0,BP95) ),IF(BN94="R",IF(BS95="meio1st",6,IF(BS95="fim1st",6,IF(BS95="meio2st",IF(BP94&gt;4,IF(BP94=6,7,BP94+2),6),BP95))),BP95))))</f>
        <v>6</v>
      </c>
      <c r="BW95" s="89" t="n">
        <f aca="false">IF(BN95="W",0,IF(BN95="O",0,IF(BN95="R",IF(BS95="STB",BQ95,0),IF(BN94="R",IF(BS94="meio1st",0,IF(BU95&gt;BU94,IF(BV95&gt;BV94,0,10),IF(BV95&gt;BV94,10,BQ95))),BQ95))))</f>
        <v>0</v>
      </c>
      <c r="BY95" s="81" t="s">
        <v>75</v>
      </c>
      <c r="BZ95" s="82" t="str">
        <f aca="false">D95</f>
        <v>ANTONIO V. ROCHA</v>
      </c>
      <c r="CA95" s="83" t="n">
        <f aca="false">IF(CB95="W",1,IF(CB95="O",0,IF(CB95="R",0,IF(CB94="R",1,IF(CK95+CK94&gt;0,IF(CK95&gt;CK94,1,0),IF(CJ95&gt;CJ94,1,0))))))</f>
        <v>0</v>
      </c>
      <c r="CB95" s="84" t="s">
        <v>47</v>
      </c>
      <c r="CC95" s="85"/>
      <c r="CD95" s="85"/>
      <c r="CE95" s="86"/>
      <c r="CG95" s="5" t="str">
        <f aca="false">IF(CE95&lt;&gt;"","STB",IF(CE94&lt;&gt;"","STB",IF(CD95&lt;&gt;"",IF(CD95&gt;5,IF(CD95&gt;CD94+1,"fim2st",IF(CD94&gt;CD95+1,"fim2st",IF(CD95=CD94,"meio2st",IF(CD95=6,IF(CD94=7,"fim2st","meio2st"),IF(CD95=7,IF(CD94=6,"fim2st","meio2st"),"meio2st"))))),IF(CD94&gt;5,IF(CD94&gt;CD95+1,"fim2st","meio2st"),"meio2st")),IF(CD94&lt;&gt;"",IF(CD95&gt;5,IF(CD95&gt;CD94+1,"fim2st",IF(CD94&gt;CD95+1,"fim2st",IF(CD95=CD94,"meio2st",IF(CD95=6,IF(CD94=7,"fim2st","meio2st"),IF(CD95=7,IF(CD94=6,"fim2st","meio2st"),"meio2st"))))),IF(CD94&gt;5,IF(CD94&gt;CD95+1,"fim2st","meio2st"),"meio2st")),IF(CC95&lt;&gt;"",IF(CC95&gt;5,IF(CC95&gt;CC94+1,"fim1st",IF(CC94&gt;CC95+1,"fim1st",IF(CC95=CC94,"meio1st",IF(CC95=6,IF(CC94=7,"fim1st","meio1st"),IF(CC95=7,IF(CC94=6,"fim1st","meio1st"),"meio1st"))))),IF(CC94&gt;5,IF(CC94&gt;CC95+1,"fim1st","meio1st"),"meio1st")),IF(CC94&lt;&gt;"",IF(CC95&gt;5,IF(CC95&gt;CC94+1,"fim1st",IF(CC94&gt;CC95+1,"fim1st",IF(CC95=CC94,"meio1st",IF(CC95=6,IF(CC94=7,"fim1st","meio1st"),IF(CC95=7,IF(CC94=6,"fim1st","meio1st"),"meio1st"))))),IF(CC94&gt;5,IF(CC94&gt;CC95+1,"fim1st","meio1st"),"meio1st")),"NJG"))))))</f>
        <v>NJG</v>
      </c>
      <c r="CI95" s="92" t="n">
        <f aca="false">IF(CB95="W",6,IF(CB95="O",0,  IF(CB94="R",IF(CG95="meio1st",IF(CC94&gt;4,IF(CC94=6,7,CC94+2),6),CC95),CC95)))</f>
        <v>0</v>
      </c>
      <c r="CJ95" s="93" t="n">
        <f aca="false">IF(CB95="W",6,IF(CB95="O",0,IF(CB95="R",IF(CG95="meio1st",0,IF(CG95="fim1st",0,CD95) ),IF(CB94="R",IF(CG95="meio1st",6,IF(CG95="fim1st",6,IF(CG95="meio2st",IF(CD94&gt;4,IF(CD94=6,7,CD94+2),6),CD95))),CD95))))</f>
        <v>0</v>
      </c>
      <c r="CK95" s="94" t="n">
        <f aca="false">IF(CB95="W",0,IF(CB95="O",0,IF(CB95="R",IF(CG95="STB",CE95,0),IF(CB94="R",IF(CG94="meio1st",0,IF(CI95&gt;CI94,IF(CJ95&gt;CJ94,0,10),IF(CJ95&gt;CJ94,10,CE95))),CE95))))</f>
        <v>0</v>
      </c>
      <c r="CM95" s="1" t="str">
        <f aca="false">D95</f>
        <v>ANTONIO V. ROCHA</v>
      </c>
      <c r="CN95" s="8" t="n">
        <f aca="false">IF(AE96&gt;AE97,1,0)</f>
        <v>0</v>
      </c>
      <c r="CO95" s="8" t="n">
        <f aca="false">IF(AF96&gt;AF97,1,0)</f>
        <v>0</v>
      </c>
      <c r="CP95" s="8" t="n">
        <f aca="false">IF(AG96&gt;AG97,1,0)</f>
        <v>0</v>
      </c>
      <c r="CQ95" s="8" t="n">
        <f aca="false">IF(AS96&gt;AS97,1,0)</f>
        <v>0</v>
      </c>
      <c r="CR95" s="8" t="n">
        <f aca="false">IF(AT96&gt;AT97,1,0)</f>
        <v>0</v>
      </c>
      <c r="CS95" s="8" t="n">
        <f aca="false">IF(AU96&gt;AU97,1,0)</f>
        <v>0</v>
      </c>
      <c r="CT95" s="8" t="n">
        <f aca="false">IF(BG96&gt;BG97,1,0)</f>
        <v>0</v>
      </c>
      <c r="CU95" s="8" t="n">
        <f aca="false">IF(BH96&gt;BH97,1,0)</f>
        <v>0</v>
      </c>
      <c r="CV95" s="8" t="n">
        <f aca="false">IF(BI96&gt;BI97,1,0)</f>
        <v>0</v>
      </c>
      <c r="CW95" s="8" t="n">
        <f aca="false">IF(BU96&gt;BU97,1,0)</f>
        <v>0</v>
      </c>
      <c r="CX95" s="8" t="n">
        <f aca="false">IF(BV96&gt;BV97,1,0)</f>
        <v>0</v>
      </c>
      <c r="CY95" s="8" t="n">
        <f aca="false">IF(BW96&gt;BW97,1,0)</f>
        <v>0</v>
      </c>
      <c r="CZ95" s="8" t="n">
        <f aca="false">IF(CI95&gt;CI94,1,0)</f>
        <v>0</v>
      </c>
      <c r="DA95" s="8" t="n">
        <f aca="false">IF(CJ95&gt;CJ94,1,0)</f>
        <v>0</v>
      </c>
      <c r="DB95" s="8" t="n">
        <f aca="false">IF(CK95&gt;CK94,1,0)</f>
        <v>0</v>
      </c>
      <c r="DC95" s="74"/>
      <c r="DD95" s="8" t="n">
        <f aca="false">IF(AE97&gt;AE96,1,0)</f>
        <v>1</v>
      </c>
      <c r="DE95" s="8" t="n">
        <f aca="false">IF(AF97&gt;AF96,1,0)</f>
        <v>1</v>
      </c>
      <c r="DF95" s="8" t="n">
        <f aca="false">IF(AG97&gt;AG96,1,0)</f>
        <v>0</v>
      </c>
      <c r="DG95" s="8" t="n">
        <f aca="false">IF(AS97&gt;AS96,1,0)</f>
        <v>1</v>
      </c>
      <c r="DH95" s="8" t="n">
        <f aca="false">IF(AT97&gt;AT96,1,0)</f>
        <v>1</v>
      </c>
      <c r="DI95" s="8" t="n">
        <f aca="false">IF(AU97&gt;AU96,1,0)</f>
        <v>0</v>
      </c>
      <c r="DJ95" s="8" t="n">
        <f aca="false">IF(BG97&gt;BG96,1,0)</f>
        <v>1</v>
      </c>
      <c r="DK95" s="8" t="n">
        <f aca="false">IF(BH97&gt;BH96,1,0)</f>
        <v>1</v>
      </c>
      <c r="DL95" s="8" t="n">
        <f aca="false">IF(BI97&gt;BI96,1,0)</f>
        <v>0</v>
      </c>
      <c r="DM95" s="8" t="n">
        <f aca="false">IF(BU97&gt;BU96,1,0)</f>
        <v>1</v>
      </c>
      <c r="DN95" s="8" t="n">
        <f aca="false">IF(BV97&gt;BV96,1,0)</f>
        <v>1</v>
      </c>
      <c r="DO95" s="8" t="n">
        <f aca="false">IF(BW97&gt;BW96,1,0)</f>
        <v>0</v>
      </c>
      <c r="DP95" s="8" t="n">
        <f aca="false">IF(CI94&gt;CI95,1,0)</f>
        <v>1</v>
      </c>
      <c r="DQ95" s="8" t="n">
        <f aca="false">IF(CJ94&gt;CJ95,1,0)</f>
        <v>1</v>
      </c>
      <c r="DR95" s="8" t="n">
        <f aca="false">IF(CK94&gt;CK95,1,0)</f>
        <v>0</v>
      </c>
      <c r="DS95" s="74"/>
      <c r="DT95" s="8" t="n">
        <f aca="false">AE96+AF96+AG96+AS96+AT96+AU96+BG96+BH96+BI96+BU96+BV96+BW96+CI95+CJ95+CK95</f>
        <v>0</v>
      </c>
      <c r="DU95" s="8" t="n">
        <f aca="false">AE97+AF97+AG97+AS97+AT97+AU97+BG97+BH97+BI97+BU97+BV97+BW97+CI94+CJ94+CK94</f>
        <v>60</v>
      </c>
      <c r="DV95" s="74"/>
      <c r="DW95" s="1" t="n">
        <f aca="false">IF(X96="O",1,0)</f>
        <v>1</v>
      </c>
      <c r="DX95" s="1" t="n">
        <f aca="false">IF(AL96="O",1,0)</f>
        <v>1</v>
      </c>
      <c r="DY95" s="1" t="n">
        <f aca="false">IF(AZ96="O",1,0)</f>
        <v>1</v>
      </c>
      <c r="DZ95" s="1" t="n">
        <f aca="false">IF(BN96="O",1,0)</f>
        <v>1</v>
      </c>
      <c r="EA95" s="1" t="n">
        <f aca="false">IF(CB95="O",1,0)</f>
        <v>1</v>
      </c>
      <c r="ED95" s="8" t="n">
        <f aca="false">IF(CN95+CO95+CP95+DD95+DE95+DF95&gt;0,1,0)</f>
        <v>1</v>
      </c>
      <c r="EE95" s="8" t="n">
        <f aca="false">IF(CQ95+CR95+CS95+DG95+DH95+DI95&gt;0,1,0)</f>
        <v>1</v>
      </c>
      <c r="EF95" s="8" t="n">
        <f aca="false">IF(CT95+CU95+CV95+DJ95+DK95+DL95&gt;0,1,0)</f>
        <v>1</v>
      </c>
      <c r="EG95" s="8" t="n">
        <f aca="false">IF(CW95+CX95+CY95+DM95+DN95+DO95&gt;0,1,0)</f>
        <v>1</v>
      </c>
      <c r="EH95" s="8" t="n">
        <f aca="false">IF(CZ95+DA95+DB95+DP95+DQ95+DR95&gt;0,1,0)</f>
        <v>1</v>
      </c>
      <c r="EI95" s="8" t="n">
        <v>2</v>
      </c>
      <c r="EJ95" s="48" t="n">
        <f aca="false">SUM(ED95:EH95)</f>
        <v>5</v>
      </c>
      <c r="EK95" s="48" t="n">
        <f aca="false">AY96+BM96+CA95+W96+AK96</f>
        <v>0</v>
      </c>
      <c r="EL95" s="48" t="n">
        <f aca="false">SUM(CN95:DB95)</f>
        <v>0</v>
      </c>
      <c r="EM95" s="48" t="n">
        <f aca="false">SUM(DD95:DR95)</f>
        <v>10</v>
      </c>
      <c r="EN95" s="48" t="n">
        <f aca="false">EL95-EM95</f>
        <v>-10</v>
      </c>
      <c r="EO95" s="48" t="n">
        <f aca="false">DT95</f>
        <v>0</v>
      </c>
      <c r="EP95" s="48" t="n">
        <f aca="false">DU95</f>
        <v>60</v>
      </c>
      <c r="EQ95" s="48" t="n">
        <f aca="false">EO95-EP95</f>
        <v>-60</v>
      </c>
      <c r="ER95" s="48" t="n">
        <f aca="false">SUM(DW95:EA95)</f>
        <v>5</v>
      </c>
      <c r="ES95" s="74"/>
      <c r="ET95" s="27" t="n">
        <f aca="false">IF(EK95+100&gt;99,EK95+100,concatdxnar("0",EK95+100))</f>
        <v>100</v>
      </c>
      <c r="EU95" s="27" t="str">
        <f aca="false">IF(EN95+100&gt;99,EN95+100,CONCATENATE("0",EN95+100))</f>
        <v>090</v>
      </c>
      <c r="EV95" s="27" t="str">
        <f aca="false">IF(EQ95+100&gt;99,EQ95+100,CONCATENATE("0",EQ95+100))</f>
        <v>040</v>
      </c>
      <c r="EW95" s="27" t="n">
        <f aca="false">9-ER95</f>
        <v>4</v>
      </c>
      <c r="EX95" s="8" t="str">
        <f aca="false">CONCATENATE(ET95,EU95,EV95,EW95,EI95)</f>
        <v>10009004042</v>
      </c>
      <c r="EY95" s="8" t="n">
        <f aca="false">VALUE(EX95)</f>
        <v>10009004042</v>
      </c>
      <c r="EZ95" s="8" t="n">
        <f aca="false">LARGE(EY94:EY99,EI95)</f>
        <v>10410712296</v>
      </c>
      <c r="FA95" s="8" t="str">
        <f aca="false">LEFT(EZ95,9)</f>
        <v>104107122</v>
      </c>
      <c r="FB95" s="8" t="str">
        <f aca="false">IF(FA95=FA94,"empate-c",IF(FA95=FA96,"empate-b","ok"))</f>
        <v>ok</v>
      </c>
      <c r="FC95" s="8" t="n">
        <f aca="false">VALUE(RIGHT(EZ95,1))</f>
        <v>6</v>
      </c>
      <c r="FD95" s="8" t="n">
        <f aca="false">IF(FB95="ok",9,IF(FB95="empate-c",CONCATENATE(FC95,FC94),IF(FB95="empate-b",CONCATENATE(FC95,FC96),1)))</f>
        <v>9</v>
      </c>
      <c r="FE95" s="8" t="str">
        <f aca="false">RIGHT(C92,1)</f>
        <v>K</v>
      </c>
      <c r="FF95" s="8" t="n">
        <f aca="false">IF(FD95=9,9,VLOOKUP(CONCATENATE(FE95,FD95),'Conf-Direto'!$A$12:$B$587,2,0))</f>
        <v>9</v>
      </c>
      <c r="FG95" s="8" t="n">
        <f aca="false">IF(FF95=9,9,IF(FF95=FC95,8,7))</f>
        <v>9</v>
      </c>
      <c r="FH95" s="1" t="str">
        <f aca="false">CONCATENATE(FA95,FG95,FC95)</f>
        <v>10410712296</v>
      </c>
      <c r="FI95" s="8" t="n">
        <v>2</v>
      </c>
      <c r="FJ95" s="25" t="n">
        <f aca="false">IF(CA94=1,1,IF(CA95=1,2,0))</f>
        <v>1</v>
      </c>
      <c r="FK95" s="25"/>
      <c r="FL95" s="25" t="n">
        <f aca="false">FK96</f>
        <v>3</v>
      </c>
      <c r="FM95" s="25" t="n">
        <f aca="false">FK97</f>
        <v>4</v>
      </c>
      <c r="FN95" s="25" t="n">
        <f aca="false">FK98</f>
        <v>5</v>
      </c>
      <c r="FO95" s="25" t="n">
        <f aca="false">FL99</f>
        <v>6</v>
      </c>
      <c r="FP95" s="1" t="n">
        <f aca="false">VALUE(FH95)</f>
        <v>10410712296</v>
      </c>
      <c r="FQ95" s="1" t="n">
        <f aca="false">LARGE(FP94:FP99,2)</f>
        <v>10410712296</v>
      </c>
      <c r="FR95" s="8" t="n">
        <f aca="false">IF(SUM(EJ94:EJ99)=0,B95,VALUE(RIGHT(FQ95,1)))</f>
        <v>6</v>
      </c>
      <c r="FS95" s="1" t="n">
        <f aca="false">FR95+60</f>
        <v>66</v>
      </c>
      <c r="FT95" s="1" t="str">
        <f aca="false">VLOOKUP(FR95,B94:D99,3,0)</f>
        <v>GILMARA LIMA</v>
      </c>
      <c r="FU95" s="4" t="n">
        <f aca="false">F95</f>
        <v>62</v>
      </c>
      <c r="FV95" s="9" t="str">
        <f aca="false">IF(FS95&lt;10,CONCATENATE("0",FS95,IF(FU95&lt;10,CONCATENATE("0",FU95),FU95)),CONCATENATE(FS95,IF(FU95&lt;10,CONCATENATE("0",FU95),FU95)))</f>
        <v>6662</v>
      </c>
      <c r="FW95" s="4" t="n">
        <f aca="false">VALUE(FV95)</f>
        <v>6662</v>
      </c>
      <c r="FX95" s="4" t="n">
        <f aca="false">SMALL(FW94:FW99,FI95)</f>
        <v>6266</v>
      </c>
      <c r="FY95" s="4" t="n">
        <f aca="false">IF(LEN(FX95)=3,VALUE(LEFT(FX95,1)),VALUE(LEFT(FX95,2)))</f>
        <v>62</v>
      </c>
      <c r="FZ95" s="4" t="str">
        <f aca="false">RIGHT(FX95,2)</f>
        <v>66</v>
      </c>
    </row>
    <row r="96" customFormat="false" ht="15" hidden="false" customHeight="false" outlineLevel="0" collapsed="false">
      <c r="B96" s="48" t="n">
        <v>3</v>
      </c>
      <c r="C96" s="49" t="n">
        <v>63</v>
      </c>
      <c r="D96" s="50" t="str">
        <f aca="false">Classificação!D67</f>
        <v>JOAO ALVARES</v>
      </c>
      <c r="F96" s="49" t="n">
        <f aca="false">F95+1</f>
        <v>63</v>
      </c>
      <c r="G96" s="51" t="str">
        <f aca="false">VLOOKUP(FR96,$B$94:$D$99,3,0)</f>
        <v>JOAO ALVARES</v>
      </c>
      <c r="H96" s="95" t="n">
        <f aca="false">VLOOKUP(FR96,EI94:EJ99,2,0)</f>
        <v>5</v>
      </c>
      <c r="I96" s="75" t="n">
        <f aca="false">VLOOKUP(FR96,EI94:EK99,3,0)</f>
        <v>3</v>
      </c>
      <c r="J96" s="95" t="n">
        <f aca="false">VLOOKUP(FR96,EI94:EQ99,4,0)</f>
        <v>6</v>
      </c>
      <c r="K96" s="77" t="n">
        <f aca="false">VLOOKUP(FR96,EI94:EQ99,5,0)</f>
        <v>4</v>
      </c>
      <c r="L96" s="78" t="n">
        <f aca="false">VLOOKUP(FR96,EI94:EQ99,6,0)</f>
        <v>2</v>
      </c>
      <c r="M96" s="95" t="n">
        <f aca="false">VLOOKUP(FR96,EI94:EQ99,7,0)</f>
        <v>43</v>
      </c>
      <c r="N96" s="77" t="n">
        <f aca="false">VLOOKUP(FR96,EI94:EQ99,8,0)</f>
        <v>36</v>
      </c>
      <c r="O96" s="113" t="n">
        <f aca="false">VLOOKUP(FR96,EI94:EQ99,9,0)</f>
        <v>7</v>
      </c>
      <c r="P96" s="80" t="n">
        <f aca="false">VLOOKUP(FR96,EI94:ER99,10,0)</f>
        <v>1</v>
      </c>
      <c r="Q96" s="80" t="e">
        <f aca="false">VLOOKUP(FS96,EJ94:ES99,10,0)</f>
        <v>#N/A</v>
      </c>
      <c r="R96" s="59"/>
      <c r="S96" s="59"/>
      <c r="U96" s="60"/>
      <c r="V96" s="61" t="str">
        <f aca="false">D95</f>
        <v>ANTONIO V. ROCHA</v>
      </c>
      <c r="W96" s="62" t="n">
        <f aca="false">IF(X96="W",1,IF(X96="O",0,IF(X96="R",0,IF(X97="R",1,IF(AG96+AG97&gt;0,IF(AG96&gt;AG97,1,0),IF(AF96&gt;AF97,1,0))))))</f>
        <v>0</v>
      </c>
      <c r="X96" s="96" t="s">
        <v>47</v>
      </c>
      <c r="Y96" s="64"/>
      <c r="Z96" s="64"/>
      <c r="AA96" s="65"/>
      <c r="AC96" s="5" t="str">
        <f aca="false">IF(AA96&lt;&gt;"","STB",IF(AA97&lt;&gt;"","STB",IF(Z96&lt;&gt;"",IF(Z96&gt;5,IF(Z96&gt;Z97+1,"fim2st",IF(Z97&gt;Z96+1,"fim2st",IF(Z96=Z97,"meio2st",IF(Z96=6,IF(Z97=7,"fim2st","meio2st"),IF(Z96=7,IF(Z97=6,"fim2st","meio2st"),"meio2st"))))),IF(Z97&gt;5,IF(Z97&gt;Z96+1,"fim2st","meio2st"),"meio2st")),IF(Z97&lt;&gt;"",IF(Z96&gt;5,IF(Z96&gt;Z97+1,"fim2st",IF(Z97&gt;Z96+1,"fim2st",IF(Z96=Z97,"meio2st",IF(Z96=6,IF(Z97=7,"fim2st","meio2st"),IF(Z96=7,IF(Z97=6,"fim2st","meio2st"),"meio2st"))))),IF(Z97&gt;5,IF(Z97&gt;Z96+1,"fim2st","meio2st"),"meio2st")),IF(Y96&lt;&gt;"",IF(Y96&gt;5,IF(Y96&gt;Y97+1,"fim1st",IF(Y97&gt;Y96+1,"fim1st",IF(Y96=Y97,"meio1st",IF(Y96=6,IF(Y97=7,"fim1st","meio1st"),IF(Y96=7,IF(Y97=6,"fim1st","meio1st"),"meio1st"))))),IF(Y97&gt;5,IF(Y97&gt;Y96+1,"fim1st","meio1st"),"meio1st")),IF(Y97&lt;&gt;"",IF(Y96&gt;5,IF(Y96&gt;Y97+1,"fim1st",IF(Y97&gt;Y96+1,"fim1st",IF(Y96=Y97,"meio1st",IF(Y96=6,IF(Y97=7,"fim1st","meio1st"),IF(Y96=7,IF(Y97=6,"fim1st","meio1st"),"meio1st"))))),IF(Y97&gt;5,IF(Y97&gt;Y96+1,"fim1st","meio1st"),"meio1st")),"NJG"))))))</f>
        <v>NJG</v>
      </c>
      <c r="AE96" s="66" t="n">
        <f aca="false">IF(X96="W",6,IF(X96="O",0,  IF(X97="R",IF(AC96="meio1st",IF(Y97&gt;4,IF(Y97=6,7,Y97+2),6),Y96),Y96)))</f>
        <v>0</v>
      </c>
      <c r="AF96" s="67" t="n">
        <f aca="false">IF(X96="W",6,IF(X96="O",0,IF(X96="R",IF(AC96="meio1st",0,IF(AC96="fim1st",0,Z96) ),IF(X97="R",IF(AC96="meio1st",6,IF(AC96="fim1st",6,IF(AC96="meio2st",IF(Z97&gt;4,IF(Z97=6,7,Z97+2),6),Z96))),Z96))))</f>
        <v>0</v>
      </c>
      <c r="AG96" s="68" t="n">
        <f aca="false">IF(X96="W",0,IF(X96="O",0,IF(X96="R",IF(AC96="STB",AA96,0),IF(X97="R",IF(AC94="meio1st",0,IF(AE96&gt;AE97,IF(AF96&gt;AF97,0,10),IF(AF96&gt;AF97,10,AA96))),AA96))))</f>
        <v>0</v>
      </c>
      <c r="AH96" s="69"/>
      <c r="AI96" s="60" t="s">
        <v>75</v>
      </c>
      <c r="AJ96" s="61" t="str">
        <f aca="false">D95</f>
        <v>ANTONIO V. ROCHA</v>
      </c>
      <c r="AK96" s="62" t="n">
        <f aca="false">IF(AL96="W",1,IF(AL96="O",0,IF(AL96="R",0,IF(AL97="R",1,IF(AU96+AU97&gt;0,IF(AU96&gt;AU97,1,0),IF(AT96&gt;AT97,1,0))))))</f>
        <v>0</v>
      </c>
      <c r="AL96" s="96" t="s">
        <v>47</v>
      </c>
      <c r="AM96" s="64"/>
      <c r="AN96" s="64"/>
      <c r="AO96" s="65"/>
      <c r="AQ96" s="5" t="str">
        <f aca="false">IF(AO96&lt;&gt;"","STB",IF(AO97&lt;&gt;"","STB",IF(AN96&lt;&gt;"",IF(AN96&gt;5,IF(AN96&gt;AN97+1,"fim2st",IF(AN97&gt;AN96+1,"fim2st",IF(AN96=AN97,"meio2st",IF(AN96=6,IF(AN97=7,"fim2st","meio2st"),IF(AN96=7,IF(AN97=6,"fim2st","meio2st"),"meio2st"))))),IF(AN97&gt;5,IF(AN97&gt;AN96+1,"fim2st","meio2st"),"meio2st")),IF(AN97&lt;&gt;"",IF(AN96&gt;5,IF(AN96&gt;AN97+1,"fim2st",IF(AN97&gt;AN96+1,"fim2st",IF(AN96=AN97,"meio2st",IF(AN96=6,IF(AN97=7,"fim2st","meio2st"),IF(AN96=7,IF(AN97=6,"fim2st","meio2st"),"meio2st"))))),IF(AN97&gt;5,IF(AN97&gt;AN96+1,"fim2st","meio2st"),"meio2st")),IF(AM96&lt;&gt;"",IF(AM96&gt;5,IF(AM96&gt;AM97+1,"fim1st",IF(AM97&gt;AM96+1,"fim1st",IF(AM96=AM97,"meio1st",IF(AM96=6,IF(AM97=7,"fim1st","meio1st"),IF(AM96=7,IF(AM97=6,"fim1st","meio1st"),"meio1st"))))),IF(AM97&gt;5,IF(AM97&gt;AM96+1,"fim1st","meio1st"),"meio1st")),IF(AM97&lt;&gt;"",IF(AM96&gt;5,IF(AM96&gt;AM97+1,"fim1st",IF(AM97&gt;AM96+1,"fim1st",IF(AM96=AM97,"meio1st",IF(AM96=6,IF(AM97=7,"fim1st","meio1st"),IF(AM96=7,IF(AM97=6,"fim1st","meio1st"),"meio1st"))))),IF(AM97&gt;5,IF(AM97&gt;AM96+1,"fim1st","meio1st"),"meio1st")),"NJG"))))))</f>
        <v>NJG</v>
      </c>
      <c r="AS96" s="66" t="n">
        <f aca="false">IF(AL96="W",6,IF(AL96="O",0,  IF(AL97="R",IF(AQ96="meio1st",IF(AM97&gt;4,IF(AM97=6,7,AM97+2),6),AM96),AM96)))</f>
        <v>0</v>
      </c>
      <c r="AT96" s="67" t="n">
        <f aca="false">IF(AL96="W",6,IF(AL96="O",0,IF(AL96="R",IF(AQ96="meio1st",0,IF(AQ96="fim1st",0,AN96) ),IF(AL97="R",IF(AQ96="meio1st",6,IF(AQ96="fim1st",6,IF(AQ96="meio2st",IF(AN97&gt;4,IF(AN97=6,7,AN97+2),6),AN96))),AN96))))</f>
        <v>0</v>
      </c>
      <c r="AU96" s="68" t="n">
        <f aca="false">IF(AL96="W",0,IF(AL96="O",0,IF(AL96="R",IF(AQ96="STB",AO96,0),IF(AL97="R",IF(AQ94="meio1st",0,IF(AS96&gt;AS97,IF(AT96&gt;AT97,0,10),IF(AT96&gt;AT97,10,AO96))),AO96))))</f>
        <v>0</v>
      </c>
      <c r="AW96" s="60"/>
      <c r="AX96" s="61" t="str">
        <f aca="false">D95</f>
        <v>ANTONIO V. ROCHA</v>
      </c>
      <c r="AY96" s="62" t="n">
        <f aca="false">IF(AZ96="W",1,IF(AZ96="O",0,IF(AZ96="R",0,IF(AZ97="R",1,IF(BI96+BI97&gt;0,IF(BI96&gt;BI97,1,0),IF(BH96&gt;BH97,1,0))))))</f>
        <v>0</v>
      </c>
      <c r="AZ96" s="96" t="s">
        <v>47</v>
      </c>
      <c r="BA96" s="64"/>
      <c r="BB96" s="64"/>
      <c r="BC96" s="65"/>
      <c r="BE96" s="5" t="str">
        <f aca="false">IF(BC96&lt;&gt;"","STB",IF(BC97&lt;&gt;"","STB",IF(BB96&lt;&gt;"",IF(BB96&gt;5,IF(BB96&gt;BB97+1,"fim2st",IF(BB97&gt;BB96+1,"fim2st",IF(BB96=BB97,"meio2st",IF(BB96=6,IF(BB97=7,"fim2st","meio2st"),IF(BB96=7,IF(BB97=6,"fim2st","meio2st"),"meio2st"))))),IF(BB97&gt;5,IF(BB97&gt;BB96+1,"fim2st","meio2st"),"meio2st")),IF(BB97&lt;&gt;"",IF(BB96&gt;5,IF(BB96&gt;BB97+1,"fim2st",IF(BB97&gt;BB96+1,"fim2st",IF(BB96=BB97,"meio2st",IF(BB96=6,IF(BB97=7,"fim2st","meio2st"),IF(BB96=7,IF(BB97=6,"fim2st","meio2st"),"meio2st"))))),IF(BB97&gt;5,IF(BB97&gt;BB96+1,"fim2st","meio2st"),"meio2st")),IF(BA96&lt;&gt;"",IF(BA96&gt;5,IF(BA96&gt;BA97+1,"fim1st",IF(BA97&gt;BA96+1,"fim1st",IF(BA96=BA97,"meio1st",IF(BA96=6,IF(BA97=7,"fim1st","meio1st"),IF(BA96=7,IF(BA97=6,"fim1st","meio1st"),"meio1st"))))),IF(BA97&gt;5,IF(BA97&gt;BA96+1,"fim1st","meio1st"),"meio1st")),IF(BA97&lt;&gt;"",IF(BA96&gt;5,IF(BA96&gt;BA97+1,"fim1st",IF(BA97&gt;BA96+1,"fim1st",IF(BA96=BA97,"meio1st",IF(BA96=6,IF(BA97=7,"fim1st","meio1st"),IF(BA96=7,IF(BA97=6,"fim1st","meio1st"),"meio1st"))))),IF(BA97&gt;5,IF(BA97&gt;BA96+1,"fim1st","meio1st"),"meio1st")),"NJG"))))))</f>
        <v>NJG</v>
      </c>
      <c r="BG96" s="66" t="n">
        <f aca="false">IF(AZ96="W",6,IF(AZ96="O",0,  IF(AZ97="R",IF(BE96="meio1st",IF(BA97&gt;4,IF(BA97=6,7,BA97+2),6),BA96),BA96)))</f>
        <v>0</v>
      </c>
      <c r="BH96" s="67" t="n">
        <f aca="false">IF(AZ96="W",6,IF(AZ96="O",0,IF(AZ96="R",IF(BE96="meio1st",0,IF(BE96="fim1st",0,BB96) ),IF(AZ97="R",IF(BE96="meio1st",6,IF(BE96="fim1st",6,IF(BE96="meio2st",IF(BB97&gt;4,IF(BB97=6,7,BB97+2),6),BB96))),BB96))))</f>
        <v>0</v>
      </c>
      <c r="BI96" s="68" t="n">
        <f aca="false">IF(AZ96="W",0,IF(AZ96="O",0,IF(AZ96="R",IF(BE96="STB",BC96,0),IF(AZ97="R",IF(BE94="meio1st",0,IF(BG96&gt;BG97,IF(BH96&gt;BH97,0,10),IF(BH96&gt;BH97,10,BC96))),BC96))))</f>
        <v>0</v>
      </c>
      <c r="BK96" s="60"/>
      <c r="BL96" s="61" t="str">
        <f aca="false">D95</f>
        <v>ANTONIO V. ROCHA</v>
      </c>
      <c r="BM96" s="62" t="n">
        <f aca="false">IF(BN96="W",1,IF(BN96="O",0,IF(BN96="R",0,IF(BN97="R",1,IF(BW96+BW97&gt;0,IF(BW96&gt;BW97,1,0),IF(BV96&gt;BV97,1,0))))))</f>
        <v>0</v>
      </c>
      <c r="BN96" s="96" t="s">
        <v>47</v>
      </c>
      <c r="BO96" s="64"/>
      <c r="BP96" s="64"/>
      <c r="BQ96" s="65"/>
      <c r="BS96" s="5" t="str">
        <f aca="false">IF(BQ96&lt;&gt;"","STB",IF(BQ97&lt;&gt;"","STB",IF(BP96&lt;&gt;"",IF(BP96&gt;5,IF(BP96&gt;BP97+1,"fim2st",IF(BP97&gt;BP96+1,"fim2st",IF(BP96=BP97,"meio2st",IF(BP96=6,IF(BP97=7,"fim2st","meio2st"),IF(BP96=7,IF(BP97=6,"fim2st","meio2st"),"meio2st"))))),IF(BP97&gt;5,IF(BP97&gt;BP96+1,"fim2st","meio2st"),"meio2st")),IF(BP97&lt;&gt;"",IF(BP96&gt;5,IF(BP96&gt;BP97+1,"fim2st",IF(BP97&gt;BP96+1,"fim2st",IF(BP96=BP97,"meio2st",IF(BP96=6,IF(BP97=7,"fim2st","meio2st"),IF(BP96=7,IF(BP97=6,"fim2st","meio2st"),"meio2st"))))),IF(BP97&gt;5,IF(BP97&gt;BP96+1,"fim2st","meio2st"),"meio2st")),IF(BO96&lt;&gt;"",IF(BO96&gt;5,IF(BO96&gt;BO97+1,"fim1st",IF(BO97&gt;BO96+1,"fim1st",IF(BO96=BO97,"meio1st",IF(BO96=6,IF(BO97=7,"fim1st","meio1st"),IF(BO96=7,IF(BO97=6,"fim1st","meio1st"),"meio1st"))))),IF(BO97&gt;5,IF(BO97&gt;BO96+1,"fim1st","meio1st"),"meio1st")),IF(BO97&lt;&gt;"",IF(BO96&gt;5,IF(BO96&gt;BO97+1,"fim1st",IF(BO97&gt;BO96+1,"fim1st",IF(BO96=BO97,"meio1st",IF(BO96=6,IF(BO97=7,"fim1st","meio1st"),IF(BO96=7,IF(BO97=6,"fim1st","meio1st"),"meio1st"))))),IF(BO97&gt;5,IF(BO97&gt;BO96+1,"fim1st","meio1st"),"meio1st")),"NJG"))))))</f>
        <v>NJG</v>
      </c>
      <c r="BU96" s="66" t="n">
        <f aca="false">IF(BN96="W",6,IF(BN96="O",0,  IF(BN97="R",IF(BS96="meio1st",IF(BO97&gt;4,IF(BO97=6,7,BO97+2),6),BO96),BO96)))</f>
        <v>0</v>
      </c>
      <c r="BV96" s="67" t="n">
        <f aca="false">IF(BN96="W",6,IF(BN96="O",0,IF(BN96="R",IF(BS96="meio1st",0,IF(BS96="fim1st",0,BP96) ),IF(BN97="R",IF(BS96="meio1st",6,IF(BS96="fim1st",6,IF(BS96="meio2st",IF(BP97&gt;4,IF(BP97=6,7,BP97+2),6),BP96))),BP96))))</f>
        <v>0</v>
      </c>
      <c r="BW96" s="68" t="n">
        <f aca="false">IF(BN96="W",0,IF(BN96="O",0,IF(BN96="R",IF(BS96="STB",BQ96,0),IF(BN97="R",IF(BS94="meio1st",0,IF(BU96&gt;BU97,IF(BV96&gt;BV97,0,10),IF(BV96&gt;BV97,10,BQ96))),BQ96))))</f>
        <v>0</v>
      </c>
      <c r="BY96" s="60" t="s">
        <v>75</v>
      </c>
      <c r="BZ96" s="61" t="str">
        <f aca="false">D96</f>
        <v>JOAO ALVARES</v>
      </c>
      <c r="CA96" s="62" t="n">
        <f aca="false">IF(CB96="W",1,IF(CB96="O",0,IF(CB96="R",0,IF(CB97="R",1,IF(CK96+CK97&gt;0,IF(CK96&gt;CK97,1,0),IF(CJ96&gt;CJ97,1,0))))))</f>
        <v>0</v>
      </c>
      <c r="CB96" s="96" t="s">
        <v>47</v>
      </c>
      <c r="CC96" s="64"/>
      <c r="CD96" s="64"/>
      <c r="CE96" s="65"/>
      <c r="CG96" s="5" t="str">
        <f aca="false">IF(CE96&lt;&gt;"","STB",IF(CE97&lt;&gt;"","STB",IF(CD96&lt;&gt;"",IF(CD96&gt;5,IF(CD96&gt;CD97+1,"fim2st",IF(CD97&gt;CD96+1,"fim2st",IF(CD96=CD97,"meio2st",IF(CD96=6,IF(CD97=7,"fim2st","meio2st"),IF(CD96=7,IF(CD97=6,"fim2st","meio2st"),"meio2st"))))),IF(CD97&gt;5,IF(CD97&gt;CD96+1,"fim2st","meio2st"),"meio2st")),IF(CD97&lt;&gt;"",IF(CD96&gt;5,IF(CD96&gt;CD97+1,"fim2st",IF(CD97&gt;CD96+1,"fim2st",IF(CD96=CD97,"meio2st",IF(CD96=6,IF(CD97=7,"fim2st","meio2st"),IF(CD96=7,IF(CD97=6,"fim2st","meio2st"),"meio2st"))))),IF(CD97&gt;5,IF(CD97&gt;CD96+1,"fim2st","meio2st"),"meio2st")),IF(CC96&lt;&gt;"",IF(CC96&gt;5,IF(CC96&gt;CC97+1,"fim1st",IF(CC97&gt;CC96+1,"fim1st",IF(CC96=CC97,"meio1st",IF(CC96=6,IF(CC97=7,"fim1st","meio1st"),IF(CC96=7,IF(CC97=6,"fim1st","meio1st"),"meio1st"))))),IF(CC97&gt;5,IF(CC97&gt;CC96+1,"fim1st","meio1st"),"meio1st")),IF(CC97&lt;&gt;"",IF(CC96&gt;5,IF(CC96&gt;CC97+1,"fim1st",IF(CC97&gt;CC96+1,"fim1st",IF(CC96=CC97,"meio1st",IF(CC96=6,IF(CC97=7,"fim1st","meio1st"),IF(CC96=7,IF(CC97=6,"fim1st","meio1st"),"meio1st"))))),IF(CC97&gt;5,IF(CC97&gt;CC96+1,"fim1st","meio1st"),"meio1st")),"NJG"))))))</f>
        <v>NJG</v>
      </c>
      <c r="CI96" s="71" t="n">
        <f aca="false">IF(CB96="W",6,IF(CB96="O",0,  IF(CB97="R",IF(CG96="meio1st",IF(CC97&gt;4,IF(CC97=6,7,CC97+2),6),CC96),CC96)))</f>
        <v>0</v>
      </c>
      <c r="CJ96" s="72" t="n">
        <f aca="false">IF(CB96="W",6,IF(CB96="O",0,IF(CB96="R",IF(CG96="meio1st",0,IF(CG96="fim1st",0,CD96) ),IF(CB97="R",IF(CG96="meio1st",6,IF(CG96="fim1st",6,IF(CG96="meio2st",IF(CD97&gt;4,IF(CD97=6,7,CD97+2),6),CD96))),CD96))))</f>
        <v>0</v>
      </c>
      <c r="CK96" s="73" t="n">
        <f aca="false">IF(CB96="W",0,IF(CB96="O",0,IF(CB96="R",IF(CG96="STB",CE96,0),IF(CB97="R",IF(CG94="meio1st",0,IF(CI96&gt;CI97,IF(CJ96&gt;CJ97,0,10),IF(CJ96&gt;CJ97,10,CE96))),CE96))))</f>
        <v>0</v>
      </c>
      <c r="CM96" s="1" t="str">
        <f aca="false">D96</f>
        <v>JOAO ALVARES</v>
      </c>
      <c r="CN96" s="8" t="n">
        <f aca="false">IF(AE98&gt;AE99,1,0)</f>
        <v>1</v>
      </c>
      <c r="CO96" s="8" t="n">
        <f aca="false">IF(AF98&gt;AF99,1,0)</f>
        <v>1</v>
      </c>
      <c r="CP96" s="8" t="n">
        <f aca="false">IF(AG98&gt;AG99,1,0)</f>
        <v>0</v>
      </c>
      <c r="CQ96" s="8" t="n">
        <f aca="false">IF(AS98&gt;AS99,1,0)</f>
        <v>0</v>
      </c>
      <c r="CR96" s="8" t="n">
        <f aca="false">IF(AT98&gt;AT99,1,0)</f>
        <v>0</v>
      </c>
      <c r="CS96" s="8" t="n">
        <f aca="false">IF(AU98&gt;AU99,1,0)</f>
        <v>0</v>
      </c>
      <c r="CT96" s="8" t="n">
        <f aca="false">IF(BG97&gt;BG96,1,0)</f>
        <v>1</v>
      </c>
      <c r="CU96" s="8" t="n">
        <f aca="false">IF(BH97&gt;BH96,1,0)</f>
        <v>1</v>
      </c>
      <c r="CV96" s="8" t="n">
        <f aca="false">IF(BI97&gt;BI96,1,0)</f>
        <v>0</v>
      </c>
      <c r="CW96" s="8" t="n">
        <f aca="false">IF(BU95&gt;BU94,1,0)</f>
        <v>1</v>
      </c>
      <c r="CX96" s="8" t="n">
        <f aca="false">IF(BV95&gt;BV94,1,0)</f>
        <v>1</v>
      </c>
      <c r="CY96" s="8" t="n">
        <f aca="false">IF(BW95&gt;BW94,1,0)</f>
        <v>0</v>
      </c>
      <c r="CZ96" s="8" t="n">
        <f aca="false">IF(CI96&gt;CI97,1,0)</f>
        <v>0</v>
      </c>
      <c r="DA96" s="8" t="n">
        <f aca="false">IF(CJ96&gt;CJ97,1,0)</f>
        <v>0</v>
      </c>
      <c r="DB96" s="8" t="n">
        <f aca="false">IF(CK96&gt;CK97,1,0)</f>
        <v>0</v>
      </c>
      <c r="DC96" s="74"/>
      <c r="DD96" s="8" t="n">
        <f aca="false">IF(AE99&gt;AE98,1,0)</f>
        <v>0</v>
      </c>
      <c r="DE96" s="8" t="n">
        <f aca="false">IF(AF99&gt;AF98,1,0)</f>
        <v>0</v>
      </c>
      <c r="DF96" s="8" t="n">
        <f aca="false">IF(AG99&gt;AG98,1,0)</f>
        <v>0</v>
      </c>
      <c r="DG96" s="8" t="n">
        <f aca="false">IF(AS99&gt;AS98,1,0)</f>
        <v>1</v>
      </c>
      <c r="DH96" s="8" t="n">
        <f aca="false">IF(AT99&gt;AT98,1,0)</f>
        <v>1</v>
      </c>
      <c r="DI96" s="8" t="n">
        <f aca="false">IF(AU99&gt;AU98,1,0)</f>
        <v>0</v>
      </c>
      <c r="DJ96" s="8" t="n">
        <f aca="false">IF(BG96&gt;BG97,1,0)</f>
        <v>0</v>
      </c>
      <c r="DK96" s="8" t="n">
        <f aca="false">IF(BH96&gt;BH97,1,0)</f>
        <v>0</v>
      </c>
      <c r="DL96" s="8" t="n">
        <f aca="false">IF(BI96&gt;BI97,1,0)</f>
        <v>0</v>
      </c>
      <c r="DM96" s="8" t="n">
        <f aca="false">IF(BU94&gt;BU95,1,0)</f>
        <v>0</v>
      </c>
      <c r="DN96" s="8" t="n">
        <f aca="false">IF(BV94&gt;BV95,1,0)</f>
        <v>0</v>
      </c>
      <c r="DO96" s="8" t="n">
        <f aca="false">IF(BW94&gt;BW95,1,0)</f>
        <v>0</v>
      </c>
      <c r="DP96" s="8" t="n">
        <f aca="false">IF(CI97&gt;CI96,1,0)</f>
        <v>1</v>
      </c>
      <c r="DQ96" s="8" t="n">
        <f aca="false">IF(CJ97&gt;CJ96,1,0)</f>
        <v>1</v>
      </c>
      <c r="DR96" s="8" t="n">
        <f aca="false">IF(CK97&gt;CK96,1,0)</f>
        <v>0</v>
      </c>
      <c r="DS96" s="74"/>
      <c r="DT96" s="8" t="n">
        <f aca="false">AE98+AF98+AG98+AS98+AT98+AU98+BG97+BH97+BI97+BU95+BV95+BW95+CI96+CJ96+CK96</f>
        <v>43</v>
      </c>
      <c r="DU96" s="8" t="n">
        <f aca="false">AE99+AF99+AG99+AS99+AT99+AU99+BG96+BH96+BI96+BU94+BV94+BW94+CI97+CJ97+CK97</f>
        <v>36</v>
      </c>
      <c r="DV96" s="74"/>
      <c r="DW96" s="1" t="n">
        <f aca="false">IF(X98="O",1,0)</f>
        <v>0</v>
      </c>
      <c r="DX96" s="1" t="n">
        <f aca="false">IF(AL98="O",1,0)</f>
        <v>0</v>
      </c>
      <c r="DY96" s="1" t="n">
        <f aca="false">IF(AZ97="O",1,0)</f>
        <v>0</v>
      </c>
      <c r="DZ96" s="1" t="n">
        <f aca="false">IF(BN95="O",1,0)</f>
        <v>0</v>
      </c>
      <c r="EA96" s="1" t="n">
        <f aca="false">IF(CB96="O",1,0)</f>
        <v>1</v>
      </c>
      <c r="ED96" s="8" t="n">
        <f aca="false">IF(CN96+CO96+CP96+DD96+DE96+DF96&gt;0,1,0)</f>
        <v>1</v>
      </c>
      <c r="EE96" s="8" t="n">
        <f aca="false">IF(CQ96+CR96+CS96+DG96+DH96+DI96&gt;0,1,0)</f>
        <v>1</v>
      </c>
      <c r="EF96" s="8" t="n">
        <f aca="false">IF(CT96+CU96+CV96+DJ96+DK96+DL96&gt;0,1,0)</f>
        <v>1</v>
      </c>
      <c r="EG96" s="8" t="n">
        <f aca="false">IF(CW96+CX96+CY96+DM96+DN96+DO96&gt;0,1,0)</f>
        <v>1</v>
      </c>
      <c r="EH96" s="8" t="n">
        <f aca="false">IF(CZ96+DA96+DB96+DP96+DQ96+DR96&gt;0,1,0)</f>
        <v>1</v>
      </c>
      <c r="EI96" s="8" t="n">
        <v>3</v>
      </c>
      <c r="EJ96" s="48" t="n">
        <f aca="false">SUM(ED96:EH96)</f>
        <v>5</v>
      </c>
      <c r="EK96" s="48" t="n">
        <f aca="false">AY97+BM95+CA96+W98+AK98</f>
        <v>3</v>
      </c>
      <c r="EL96" s="48" t="n">
        <f aca="false">SUM(CN96:DB96)</f>
        <v>6</v>
      </c>
      <c r="EM96" s="48" t="n">
        <f aca="false">SUM(DD96:DR96)</f>
        <v>4</v>
      </c>
      <c r="EN96" s="48" t="n">
        <f aca="false">EL96-EM96</f>
        <v>2</v>
      </c>
      <c r="EO96" s="48" t="n">
        <f aca="false">DT96</f>
        <v>43</v>
      </c>
      <c r="EP96" s="48" t="n">
        <f aca="false">DU96</f>
        <v>36</v>
      </c>
      <c r="EQ96" s="48" t="n">
        <f aca="false">EO96-EP96</f>
        <v>7</v>
      </c>
      <c r="ER96" s="48" t="n">
        <f aca="false">SUM(DW96:EA96)</f>
        <v>1</v>
      </c>
      <c r="ES96" s="74"/>
      <c r="ET96" s="27" t="n">
        <f aca="false">IF(EK96+100&gt;99,EK96+100,concatdxnar("0",EK96+100))</f>
        <v>103</v>
      </c>
      <c r="EU96" s="27" t="n">
        <f aca="false">IF(EN96+100&gt;99,EN96+100,CONCATENATE("0",EN96+100))</f>
        <v>102</v>
      </c>
      <c r="EV96" s="27" t="n">
        <f aca="false">IF(EQ96+100&gt;99,EQ96+100,CONCATENATE("0",EQ96+100))</f>
        <v>107</v>
      </c>
      <c r="EW96" s="27" t="n">
        <f aca="false">9-ER96</f>
        <v>8</v>
      </c>
      <c r="EX96" s="8" t="str">
        <f aca="false">CONCATENATE(ET96,EU96,EV96,EW96,EI96)</f>
        <v>10310210783</v>
      </c>
      <c r="EY96" s="8" t="n">
        <f aca="false">VALUE(EX96)</f>
        <v>10310210783</v>
      </c>
      <c r="EZ96" s="8" t="n">
        <f aca="false">LARGE(EY94:EY99,EI96)</f>
        <v>10310210783</v>
      </c>
      <c r="FA96" s="8" t="str">
        <f aca="false">LEFT(EZ96,9)</f>
        <v>103102107</v>
      </c>
      <c r="FB96" s="8" t="str">
        <f aca="false">IF(FA96=FA95,"empate-c",IF(FA96=FA97,"empate-b","ok"))</f>
        <v>ok</v>
      </c>
      <c r="FC96" s="8" t="n">
        <f aca="false">VALUE(RIGHT(EZ96,1))</f>
        <v>3</v>
      </c>
      <c r="FD96" s="8" t="n">
        <f aca="false">IF(FB96="ok",9,IF(FB96="empate-c",CONCATENATE(FC96,FC95),IF(FB96="empate-b",CONCATENATE(FC96,FC97),1)))</f>
        <v>9</v>
      </c>
      <c r="FE96" s="8" t="str">
        <f aca="false">RIGHT(C92,1)</f>
        <v>K</v>
      </c>
      <c r="FF96" s="8" t="n">
        <f aca="false">IF(FD96=9,9,VLOOKUP(CONCATENATE(FE96,FD96),'Conf-Direto'!$A$12:$B$587,2,0))</f>
        <v>9</v>
      </c>
      <c r="FG96" s="8" t="n">
        <f aca="false">IF(FF96=9,9,IF(FF96=FC96,8,7))</f>
        <v>9</v>
      </c>
      <c r="FH96" s="1" t="str">
        <f aca="false">CONCATENATE(FA96,FG96,FC96)</f>
        <v>10310210793</v>
      </c>
      <c r="FI96" s="8" t="n">
        <v>3</v>
      </c>
      <c r="FJ96" s="25" t="n">
        <f aca="false">IF(BM94=1,1,IF(BM95=1,3,0))</f>
        <v>3</v>
      </c>
      <c r="FK96" s="25" t="n">
        <f aca="false">IF(AY96=1,2,IF(AY97=1,3,0))</f>
        <v>3</v>
      </c>
      <c r="FL96" s="25"/>
      <c r="FM96" s="25" t="n">
        <f aca="false">FL97</f>
        <v>3</v>
      </c>
      <c r="FN96" s="25" t="n">
        <f aca="false">FL98</f>
        <v>5</v>
      </c>
      <c r="FO96" s="25" t="n">
        <f aca="false">FL99</f>
        <v>6</v>
      </c>
      <c r="FP96" s="1" t="n">
        <f aca="false">VALUE(FH96)</f>
        <v>10310210793</v>
      </c>
      <c r="FQ96" s="1" t="n">
        <f aca="false">LARGE(FP94:FP99,3)</f>
        <v>10310210793</v>
      </c>
      <c r="FR96" s="8" t="n">
        <f aca="false">IF(SUM(EJ94:EJ99)=0,B96,VALUE(RIGHT(FQ96,1)))</f>
        <v>3</v>
      </c>
      <c r="FS96" s="1" t="n">
        <f aca="false">FR96+60</f>
        <v>63</v>
      </c>
      <c r="FT96" s="1" t="str">
        <f aca="false">VLOOKUP(FR96,B94:D99,3,0)</f>
        <v>JOAO ALVARES</v>
      </c>
      <c r="FU96" s="4" t="n">
        <f aca="false">F96</f>
        <v>63</v>
      </c>
      <c r="FV96" s="9" t="str">
        <f aca="false">IF(FS96&lt;10,CONCATENATE("0",FS96,IF(FU96&lt;10,CONCATENATE("0",FU96),FU96)),CONCATENATE(FS96,IF(FU96&lt;10,CONCATENATE("0",FU96),FU96)))</f>
        <v>6363</v>
      </c>
      <c r="FW96" s="4" t="n">
        <f aca="false">VALUE(FV96)</f>
        <v>6363</v>
      </c>
      <c r="FX96" s="4" t="n">
        <f aca="false">SMALL(FW94:FW99,FI96)</f>
        <v>6363</v>
      </c>
      <c r="FY96" s="4" t="n">
        <f aca="false">IF(LEN(FX96)=3,VALUE(LEFT(FX96,1)),VALUE(LEFT(FX96,2)))</f>
        <v>63</v>
      </c>
      <c r="FZ96" s="4" t="str">
        <f aca="false">RIGHT(FX96,2)</f>
        <v>63</v>
      </c>
    </row>
    <row r="97" customFormat="false" ht="15" hidden="false" customHeight="false" outlineLevel="0" collapsed="false">
      <c r="B97" s="48" t="n">
        <v>4</v>
      </c>
      <c r="C97" s="49" t="n">
        <v>64</v>
      </c>
      <c r="D97" s="50" t="str">
        <f aca="false">Classificação!D68</f>
        <v>LUCIMAR SILVA</v>
      </c>
      <c r="F97" s="49" t="n">
        <f aca="false">F96+1</f>
        <v>64</v>
      </c>
      <c r="G97" s="51" t="str">
        <f aca="false">VLOOKUP(FR97,$B$94:$D$99,3,0)</f>
        <v>MARCIA MORATO</v>
      </c>
      <c r="H97" s="95" t="n">
        <f aca="false">VLOOKUP(FR97,EI94:EJ99,2,0)</f>
        <v>5</v>
      </c>
      <c r="I97" s="75" t="n">
        <f aca="false">VLOOKUP(FR97,EI94:EK99,3,0)</f>
        <v>2</v>
      </c>
      <c r="J97" s="79" t="n">
        <f aca="false">VLOOKUP(FR97,EI94:EQ99,4,0)</f>
        <v>4</v>
      </c>
      <c r="K97" s="77" t="n">
        <f aca="false">VLOOKUP(FR97,EI94:EQ99,5,0)</f>
        <v>6</v>
      </c>
      <c r="L97" s="78" t="n">
        <f aca="false">VLOOKUP(FR97,EI94:EQ99,6,0)</f>
        <v>-2</v>
      </c>
      <c r="M97" s="79" t="n">
        <f aca="false">VLOOKUP(FR97,EI94:EQ99,7,0)</f>
        <v>40</v>
      </c>
      <c r="N97" s="77" t="n">
        <f aca="false">VLOOKUP(FR97,EI94:EQ99,8,0)</f>
        <v>41</v>
      </c>
      <c r="O97" s="113" t="n">
        <f aca="false">VLOOKUP(FR97,EI94:EQ99,9,0)</f>
        <v>-1</v>
      </c>
      <c r="P97" s="80" t="n">
        <f aca="false">VLOOKUP(FR97,EI94:ER99,10,0)</f>
        <v>0</v>
      </c>
      <c r="Q97" s="80" t="e">
        <f aca="false">VLOOKUP(FS97,EJ94:ES99,10,0)</f>
        <v>#N/A</v>
      </c>
      <c r="R97" s="59"/>
      <c r="S97" s="59"/>
      <c r="U97" s="81" t="s">
        <v>75</v>
      </c>
      <c r="V97" s="82" t="str">
        <f aca="false">D98</f>
        <v>GUSTAVO MACHADO</v>
      </c>
      <c r="W97" s="83" t="n">
        <f aca="false">IF(X97="W",1,IF(X97="O",0,IF(X97="R",0,IF(X96="R",1,IF(AG97+AG96&gt;0,IF(AG97&gt;AG96,1,0),IF(AF97&gt;AF96,1,0))))))</f>
        <v>1</v>
      </c>
      <c r="X97" s="84" t="s">
        <v>25</v>
      </c>
      <c r="Y97" s="85"/>
      <c r="Z97" s="85"/>
      <c r="AA97" s="86"/>
      <c r="AC97" s="5" t="str">
        <f aca="false">IF(AA97&lt;&gt;"","STB",IF(AA96&lt;&gt;"","STB",IF(Z97&lt;&gt;"",IF(Z97&gt;5,IF(Z97&gt;Z96+1,"fim2st",IF(Z96&gt;Z97+1,"fim2st",IF(Z97=Z96,"meio2st",IF(Z97=6,IF(Z96=7,"fim2st","meio2st"),IF(Z97=7,IF(Z96=6,"fim2st","meio2st"),"meio2st"))))),IF(Z96&gt;5,IF(Z96&gt;Z97+1,"fim2st","meio2st"),"meio2st")),IF(Z96&lt;&gt;"",IF(Z97&gt;5,IF(Z97&gt;Z96+1,"fim2st",IF(Z96&gt;Z97+1,"fim2st",IF(Z97=Z96,"meio2st",IF(Z97=6,IF(Z96=7,"fim2st","meio2st"),IF(Z97=7,IF(Z96=6,"fim2st","meio2st"),"meio2st"))))),IF(Z96&gt;5,IF(Z96&gt;Z97+1,"fim2st","meio2st"),"meio2st")),IF(Y97&lt;&gt;"",IF(Y97&gt;5,IF(Y97&gt;Y96+1,"fim1st",IF(Y96&gt;Y97+1,"fim1st",IF(Y97=Y96,"meio1st",IF(Y97=6,IF(Y96=7,"fim1st","meio1st"),IF(Y97=7,IF(Y96=6,"fim1st","meio1st"),"meio1st"))))),IF(Y96&gt;5,IF(Y96&gt;Y97+1,"fim1st","meio1st"),"meio1st")),IF(Y96&lt;&gt;"",IF(Y97&gt;5,IF(Y97&gt;Y96+1,"fim1st",IF(Y96&gt;Y97+1,"fim1st",IF(Y97=Y96,"meio1st",IF(Y97=6,IF(Y96=7,"fim1st","meio1st"),IF(Y97=7,IF(Y96=6,"fim1st","meio1st"),"meio1st"))))),IF(Y96&gt;5,IF(Y96&gt;Y97+1,"fim1st","meio1st"),"meio1st")),"NJG"))))))</f>
        <v>NJG</v>
      </c>
      <c r="AE97" s="87" t="n">
        <f aca="false">IF(X97="W",6,IF(X97="O",0,  IF(X96="R",IF(AC97="meio1st",IF(Y96&gt;4,IF(Y96=6,7,Y96+2),6),Y97),Y97)))</f>
        <v>6</v>
      </c>
      <c r="AF97" s="88" t="n">
        <f aca="false">IF(X97="W",6,IF(X97="O",0,IF(X97="R",IF(AC97="meio1st",0,IF(AC97="fim1st",0,Z97) ),IF(X96="R",IF(AC97="meio1st",6,IF(AC97="fim1st",6,IF(AC97="meio2st",IF(Z96&gt;4,IF(Z96=6,7,Z96+2),6),Z97))),Z97))))</f>
        <v>6</v>
      </c>
      <c r="AG97" s="89" t="n">
        <f aca="false">IF(X97="W",0,IF(X97="O",0,IF(X97="R",IF(AC97="STB",AA97,0),IF(X96="R",IF(AC94="meio1st",0,IF(AE97&gt;AE96,IF(AF97&gt;AF96,0,10),IF(AF97&gt;AF96,10,AA97))),AA97))))</f>
        <v>0</v>
      </c>
      <c r="AH97" s="69"/>
      <c r="AI97" s="81"/>
      <c r="AJ97" s="82" t="str">
        <f aca="false">D97</f>
        <v>LUCIMAR SILVA</v>
      </c>
      <c r="AK97" s="83" t="n">
        <f aca="false">IF(AL97="W",1,IF(AL97="O",0,IF(AL97="R",0,IF(AL96="R",1,IF(AU97+AU96&gt;0,IF(AU97&gt;AU96,1,0),IF(AT97&gt;AT96,1,0))))))</f>
        <v>1</v>
      </c>
      <c r="AL97" s="84" t="s">
        <v>25</v>
      </c>
      <c r="AM97" s="85"/>
      <c r="AN97" s="85"/>
      <c r="AO97" s="86"/>
      <c r="AQ97" s="5" t="str">
        <f aca="false">IF(AO97&lt;&gt;"","STB",IF(AO96&lt;&gt;"","STB",IF(AN97&lt;&gt;"",IF(AN97&gt;5,IF(AN97&gt;AN96+1,"fim2st",IF(AN96&gt;AN97+1,"fim2st",IF(AN97=AN96,"meio2st",IF(AN97=6,IF(AN96=7,"fim2st","meio2st"),IF(AN97=7,IF(AN96=6,"fim2st","meio2st"),"meio2st"))))),IF(AN96&gt;5,IF(AN96&gt;AN97+1,"fim2st","meio2st"),"meio2st")),IF(AN96&lt;&gt;"",IF(AN97&gt;5,IF(AN97&gt;AN96+1,"fim2st",IF(AN96&gt;AN97+1,"fim2st",IF(AN97=AN96,"meio2st",IF(AN97=6,IF(AN96=7,"fim2st","meio2st"),IF(AN97=7,IF(AN96=6,"fim2st","meio2st"),"meio2st"))))),IF(AN96&gt;5,IF(AN96&gt;AN97+1,"fim2st","meio2st"),"meio2st")),IF(AM97&lt;&gt;"",IF(AM97&gt;5,IF(AM97&gt;AM96+1,"fim1st",IF(AM96&gt;AM97+1,"fim1st",IF(AM97=AM96,"meio1st",IF(AM97=6,IF(AM96=7,"fim1st","meio1st"),IF(AM97=7,IF(AM96=6,"fim1st","meio1st"),"meio1st"))))),IF(AM96&gt;5,IF(AM96&gt;AM97+1,"fim1st","meio1st"),"meio1st")),IF(AM96&lt;&gt;"",IF(AM97&gt;5,IF(AM97&gt;AM96+1,"fim1st",IF(AM96&gt;AM97+1,"fim1st",IF(AM97=AM96,"meio1st",IF(AM97=6,IF(AM96=7,"fim1st","meio1st"),IF(AM97=7,IF(AM96=6,"fim1st","meio1st"),"meio1st"))))),IF(AM96&gt;5,IF(AM96&gt;AM97+1,"fim1st","meio1st"),"meio1st")),"NJG"))))))</f>
        <v>NJG</v>
      </c>
      <c r="AS97" s="87" t="n">
        <f aca="false">IF(AL97="W",6,IF(AL97="O",0,  IF(AL96="R",IF(AQ97="meio1st",IF(AM96&gt;4,IF(AM96=6,7,AM96+2),6),AM97),AM97)))</f>
        <v>6</v>
      </c>
      <c r="AT97" s="88" t="n">
        <f aca="false">IF(AL97="W",6,IF(AL97="O",0,IF(AL97="R",IF(AQ97="meio1st",0,IF(AQ97="fim1st",0,AN97) ),IF(AL96="R",IF(AQ97="meio1st",6,IF(AQ97="fim1st",6,IF(AQ97="meio2st",IF(AN96&gt;4,IF(AN96=6,7,AN96+2),6),AN97))),AN97))))</f>
        <v>6</v>
      </c>
      <c r="AU97" s="89" t="n">
        <f aca="false">IF(AL97="W",0,IF(AL97="O",0,IF(AL97="R",IF(AQ97="STB",AO97,0),IF(AL96="R",IF(AQ94="meio1st",0,IF(AS97&gt;AS96,IF(AT97&gt;AT96,0,10),IF(AT97&gt;AT96,10,AO97))),AO97))))</f>
        <v>0</v>
      </c>
      <c r="AW97" s="81" t="s">
        <v>75</v>
      </c>
      <c r="AX97" s="82" t="str">
        <f aca="false">D96</f>
        <v>JOAO ALVARES</v>
      </c>
      <c r="AY97" s="83" t="n">
        <f aca="false">IF(AZ97="W",1,IF(AZ97="O",0,IF(AZ97="R",0,IF(AZ96="R",1,IF(BI97+BI96&gt;0,IF(BI97&gt;BI96,1,0),IF(BH97&gt;BH96,1,0))))))</f>
        <v>1</v>
      </c>
      <c r="AZ97" s="84" t="s">
        <v>25</v>
      </c>
      <c r="BA97" s="85"/>
      <c r="BB97" s="85"/>
      <c r="BC97" s="86"/>
      <c r="BE97" s="5" t="str">
        <f aca="false">IF(BC97&lt;&gt;"","STB",IF(BC96&lt;&gt;"","STB",IF(BB97&lt;&gt;"",IF(BB97&gt;5,IF(BB97&gt;BB96+1,"fim2st",IF(BB96&gt;BB97+1,"fim2st",IF(BB97=BB96,"meio2st",IF(BB97=6,IF(BB96=7,"fim2st","meio2st"),IF(BB97=7,IF(BB96=6,"fim2st","meio2st"),"meio2st"))))),IF(BB96&gt;5,IF(BB96&gt;BB97+1,"fim2st","meio2st"),"meio2st")),IF(BB96&lt;&gt;"",IF(BB97&gt;5,IF(BB97&gt;BB96+1,"fim2st",IF(BB96&gt;BB97+1,"fim2st",IF(BB97=BB96,"meio2st",IF(BB97=6,IF(BB96=7,"fim2st","meio2st"),IF(BB97=7,IF(BB96=6,"fim2st","meio2st"),"meio2st"))))),IF(BB96&gt;5,IF(BB96&gt;BB97+1,"fim2st","meio2st"),"meio2st")),IF(BA97&lt;&gt;"",IF(BA97&gt;5,IF(BA97&gt;BA96+1,"fim1st",IF(BA96&gt;BA97+1,"fim1st",IF(BA97=BA96,"meio1st",IF(BA97=6,IF(BA96=7,"fim1st","meio1st"),IF(BA97=7,IF(BA96=6,"fim1st","meio1st"),"meio1st"))))),IF(BA96&gt;5,IF(BA96&gt;BA97+1,"fim1st","meio1st"),"meio1st")),IF(BA96&lt;&gt;"",IF(BA97&gt;5,IF(BA97&gt;BA96+1,"fim1st",IF(BA96&gt;BA97+1,"fim1st",IF(BA97=BA96,"meio1st",IF(BA97=6,IF(BA96=7,"fim1st","meio1st"),IF(BA97=7,IF(BA96=6,"fim1st","meio1st"),"meio1st"))))),IF(BA96&gt;5,IF(BA96&gt;BA97+1,"fim1st","meio1st"),"meio1st")),"NJG"))))))</f>
        <v>NJG</v>
      </c>
      <c r="BG97" s="87" t="n">
        <f aca="false">IF(AZ97="W",6,IF(AZ97="O",0,  IF(AZ96="R",IF(BE97="meio1st",IF(BA96&gt;4,IF(BA96=6,7,BA96+2),6),BA97),BA97)))</f>
        <v>6</v>
      </c>
      <c r="BH97" s="88" t="n">
        <f aca="false">IF(AZ97="W",6,IF(AZ97="O",0,IF(AZ97="R",IF(BE97="meio1st",0,IF(BE97="fim1st",0,BB97) ),IF(AZ96="R",IF(BE97="meio1st",6,IF(BE97="fim1st",6,IF(BE97="meio2st",IF(BB96&gt;4,IF(BB96=6,7,BB96+2),6),BB97))),BB97))))</f>
        <v>6</v>
      </c>
      <c r="BI97" s="89" t="n">
        <f aca="false">IF(AZ97="W",0,IF(AZ97="O",0,IF(AZ97="R",IF(BE97="STB",BC97,0),IF(AZ96="R",IF(BE94="meio1st",0,IF(BG97&gt;BG96,IF(BH97&gt;BH96,0,10),IF(BH97&gt;BH96,10,BC97))),BC97))))</f>
        <v>0</v>
      </c>
      <c r="BK97" s="81" t="s">
        <v>75</v>
      </c>
      <c r="BL97" s="82" t="str">
        <f aca="false">D99</f>
        <v>GILMARA LIMA</v>
      </c>
      <c r="BM97" s="83" t="n">
        <f aca="false">IF(BN97="W",1,IF(BN97="O",0,IF(BN97="R",0,IF(BN96="R",1,IF(BW97+BW96&gt;0,IF(BW97&gt;BW96,1,0),IF(BV97&gt;BV96,1,0))))))</f>
        <v>1</v>
      </c>
      <c r="BN97" s="84" t="s">
        <v>25</v>
      </c>
      <c r="BO97" s="85"/>
      <c r="BP97" s="85"/>
      <c r="BQ97" s="86"/>
      <c r="BS97" s="5" t="str">
        <f aca="false">IF(BQ97&lt;&gt;"","STB",IF(BQ96&lt;&gt;"","STB",IF(BP97&lt;&gt;"",IF(BP97&gt;5,IF(BP97&gt;BP96+1,"fim2st",IF(BP96&gt;BP97+1,"fim2st",IF(BP97=BP96,"meio2st",IF(BP97=6,IF(BP96=7,"fim2st","meio2st"),IF(BP97=7,IF(BP96=6,"fim2st","meio2st"),"meio2st"))))),IF(BP96&gt;5,IF(BP96&gt;BP97+1,"fim2st","meio2st"),"meio2st")),IF(BP96&lt;&gt;"",IF(BP97&gt;5,IF(BP97&gt;BP96+1,"fim2st",IF(BP96&gt;BP97+1,"fim2st",IF(BP97=BP96,"meio2st",IF(BP97=6,IF(BP96=7,"fim2st","meio2st"),IF(BP97=7,IF(BP96=6,"fim2st","meio2st"),"meio2st"))))),IF(BP96&gt;5,IF(BP96&gt;BP97+1,"fim2st","meio2st"),"meio2st")),IF(BO97&lt;&gt;"",IF(BO97&gt;5,IF(BO97&gt;BO96+1,"fim1st",IF(BO96&gt;BO97+1,"fim1st",IF(BO97=BO96,"meio1st",IF(BO97=6,IF(BO96=7,"fim1st","meio1st"),IF(BO97=7,IF(BO96=6,"fim1st","meio1st"),"meio1st"))))),IF(BO96&gt;5,IF(BO96&gt;BO97+1,"fim1st","meio1st"),"meio1st")),IF(BO96&lt;&gt;"",IF(BO97&gt;5,IF(BO97&gt;BO96+1,"fim1st",IF(BO96&gt;BO97+1,"fim1st",IF(BO97=BO96,"meio1st",IF(BO97=6,IF(BO96=7,"fim1st","meio1st"),IF(BO97=7,IF(BO96=6,"fim1st","meio1st"),"meio1st"))))),IF(BO96&gt;5,IF(BO96&gt;BO97+1,"fim1st","meio1st"),"meio1st")),"NJG"))))))</f>
        <v>NJG</v>
      </c>
      <c r="BU97" s="87" t="n">
        <f aca="false">IF(BN97="W",6,IF(BN97="O",0,  IF(BN96="R",IF(BS97="meio1st",IF(BO96&gt;4,IF(BO96=6,7,BO96+2),6),BO97),BO97)))</f>
        <v>6</v>
      </c>
      <c r="BV97" s="88" t="n">
        <f aca="false">IF(BN97="W",6,IF(BN97="O",0,IF(BN97="R",IF(BS97="meio1st",0,IF(BS97="fim1st",0,BP97) ),IF(BN96="R",IF(BS97="meio1st",6,IF(BS97="fim1st",6,IF(BS97="meio2st",IF(BP96&gt;4,IF(BP96=6,7,BP96+2),6),BP97))),BP97))))</f>
        <v>6</v>
      </c>
      <c r="BW97" s="89" t="n">
        <f aca="false">IF(BN97="W",0,IF(BN97="O",0,IF(BN97="R",IF(BS97="STB",BQ97,0),IF(BN96="R",IF(BS94="meio1st",0,IF(BU97&gt;BU96,IF(BV97&gt;BV96,0,10),IF(BV97&gt;BV96,10,BQ97))),BQ97))))</f>
        <v>0</v>
      </c>
      <c r="BY97" s="81"/>
      <c r="BZ97" s="82" t="str">
        <f aca="false">D98</f>
        <v>GUSTAVO MACHADO</v>
      </c>
      <c r="CA97" s="83" t="n">
        <f aca="false">IF(CB97="W",1,IF(CB97="O",0,IF(CB97="R",0,IF(CB96="R",1,IF(CK97+CK96&gt;0,IF(CK97&gt;CK96,1,0),IF(CJ97&gt;CJ96,1,0))))))</f>
        <v>1</v>
      </c>
      <c r="CB97" s="84" t="s">
        <v>25</v>
      </c>
      <c r="CC97" s="85"/>
      <c r="CD97" s="85"/>
      <c r="CE97" s="86"/>
      <c r="CG97" s="5" t="str">
        <f aca="false">IF(CE97&lt;&gt;"","STB",IF(CE96&lt;&gt;"","STB",IF(CD97&lt;&gt;"",IF(CD97&gt;5,IF(CD97&gt;CD96+1,"fim2st",IF(CD96&gt;CD97+1,"fim2st",IF(CD97=CD96,"meio2st",IF(CD97=6,IF(CD96=7,"fim2st","meio2st"),IF(CD97=7,IF(CD96=6,"fim2st","meio2st"),"meio2st"))))),IF(CD96&gt;5,IF(CD96&gt;CD97+1,"fim2st","meio2st"),"meio2st")),IF(CD96&lt;&gt;"",IF(CD97&gt;5,IF(CD97&gt;CD96+1,"fim2st",IF(CD96&gt;CD97+1,"fim2st",IF(CD97=CD96,"meio2st",IF(CD97=6,IF(CD96=7,"fim2st","meio2st"),IF(CD97=7,IF(CD96=6,"fim2st","meio2st"),"meio2st"))))),IF(CD96&gt;5,IF(CD96&gt;CD97+1,"fim2st","meio2st"),"meio2st")),IF(CC97&lt;&gt;"",IF(CC97&gt;5,IF(CC97&gt;CC96+1,"fim1st",IF(CC96&gt;CC97+1,"fim1st",IF(CC97=CC96,"meio1st",IF(CC97=6,IF(CC96=7,"fim1st","meio1st"),IF(CC97=7,IF(CC96=6,"fim1st","meio1st"),"meio1st"))))),IF(CC96&gt;5,IF(CC96&gt;CC97+1,"fim1st","meio1st"),"meio1st")),IF(CC96&lt;&gt;"",IF(CC97&gt;5,IF(CC97&gt;CC96+1,"fim1st",IF(CC96&gt;CC97+1,"fim1st",IF(CC97=CC96,"meio1st",IF(CC97=6,IF(CC96=7,"fim1st","meio1st"),IF(CC97=7,IF(CC96=6,"fim1st","meio1st"),"meio1st"))))),IF(CC96&gt;5,IF(CC96&gt;CC97+1,"fim1st","meio1st"),"meio1st")),"NJG"))))))</f>
        <v>NJG</v>
      </c>
      <c r="CI97" s="92" t="n">
        <f aca="false">IF(CB97="W",6,IF(CB97="O",0,  IF(CB96="R",IF(CG97="meio1st",IF(CC96&gt;4,IF(CC96=6,7,CC96+2),6),CC97),CC97)))</f>
        <v>6</v>
      </c>
      <c r="CJ97" s="93" t="n">
        <f aca="false">IF(CB97="W",6,IF(CB97="O",0,IF(CB97="R",IF(CG97="meio1st",0,IF(CG97="fim1st",0,CD97) ),IF(CB96="R",IF(CG97="meio1st",6,IF(CG97="fim1st",6,IF(CG97="meio2st",IF(CD96&gt;4,IF(CD96=6,7,CD96+2),6),CD97))),CD97))))</f>
        <v>6</v>
      </c>
      <c r="CK97" s="94" t="n">
        <f aca="false">IF(CB97="W",0,IF(CB97="O",0,IF(CB97="R",IF(CG97="STB",CE97,0),IF(CB96="R",IF(CG94="meio1st",0,IF(CI97&gt;CI96,IF(CJ97&gt;CJ96,0,10),IF(CJ97&gt;CJ96,10,CE97))),CE97))))</f>
        <v>0</v>
      </c>
      <c r="CM97" s="1" t="str">
        <f aca="false">D97</f>
        <v>LUCIMAR SILVA</v>
      </c>
      <c r="CN97" s="8" t="n">
        <f aca="false">IF(AE99&gt;AE98,1,0)</f>
        <v>0</v>
      </c>
      <c r="CO97" s="8" t="n">
        <f aca="false">IF(AF99&gt;AF98,1,0)</f>
        <v>0</v>
      </c>
      <c r="CP97" s="8" t="n">
        <f aca="false">IF(AG99&gt;AG98,1,0)</f>
        <v>0</v>
      </c>
      <c r="CQ97" s="8" t="n">
        <f aca="false">IF(AS97&gt;AS96,1,0)</f>
        <v>1</v>
      </c>
      <c r="CR97" s="8" t="n">
        <f aca="false">IF(AT97&gt;AT96,1,0)</f>
        <v>1</v>
      </c>
      <c r="CS97" s="8" t="n">
        <f aca="false">IF(AU97&gt;AU96,1,0)</f>
        <v>0</v>
      </c>
      <c r="CT97" s="8" t="n">
        <f aca="false">IF(BG95&gt;BG94,1,0)</f>
        <v>0</v>
      </c>
      <c r="CU97" s="8" t="n">
        <f aca="false">IF(BH95&gt;BH94,1,0)</f>
        <v>0</v>
      </c>
      <c r="CV97" s="8" t="n">
        <f aca="false">IF(BI95&gt;BI94,1,0)</f>
        <v>0</v>
      </c>
      <c r="CW97" s="8" t="n">
        <f aca="false">IF(BU99&gt;BU98,1,0)</f>
        <v>0</v>
      </c>
      <c r="CX97" s="8" t="n">
        <f aca="false">IF(BV99&gt;BV98,1,0)</f>
        <v>0</v>
      </c>
      <c r="CY97" s="8" t="n">
        <f aca="false">IF(BW99&gt;BW98,1,0)</f>
        <v>0</v>
      </c>
      <c r="CZ97" s="8" t="n">
        <f aca="false">IF(CI98&gt;CI99,1,0)</f>
        <v>0</v>
      </c>
      <c r="DA97" s="8" t="n">
        <f aca="false">IF(CJ98&gt;CJ99,1,0)</f>
        <v>0</v>
      </c>
      <c r="DB97" s="8" t="n">
        <f aca="false">IF(CK98&gt;CK99,1,0)</f>
        <v>0</v>
      </c>
      <c r="DC97" s="74"/>
      <c r="DD97" s="8" t="n">
        <f aca="false">IF(AE98&gt;AE99,1,0)</f>
        <v>1</v>
      </c>
      <c r="DE97" s="8" t="n">
        <f aca="false">IF(AF98&gt;AF99,1,0)</f>
        <v>1</v>
      </c>
      <c r="DF97" s="8" t="n">
        <f aca="false">IF(AG98&gt;AG99,1,0)</f>
        <v>0</v>
      </c>
      <c r="DG97" s="8" t="n">
        <f aca="false">IF(AS96&gt;AS97,1,0)</f>
        <v>0</v>
      </c>
      <c r="DH97" s="8" t="n">
        <f aca="false">IF(AT96&gt;AT97,1,0)</f>
        <v>0</v>
      </c>
      <c r="DI97" s="8" t="n">
        <f aca="false">IF(AU96&gt;AU97,1,0)</f>
        <v>0</v>
      </c>
      <c r="DJ97" s="8" t="n">
        <f aca="false">IF(BG94&gt;BG95,1,0)</f>
        <v>1</v>
      </c>
      <c r="DK97" s="8" t="n">
        <f aca="false">IF(BH94&gt;BH95,1,0)</f>
        <v>1</v>
      </c>
      <c r="DL97" s="8" t="n">
        <f aca="false">IF(BI94&gt;BI95,1,0)</f>
        <v>0</v>
      </c>
      <c r="DM97" s="8" t="n">
        <f aca="false">IF(BU98&gt;BU99,1,0)</f>
        <v>1</v>
      </c>
      <c r="DN97" s="8" t="n">
        <f aca="false">IF(BV98&gt;BV99,1,0)</f>
        <v>1</v>
      </c>
      <c r="DO97" s="8" t="n">
        <f aca="false">IF(BW98&gt;BW99,1,0)</f>
        <v>0</v>
      </c>
      <c r="DP97" s="8" t="n">
        <f aca="false">IF(CI99&gt;CI98,1,0)</f>
        <v>1</v>
      </c>
      <c r="DQ97" s="8" t="n">
        <f aca="false">IF(CJ99&gt;CJ98,1,0)</f>
        <v>1</v>
      </c>
      <c r="DR97" s="8" t="n">
        <f aca="false">IF(CK99&gt;CK98,1,0)</f>
        <v>0</v>
      </c>
      <c r="DS97" s="74"/>
      <c r="DT97" s="8" t="n">
        <f aca="false">AE99+AF99+AG99+AS97+AT97+AU97+BG95+BH95+BI95+BU99+BV99+BW99+CI98+CJ98+CK98</f>
        <v>26</v>
      </c>
      <c r="DU97" s="8" t="n">
        <f aca="false">AE98+AF98+AG98+AS96+AT96+AU96+BG94+BH94+BI94+BU98+BV98+BW98+CI99+CJ99+CK99</f>
        <v>48</v>
      </c>
      <c r="DV97" s="74"/>
      <c r="DW97" s="1" t="n">
        <f aca="false">IF(X99="O",1,0)</f>
        <v>0</v>
      </c>
      <c r="DX97" s="1" t="n">
        <f aca="false">IF(AL97="O",1,0)</f>
        <v>0</v>
      </c>
      <c r="DY97" s="1" t="n">
        <f aca="false">IF(AZ95="O",1,0)</f>
        <v>0</v>
      </c>
      <c r="DZ97" s="1" t="n">
        <f aca="false">IF(BN99="O",1,0)</f>
        <v>0</v>
      </c>
      <c r="EA97" s="1" t="n">
        <f aca="false">IF(CB98="O",1,0)</f>
        <v>0</v>
      </c>
      <c r="ED97" s="8" t="n">
        <f aca="false">IF(CN97+CO97+CP97+DD97+DE97+DF97&gt;0,1,0)</f>
        <v>1</v>
      </c>
      <c r="EE97" s="8" t="n">
        <f aca="false">IF(CQ97+CR97+CS97+DG97+DH97+DI97&gt;0,1,0)</f>
        <v>1</v>
      </c>
      <c r="EF97" s="8" t="n">
        <f aca="false">IF(CT97+CU97+CV97+DJ97+DK97+DL97&gt;0,1,0)</f>
        <v>1</v>
      </c>
      <c r="EG97" s="8" t="n">
        <f aca="false">IF(CW97+CX97+CY97+DM97+DN97+DO97&gt;0,1,0)</f>
        <v>1</v>
      </c>
      <c r="EH97" s="8" t="n">
        <f aca="false">IF(CZ97+DA97+DB97+DP97+DQ97+DR97&gt;0,1,0)</f>
        <v>1</v>
      </c>
      <c r="EI97" s="8" t="n">
        <v>4</v>
      </c>
      <c r="EJ97" s="48" t="n">
        <f aca="false">SUM(ED97:EH97)</f>
        <v>5</v>
      </c>
      <c r="EK97" s="48" t="n">
        <f aca="false">AY95+BM99+CA98+W99+AK97</f>
        <v>1</v>
      </c>
      <c r="EL97" s="48" t="n">
        <f aca="false">SUM(CN97:DB97)</f>
        <v>2</v>
      </c>
      <c r="EM97" s="48" t="n">
        <f aca="false">SUM(DD97:DR97)</f>
        <v>8</v>
      </c>
      <c r="EN97" s="48" t="n">
        <f aca="false">EL97-EM97</f>
        <v>-6</v>
      </c>
      <c r="EO97" s="48" t="n">
        <f aca="false">DT97</f>
        <v>26</v>
      </c>
      <c r="EP97" s="48" t="n">
        <f aca="false">DU97</f>
        <v>48</v>
      </c>
      <c r="EQ97" s="48" t="n">
        <f aca="false">EO97-EP97</f>
        <v>-22</v>
      </c>
      <c r="ER97" s="48" t="n">
        <f aca="false">SUM(DW97:EA97)</f>
        <v>0</v>
      </c>
      <c r="ES97" s="74"/>
      <c r="ET97" s="27" t="n">
        <f aca="false">IF(EK97+100&gt;99,EK97+100,concatdxnar("0",EK97+100))</f>
        <v>101</v>
      </c>
      <c r="EU97" s="27" t="str">
        <f aca="false">IF(EN97+100&gt;99,EN97+100,CONCATENATE("0",EN97+100))</f>
        <v>094</v>
      </c>
      <c r="EV97" s="27" t="str">
        <f aca="false">IF(EQ97+100&gt;99,EQ97+100,CONCATENATE("0",EQ97+100))</f>
        <v>078</v>
      </c>
      <c r="EW97" s="27" t="n">
        <f aca="false">9-ER97</f>
        <v>9</v>
      </c>
      <c r="EX97" s="8" t="str">
        <f aca="false">CONCATENATE(ET97,EU97,EV97,EW97,EI97)</f>
        <v>10109407894</v>
      </c>
      <c r="EY97" s="8" t="n">
        <f aca="false">VALUE(EX97)</f>
        <v>10109407894</v>
      </c>
      <c r="EZ97" s="8" t="n">
        <f aca="false">LARGE(EY94:EY99,EI97)</f>
        <v>10209809991</v>
      </c>
      <c r="FA97" s="8" t="str">
        <f aca="false">LEFT(EZ97,9)</f>
        <v>102098099</v>
      </c>
      <c r="FB97" s="8" t="str">
        <f aca="false">IF(FA97=FA96,"empate-c",IF(FA97=FA98,"empate-b","ok"))</f>
        <v>ok</v>
      </c>
      <c r="FC97" s="8" t="n">
        <f aca="false">VALUE(RIGHT(EZ97,1))</f>
        <v>1</v>
      </c>
      <c r="FD97" s="8" t="n">
        <f aca="false">IF(FB97="ok",9,IF(FB97="empate-c",CONCATENATE(FC97,FC96),IF(FB97="empate-b",CONCATENATE(FC97,FC98),1)))</f>
        <v>9</v>
      </c>
      <c r="FE97" s="8" t="str">
        <f aca="false">RIGHT(C92,1)</f>
        <v>K</v>
      </c>
      <c r="FF97" s="8" t="n">
        <f aca="false">IF(FD97=9,9,VLOOKUP(CONCATENATE(FE97,FD97),'Conf-Direto'!$A$12:$B$587,2,0))</f>
        <v>9</v>
      </c>
      <c r="FG97" s="8" t="n">
        <f aca="false">IF(FF97=9,9,IF(FF97=FC97,8,7))</f>
        <v>9</v>
      </c>
      <c r="FH97" s="1" t="str">
        <f aca="false">CONCATENATE(FA97,FG97,FC97)</f>
        <v>10209809991</v>
      </c>
      <c r="FI97" s="8" t="n">
        <v>4</v>
      </c>
      <c r="FJ97" s="25" t="n">
        <f aca="false">IF(AY94=1,1,IF(AY95=1,4,0))</f>
        <v>1</v>
      </c>
      <c r="FK97" s="25" t="n">
        <f aca="false">IF(AK96=1,2,IF(AK97=1,4,0))</f>
        <v>4</v>
      </c>
      <c r="FL97" s="25" t="n">
        <f aca="false">IF(W98=1,3,IF(W99=1,4,0))</f>
        <v>3</v>
      </c>
      <c r="FM97" s="25"/>
      <c r="FN97" s="25" t="n">
        <f aca="false">FM98</f>
        <v>5</v>
      </c>
      <c r="FO97" s="25" t="n">
        <f aca="false">FM99</f>
        <v>6</v>
      </c>
      <c r="FP97" s="1" t="n">
        <f aca="false">VALUE(FH97)</f>
        <v>10209809991</v>
      </c>
      <c r="FQ97" s="1" t="n">
        <f aca="false">LARGE(FP94:FP99,4)</f>
        <v>10209809991</v>
      </c>
      <c r="FR97" s="8" t="n">
        <f aca="false">IF(SUM(EJ94:EJ99)=0,B97,VALUE(RIGHT(FQ97,1)))</f>
        <v>1</v>
      </c>
      <c r="FS97" s="1" t="n">
        <f aca="false">FR97+60</f>
        <v>61</v>
      </c>
      <c r="FT97" s="1" t="str">
        <f aca="false">VLOOKUP(FR97,B94:D99,3,0)</f>
        <v>MARCIA MORATO</v>
      </c>
      <c r="FU97" s="4" t="n">
        <f aca="false">F97</f>
        <v>64</v>
      </c>
      <c r="FV97" s="9" t="str">
        <f aca="false">IF(FS97&lt;10,CONCATENATE("0",FS97,IF(FU97&lt;10,CONCATENATE("0",FU97),FU97)),CONCATENATE(FS97,IF(FU97&lt;10,CONCATENATE("0",FU97),FU97)))</f>
        <v>6164</v>
      </c>
      <c r="FW97" s="4" t="n">
        <f aca="false">VALUE(FV97)</f>
        <v>6164</v>
      </c>
      <c r="FX97" s="4" t="n">
        <f aca="false">SMALL(FW94:FW99,FI97)</f>
        <v>6465</v>
      </c>
      <c r="FY97" s="4" t="n">
        <f aca="false">IF(LEN(FX97)=3,VALUE(LEFT(FX97,1)),VALUE(LEFT(FX97,2)))</f>
        <v>64</v>
      </c>
      <c r="FZ97" s="4" t="str">
        <f aca="false">RIGHT(FX97,2)</f>
        <v>65</v>
      </c>
    </row>
    <row r="98" customFormat="false" ht="13.8" hidden="false" customHeight="false" outlineLevel="0" collapsed="false">
      <c r="B98" s="48" t="n">
        <v>5</v>
      </c>
      <c r="C98" s="49" t="n">
        <v>65</v>
      </c>
      <c r="D98" s="50" t="str">
        <f aca="false">Classificação!D69</f>
        <v>GUSTAVO MACHADO</v>
      </c>
      <c r="F98" s="49" t="n">
        <f aca="false">F97+1</f>
        <v>65</v>
      </c>
      <c r="G98" s="51" t="str">
        <f aca="false">VLOOKUP(FR98,$B$94:$D$99,3,0)</f>
        <v>LUCIMAR SILVA</v>
      </c>
      <c r="H98" s="95" t="n">
        <f aca="false">VLOOKUP(FR98,EI94:EJ99,2,0)</f>
        <v>5</v>
      </c>
      <c r="I98" s="75" t="n">
        <f aca="false">VLOOKUP(FR98,EI94:EK99,3,0)</f>
        <v>1</v>
      </c>
      <c r="J98" s="95" t="n">
        <f aca="false">VLOOKUP(FR98,EI94:EQ99,4,0)</f>
        <v>2</v>
      </c>
      <c r="K98" s="77" t="n">
        <f aca="false">VLOOKUP(FR98,EI94:EQ99,5,0)</f>
        <v>8</v>
      </c>
      <c r="L98" s="78" t="n">
        <f aca="false">VLOOKUP(FR98,EI94:EQ99,6,0)</f>
        <v>-6</v>
      </c>
      <c r="M98" s="95" t="n">
        <f aca="false">VLOOKUP(FR98,EI94:EQ99,7,0)</f>
        <v>26</v>
      </c>
      <c r="N98" s="77" t="n">
        <f aca="false">VLOOKUP(FR98,EI94:EQ99,8,0)</f>
        <v>48</v>
      </c>
      <c r="O98" s="113" t="n">
        <f aca="false">VLOOKUP(FR98,EI94:EQ99,9,0)</f>
        <v>-22</v>
      </c>
      <c r="P98" s="80" t="n">
        <f aca="false">VLOOKUP(FR98,EI94:ER99,10,0)</f>
        <v>0</v>
      </c>
      <c r="Q98" s="80" t="e">
        <f aca="false">VLOOKUP(FS98,EJ94:ES99,10,0)</f>
        <v>#N/A</v>
      </c>
      <c r="R98" s="59"/>
      <c r="S98" s="59"/>
      <c r="U98" s="60"/>
      <c r="V98" s="97" t="str">
        <f aca="false">D96</f>
        <v>JOAO ALVARES</v>
      </c>
      <c r="W98" s="98" t="n">
        <f aca="false">IF(X98="W",1,IF(X98="O",0,IF(X98="R",0,IF(X99="R",1,IF(AG98+AG99&gt;0,IF(AG98&gt;AG99,1,0),IF(AF98&gt;AF99,1,0))))))</f>
        <v>1</v>
      </c>
      <c r="X98" s="96"/>
      <c r="Y98" s="64" t="n">
        <v>6</v>
      </c>
      <c r="Z98" s="64" t="n">
        <v>6</v>
      </c>
      <c r="AA98" s="65"/>
      <c r="AC98" s="5" t="str">
        <f aca="false">IF(AA98&lt;&gt;"","STB",IF(AA99&lt;&gt;"","STB",IF(Z98&lt;&gt;"",IF(Z98&gt;5,IF(Z98&gt;Z99+1,"fim2st",IF(Z99&gt;Z98+1,"fim2st",IF(Z98=Z99,"meio2st",IF(Z98=6,IF(Z99=7,"fim2st","meio2st"),IF(Z98=7,IF(Z99=6,"fim2st","meio2st"),"meio2st"))))),IF(Z99&gt;5,IF(Z99&gt;Z98+1,"fim2st","meio2st"),"meio2st")),IF(Z99&lt;&gt;"",IF(Z98&gt;5,IF(Z98&gt;Z99+1,"fim2st",IF(Z99&gt;Z98+1,"fim2st",IF(Z98=Z99,"meio2st",IF(Z98=6,IF(Z99=7,"fim2st","meio2st"),IF(Z98=7,IF(Z99=6,"fim2st","meio2st"),"meio2st"))))),IF(Z99&gt;5,IF(Z99&gt;Z98+1,"fim2st","meio2st"),"meio2st")),IF(Y98&lt;&gt;"",IF(Y98&gt;5,IF(Y98&gt;Y99+1,"fim1st",IF(Y99&gt;Y98+1,"fim1st",IF(Y98=Y99,"meio1st",IF(Y98=6,IF(Y99=7,"fim1st","meio1st"),IF(Y98=7,IF(Y99=6,"fim1st","meio1st"),"meio1st"))))),IF(Y99&gt;5,IF(Y99&gt;Y98+1,"fim1st","meio1st"),"meio1st")),IF(Y99&lt;&gt;"",IF(Y98&gt;5,IF(Y98&gt;Y99+1,"fim1st",IF(Y99&gt;Y98+1,"fim1st",IF(Y98=Y99,"meio1st",IF(Y98=6,IF(Y99=7,"fim1st","meio1st"),IF(Y98=7,IF(Y99=6,"fim1st","meio1st"),"meio1st"))))),IF(Y99&gt;5,IF(Y99&gt;Y98+1,"fim1st","meio1st"),"meio1st")),"NJG"))))))</f>
        <v>fim2st</v>
      </c>
      <c r="AE98" s="66" t="n">
        <f aca="false">IF(X98="W",6,IF(X98="O",0,  IF(X99="R",IF(AC98="meio1st",IF(Y99&gt;4,IF(Y99=6,7,Y99+2),6),Y98),Y98)))</f>
        <v>6</v>
      </c>
      <c r="AF98" s="67" t="n">
        <f aca="false">IF(X98="W",6,IF(X98="O",0,IF(X98="R",IF(AC98="meio1st",0,IF(AC98="fim1st",0,Z98) ),IF(X99="R",IF(AC98="meio1st",6,IF(AC98="fim1st",6,IF(AC98="meio2st",IF(Z99&gt;4,IF(Z99=6,7,Z99+2),6),Z98))),Z98))))</f>
        <v>6</v>
      </c>
      <c r="AG98" s="68" t="n">
        <f aca="false">IF(X98="W",0,IF(X98="O",0,IF(X98="R",IF(AC98="STB",AA98,0),IF(X99="R",IF(AC94="meio1st",0,IF(AE98&gt;AE99,IF(AF98&gt;AF99,0,10),IF(AF98&gt;AF99,10,AA98))),AA98))))</f>
        <v>0</v>
      </c>
      <c r="AH98" s="69"/>
      <c r="AI98" s="60" t="s">
        <v>75</v>
      </c>
      <c r="AJ98" s="97" t="str">
        <f aca="false">D96</f>
        <v>JOAO ALVARES</v>
      </c>
      <c r="AK98" s="98" t="n">
        <f aca="false">IF(AL98="W",1,IF(AL98="O",0,IF(AL98="R",0,IF(AL99="R",1,IF(AU98+AU99&gt;0,IF(AU98&gt;AU99,1,0),IF(AT98&gt;AT99,1,0))))))</f>
        <v>0</v>
      </c>
      <c r="AL98" s="96"/>
      <c r="AM98" s="64" t="n">
        <v>2</v>
      </c>
      <c r="AN98" s="64" t="n">
        <v>5</v>
      </c>
      <c r="AO98" s="65"/>
      <c r="AQ98" s="5" t="str">
        <f aca="false">IF(AO98&lt;&gt;"","STB",IF(AO99&lt;&gt;"","STB",IF(AN98&lt;&gt;"",IF(AN98&gt;5,IF(AN98&gt;AN99+1,"fim2st",IF(AN99&gt;AN98+1,"fim2st",IF(AN98=AN99,"meio2st",IF(AN98=6,IF(AN99=7,"fim2st","meio2st"),IF(AN98=7,IF(AN99=6,"fim2st","meio2st"),"meio2st"))))),IF(AN99&gt;5,IF(AN99&gt;AN98+1,"fim2st","meio2st"),"meio2st")),IF(AN99&lt;&gt;"",IF(AN98&gt;5,IF(AN98&gt;AN99+1,"fim2st",IF(AN99&gt;AN98+1,"fim2st",IF(AN98=AN99,"meio2st",IF(AN98=6,IF(AN99=7,"fim2st","meio2st"),IF(AN98=7,IF(AN99=6,"fim2st","meio2st"),"meio2st"))))),IF(AN99&gt;5,IF(AN99&gt;AN98+1,"fim2st","meio2st"),"meio2st")),IF(AM98&lt;&gt;"",IF(AM98&gt;5,IF(AM98&gt;AM99+1,"fim1st",IF(AM99&gt;AM98+1,"fim1st",IF(AM98=AM99,"meio1st",IF(AM98=6,IF(AM99=7,"fim1st","meio1st"),IF(AM98=7,IF(AM99=6,"fim1st","meio1st"),"meio1st"))))),IF(AM99&gt;5,IF(AM99&gt;AM98+1,"fim1st","meio1st"),"meio1st")),IF(AM99&lt;&gt;"",IF(AM98&gt;5,IF(AM98&gt;AM99+1,"fim1st",IF(AM99&gt;AM98+1,"fim1st",IF(AM98=AM99,"meio1st",IF(AM98=6,IF(AM99=7,"fim1st","meio1st"),IF(AM98=7,IF(AM99=6,"fim1st","meio1st"),"meio1st"))))),IF(AM99&gt;5,IF(AM99&gt;AM98+1,"fim1st","meio1st"),"meio1st")),"NJG"))))))</f>
        <v>fim2st</v>
      </c>
      <c r="AS98" s="66" t="n">
        <f aca="false">IF(AL98="W",6,IF(AL98="O",0,  IF(AL99="R",IF(AQ98="meio1st",IF(AM99&gt;4,IF(AM99=6,7,AM99+2),6),AM98),AM98)))</f>
        <v>2</v>
      </c>
      <c r="AT98" s="67" t="n">
        <f aca="false">IF(AL98="W",6,IF(AL98="O",0,IF(AL98="R",IF(AQ98="meio1st",0,IF(AQ98="fim1st",0,AN98) ),IF(AL99="R",IF(AQ98="meio1st",6,IF(AQ98="fim1st",6,IF(AQ98="meio2st",IF(AN99&gt;4,IF(AN99=6,7,AN99+2),6),AN98))),AN98))))</f>
        <v>5</v>
      </c>
      <c r="AU98" s="68" t="n">
        <f aca="false">IF(AL98="W",0,IF(AL98="O",0,IF(AL98="R",IF(AQ98="STB",AO98,0),IF(AL99="R",IF(AQ94="meio1st",0,IF(AS98&gt;AS99,IF(AT98&gt;AT99,0,10),IF(AT98&gt;AT99,10,AO98))),AO98))))</f>
        <v>0</v>
      </c>
      <c r="AW98" s="60"/>
      <c r="AX98" s="97" t="str">
        <f aca="false">D98</f>
        <v>GUSTAVO MACHADO</v>
      </c>
      <c r="AY98" s="98" t="n">
        <f aca="false">IF(AZ98="W",1,IF(AZ98="O",0,IF(AZ98="R",0,IF(AZ99="R",1,IF(BI98+BI99&gt;0,IF(BI98&gt;BI99,1,0),IF(BH98&gt;BH99,1,0))))))</f>
        <v>1</v>
      </c>
      <c r="AZ98" s="96"/>
      <c r="BA98" s="64" t="n">
        <v>6</v>
      </c>
      <c r="BB98" s="64" t="n">
        <v>6</v>
      </c>
      <c r="BC98" s="65" t="n">
        <v>10</v>
      </c>
      <c r="BE98" s="5" t="str">
        <f aca="false">IF(BC98&lt;&gt;"","STB",IF(BC99&lt;&gt;"","STB",IF(BB98&lt;&gt;"",IF(BB98&gt;5,IF(BB98&gt;BB99+1,"fim2st",IF(BB99&gt;BB98+1,"fim2st",IF(BB98=BB99,"meio2st",IF(BB98=6,IF(BB99=7,"fim2st","meio2st"),IF(BB98=7,IF(BB99=6,"fim2st","meio2st"),"meio2st"))))),IF(BB99&gt;5,IF(BB99&gt;BB98+1,"fim2st","meio2st"),"meio2st")),IF(BB99&lt;&gt;"",IF(BB98&gt;5,IF(BB98&gt;BB99+1,"fim2st",IF(BB99&gt;BB98+1,"fim2st",IF(BB98=BB99,"meio2st",IF(BB98=6,IF(BB99=7,"fim2st","meio2st"),IF(BB98=7,IF(BB99=6,"fim2st","meio2st"),"meio2st"))))),IF(BB99&gt;5,IF(BB99&gt;BB98+1,"fim2st","meio2st"),"meio2st")),IF(BA98&lt;&gt;"",IF(BA98&gt;5,IF(BA98&gt;BA99+1,"fim1st",IF(BA99&gt;BA98+1,"fim1st",IF(BA98=BA99,"meio1st",IF(BA98=6,IF(BA99=7,"fim1st","meio1st"),IF(BA98=7,IF(BA99=6,"fim1st","meio1st"),"meio1st"))))),IF(BA99&gt;5,IF(BA99&gt;BA98+1,"fim1st","meio1st"),"meio1st")),IF(BA99&lt;&gt;"",IF(BA98&gt;5,IF(BA98&gt;BA99+1,"fim1st",IF(BA99&gt;BA98+1,"fim1st",IF(BA98=BA99,"meio1st",IF(BA98=6,IF(BA99=7,"fim1st","meio1st"),IF(BA98=7,IF(BA99=6,"fim1st","meio1st"),"meio1st"))))),IF(BA99&gt;5,IF(BA99&gt;BA98+1,"fim1st","meio1st"),"meio1st")),"NJG"))))))</f>
        <v>STB</v>
      </c>
      <c r="BG98" s="66" t="n">
        <f aca="false">IF(AZ98="W",6,IF(AZ98="O",0,  IF(AZ99="R",IF(BE98="meio1st",IF(BA99&gt;4,IF(BA99=6,7,BA99+2),6),BA98),BA98)))</f>
        <v>6</v>
      </c>
      <c r="BH98" s="67" t="n">
        <f aca="false">IF(AZ98="W",6,IF(AZ98="O",0,IF(AZ98="R",IF(BE98="meio1st",0,IF(BE98="fim1st",0,BB98) ),IF(AZ99="R",IF(BE98="meio1st",6,IF(BE98="fim1st",6,IF(BE98="meio2st",IF(BB99&gt;4,IF(BB99=6,7,BB99+2),6),BB98))),BB98))))</f>
        <v>6</v>
      </c>
      <c r="BI98" s="68" t="n">
        <f aca="false">IF(AZ98="W",0,IF(AZ98="O",0,IF(AZ98="R",IF(BE98="STB",BC98,0),IF(AZ99="R",IF(BE94="meio1st",0,IF(BG98&gt;BG99,IF(BH98&gt;BH99,0,10),IF(BH98&gt;BH99,10,BC98))),BC98))))</f>
        <v>10</v>
      </c>
      <c r="BK98" s="60" t="s">
        <v>75</v>
      </c>
      <c r="BL98" s="97" t="str">
        <f aca="false">D98</f>
        <v>GUSTAVO MACHADO</v>
      </c>
      <c r="BM98" s="98" t="n">
        <f aca="false">IF(BN98="W",1,IF(BN98="O",0,IF(BN98="R",0,IF(BN99="R",1,IF(BW98+BW99&gt;0,IF(BW98&gt;BW99,1,0),IF(BV98&gt;BV99,1,0))))))</f>
        <v>1</v>
      </c>
      <c r="BN98" s="96"/>
      <c r="BO98" s="64" t="n">
        <v>6</v>
      </c>
      <c r="BP98" s="64" t="n">
        <v>6</v>
      </c>
      <c r="BQ98" s="65"/>
      <c r="BS98" s="5" t="str">
        <f aca="false">IF(BQ98&lt;&gt;"","STB",IF(BQ99&lt;&gt;"","STB",IF(BP98&lt;&gt;"",IF(BP98&gt;5,IF(BP98&gt;BP99+1,"fim2st",IF(BP99&gt;BP98+1,"fim2st",IF(BP98=BP99,"meio2st",IF(BP98=6,IF(BP99=7,"fim2st","meio2st"),IF(BP98=7,IF(BP99=6,"fim2st","meio2st"),"meio2st"))))),IF(BP99&gt;5,IF(BP99&gt;BP98+1,"fim2st","meio2st"),"meio2st")),IF(BP99&lt;&gt;"",IF(BP98&gt;5,IF(BP98&gt;BP99+1,"fim2st",IF(BP99&gt;BP98+1,"fim2st",IF(BP98=BP99,"meio2st",IF(BP98=6,IF(BP99=7,"fim2st","meio2st"),IF(BP98=7,IF(BP99=6,"fim2st","meio2st"),"meio2st"))))),IF(BP99&gt;5,IF(BP99&gt;BP98+1,"fim2st","meio2st"),"meio2st")),IF(BO98&lt;&gt;"",IF(BO98&gt;5,IF(BO98&gt;BO99+1,"fim1st",IF(BO99&gt;BO98+1,"fim1st",IF(BO98=BO99,"meio1st",IF(BO98=6,IF(BO99=7,"fim1st","meio1st"),IF(BO98=7,IF(BO99=6,"fim1st","meio1st"),"meio1st"))))),IF(BO99&gt;5,IF(BO99&gt;BO98+1,"fim1st","meio1st"),"meio1st")),IF(BO99&lt;&gt;"",IF(BO98&gt;5,IF(BO98&gt;BO99+1,"fim1st",IF(BO99&gt;BO98+1,"fim1st",IF(BO98=BO99,"meio1st",IF(BO98=6,IF(BO99=7,"fim1st","meio1st"),IF(BO98=7,IF(BO99=6,"fim1st","meio1st"),"meio1st"))))),IF(BO99&gt;5,IF(BO99&gt;BO98+1,"fim1st","meio1st"),"meio1st")),"NJG"))))))</f>
        <v>fim2st</v>
      </c>
      <c r="BU98" s="66" t="n">
        <f aca="false">IF(BN98="W",6,IF(BN98="O",0,  IF(BN99="R",IF(BS98="meio1st",IF(BO99&gt;4,IF(BO99=6,7,BO99+2),6),BO98),BO98)))</f>
        <v>6</v>
      </c>
      <c r="BV98" s="67" t="n">
        <f aca="false">IF(BN98="W",6,IF(BN98="O",0,IF(BN98="R",IF(BS98="meio1st",0,IF(BS98="fim1st",0,BP98) ),IF(BN99="R",IF(BS98="meio1st",6,IF(BS98="fim1st",6,IF(BS98="meio2st",IF(BP99&gt;4,IF(BP99=6,7,BP99+2),6),BP98))),BP98))))</f>
        <v>6</v>
      </c>
      <c r="BW98" s="68" t="n">
        <f aca="false">IF(BN98="W",0,IF(BN98="O",0,IF(BN98="R",IF(BS98="STB",BQ98,0),IF(BN99="R",IF(BS94="meio1st",0,IF(BU98&gt;BU99,IF(BV98&gt;BV99,0,10),IF(BV98&gt;BV99,10,BQ98))),BQ98))))</f>
        <v>0</v>
      </c>
      <c r="BY98" s="60" t="s">
        <v>75</v>
      </c>
      <c r="BZ98" s="97" t="str">
        <f aca="false">D97</f>
        <v>LUCIMAR SILVA</v>
      </c>
      <c r="CA98" s="98" t="n">
        <f aca="false">IF(CB98="W",1,IF(CB98="O",0,IF(CB98="R",0,IF(CB99="R",1,IF(CK98+CK99&gt;0,IF(CK98&gt;CK99,1,0),IF(CJ98&gt;CJ99,1,0))))))</f>
        <v>0</v>
      </c>
      <c r="CB98" s="96"/>
      <c r="CC98" s="64" t="n">
        <v>0</v>
      </c>
      <c r="CD98" s="64" t="n">
        <v>2</v>
      </c>
      <c r="CE98" s="65"/>
      <c r="CG98" s="5" t="str">
        <f aca="false">IF(CE98&lt;&gt;"","STB",IF(CE99&lt;&gt;"","STB",IF(CD98&lt;&gt;"",IF(CD98&gt;5,IF(CD98&gt;CD99+1,"fim2st",IF(CD99&gt;CD98+1,"fim2st",IF(CD98=CD99,"meio2st",IF(CD98=6,IF(CD99=7,"fim2st","meio2st"),IF(CD98=7,IF(CD99=6,"fim2st","meio2st"),"meio2st"))))),IF(CD99&gt;5,IF(CD99&gt;CD98+1,"fim2st","meio2st"),"meio2st")),IF(CD99&lt;&gt;"",IF(CD98&gt;5,IF(CD98&gt;CD99+1,"fim2st",IF(CD99&gt;CD98+1,"fim2st",IF(CD98=CD99,"meio2st",IF(CD98=6,IF(CD99=7,"fim2st","meio2st"),IF(CD98=7,IF(CD99=6,"fim2st","meio2st"),"meio2st"))))),IF(CD99&gt;5,IF(CD99&gt;CD98+1,"fim2st","meio2st"),"meio2st")),IF(CC98&lt;&gt;"",IF(CC98&gt;5,IF(CC98&gt;CC99+1,"fim1st",IF(CC99&gt;CC98+1,"fim1st",IF(CC98=CC99,"meio1st",IF(CC98=6,IF(CC99=7,"fim1st","meio1st"),IF(CC98=7,IF(CC99=6,"fim1st","meio1st"),"meio1st"))))),IF(CC99&gt;5,IF(CC99&gt;CC98+1,"fim1st","meio1st"),"meio1st")),IF(CC99&lt;&gt;"",IF(CC98&gt;5,IF(CC98&gt;CC99+1,"fim1st",IF(CC99&gt;CC98+1,"fim1st",IF(CC98=CC99,"meio1st",IF(CC98=6,IF(CC99=7,"fim1st","meio1st"),IF(CC98=7,IF(CC99=6,"fim1st","meio1st"),"meio1st"))))),IF(CC99&gt;5,IF(CC99&gt;CC98+1,"fim1st","meio1st"),"meio1st")),"NJG"))))))</f>
        <v>fim2st</v>
      </c>
      <c r="CI98" s="71" t="n">
        <f aca="false">IF(CB98="W",6,IF(CB98="O",0,  IF(CB99="R",IF(CG98="meio1st",IF(CC99&gt;4,IF(CC99=6,7,CC99+2),6),CC98),CC98)))</f>
        <v>0</v>
      </c>
      <c r="CJ98" s="72" t="n">
        <f aca="false">IF(CB98="W",6,IF(CB98="O",0,IF(CB98="R",IF(CG98="meio1st",0,IF(CG98="fim1st",0,CD98) ),IF(CB99="R",IF(CG98="meio1st",6,IF(CG98="fim1st",6,IF(CG98="meio2st",IF(CD99&gt;4,IF(CD99=6,7,CD99+2),6),CD98))),CD98))))</f>
        <v>2</v>
      </c>
      <c r="CK98" s="73" t="n">
        <f aca="false">IF(CB98="W",0,IF(CB98="O",0,IF(CB98="R",IF(CG98="STB",CE98,0),IF(CB99="R",IF(CG94="meio1st",0,IF(CI98&gt;CI99,IF(CJ98&gt;CJ99,0,10),IF(CJ98&gt;CJ99,10,CE98))),CE98))))</f>
        <v>0</v>
      </c>
      <c r="CM98" s="1" t="str">
        <f aca="false">D98</f>
        <v>GUSTAVO MACHADO</v>
      </c>
      <c r="CN98" s="8" t="n">
        <f aca="false">IF(AE97&gt;AE96,1,0)</f>
        <v>1</v>
      </c>
      <c r="CO98" s="8" t="n">
        <f aca="false">IF(AF97&gt;AF96,1,0)</f>
        <v>1</v>
      </c>
      <c r="CP98" s="8" t="n">
        <f aca="false">IF(AG97&gt;AG96,1,0)</f>
        <v>0</v>
      </c>
      <c r="CQ98" s="8" t="n">
        <f aca="false">IF(AS95&gt;AS94,1,0)</f>
        <v>1</v>
      </c>
      <c r="CR98" s="8" t="n">
        <f aca="false">IF(AT95&gt;AT94,1,0)</f>
        <v>1</v>
      </c>
      <c r="CS98" s="8" t="n">
        <f aca="false">IF(AU95&gt;AU94,1,0)</f>
        <v>0</v>
      </c>
      <c r="CT98" s="8" t="n">
        <f aca="false">IF(BG98&gt;BG99,1,0)</f>
        <v>0</v>
      </c>
      <c r="CU98" s="8" t="n">
        <f aca="false">IF(BH98&gt;BH99,1,0)</f>
        <v>1</v>
      </c>
      <c r="CV98" s="8" t="n">
        <f aca="false">IF(BI98&gt;BI99,1,0)</f>
        <v>1</v>
      </c>
      <c r="CW98" s="8" t="n">
        <f aca="false">IF(BU98&gt;BU99,1,0)</f>
        <v>1</v>
      </c>
      <c r="CX98" s="8" t="n">
        <f aca="false">IF(BV98&gt;BV99,1,0)</f>
        <v>1</v>
      </c>
      <c r="CY98" s="8" t="n">
        <f aca="false">IF(BW98&gt;BW99,1,0)</f>
        <v>0</v>
      </c>
      <c r="CZ98" s="8" t="n">
        <f aca="false">IF(CI97&gt;CI96,1,0)</f>
        <v>1</v>
      </c>
      <c r="DA98" s="8" t="n">
        <f aca="false">IF(CJ97&gt;CJ96,1,0)</f>
        <v>1</v>
      </c>
      <c r="DB98" s="8" t="n">
        <f aca="false">IF(CK97&gt;CK96,1,0)</f>
        <v>0</v>
      </c>
      <c r="DC98" s="74"/>
      <c r="DD98" s="8" t="n">
        <f aca="false">IF(AE96&gt;AE97,1,0)</f>
        <v>0</v>
      </c>
      <c r="DE98" s="8" t="n">
        <f aca="false">IF(AF96&gt;AF97,1,0)</f>
        <v>0</v>
      </c>
      <c r="DF98" s="8" t="n">
        <f aca="false">IF(AG96&gt;AG97,1,0)</f>
        <v>0</v>
      </c>
      <c r="DG98" s="8" t="n">
        <f aca="false">IF(AS94&gt;AS95,1,0)</f>
        <v>0</v>
      </c>
      <c r="DH98" s="8" t="n">
        <f aca="false">IF(AT94&gt;AT95,1,0)</f>
        <v>0</v>
      </c>
      <c r="DI98" s="8" t="n">
        <f aca="false">IF(AU94&gt;AU95,1,0)</f>
        <v>0</v>
      </c>
      <c r="DJ98" s="8" t="n">
        <f aca="false">IF(BG99&gt;BG98,1,0)</f>
        <v>1</v>
      </c>
      <c r="DK98" s="8" t="n">
        <f aca="false">IF(BH99&gt;BH98,1,0)</f>
        <v>0</v>
      </c>
      <c r="DL98" s="8" t="n">
        <f aca="false">IF(BI99&gt;BI98,1,0)</f>
        <v>0</v>
      </c>
      <c r="DM98" s="8" t="n">
        <f aca="false">IF(BU99&gt;BU98,1,0)</f>
        <v>0</v>
      </c>
      <c r="DN98" s="8" t="n">
        <f aca="false">IF(BV99&gt;BV98,1,0)</f>
        <v>0</v>
      </c>
      <c r="DO98" s="8" t="n">
        <f aca="false">IF(BW99&gt;BW98,1,0)</f>
        <v>0</v>
      </c>
      <c r="DP98" s="8" t="n">
        <f aca="false">IF(CI96&gt;CI97,1,0)</f>
        <v>0</v>
      </c>
      <c r="DQ98" s="8" t="n">
        <f aca="false">IF(CJ96&gt;CJ97,1,0)</f>
        <v>0</v>
      </c>
      <c r="DR98" s="8" t="n">
        <f aca="false">IF(CK96&gt;CK97,1,0)</f>
        <v>0</v>
      </c>
      <c r="DS98" s="74"/>
      <c r="DT98" s="8" t="n">
        <f aca="false">AE97+AF97+AG97+AS95+AT95+AU95+BG98+BH98+BI98+BU98+BV98+BW98+CI97+CJ97+CK97</f>
        <v>70</v>
      </c>
      <c r="DU98" s="8" t="n">
        <f aca="false">AE96+AF96+AG96+AS94+AT94+AU94+BG99+BH99+BI99+BU99+BV99+BW99+CI96+CJ96+CK96</f>
        <v>16</v>
      </c>
      <c r="DV98" s="74"/>
      <c r="DW98" s="1" t="n">
        <f aca="false">IF(X97="O",1,0)</f>
        <v>0</v>
      </c>
      <c r="DX98" s="1" t="n">
        <f aca="false">IF(AL95="O",1,0)</f>
        <v>0</v>
      </c>
      <c r="DY98" s="1" t="n">
        <f aca="false">IF(AZ98="O",1,0)</f>
        <v>0</v>
      </c>
      <c r="DZ98" s="1" t="n">
        <f aca="false">IF(BN98="O",1,0)</f>
        <v>0</v>
      </c>
      <c r="EA98" s="1" t="n">
        <f aca="false">IF(CB97="O",1,0)</f>
        <v>0</v>
      </c>
      <c r="ED98" s="8" t="n">
        <f aca="false">IF(CN98+CO98+CP98+DD98+DE98+DF98&gt;0,1,0)</f>
        <v>1</v>
      </c>
      <c r="EE98" s="8" t="n">
        <f aca="false">IF(CQ98+CR98+CS98+DG98+DH98+DI98&gt;0,1,0)</f>
        <v>1</v>
      </c>
      <c r="EF98" s="8" t="n">
        <f aca="false">IF(CT98+CU98+CV98+DJ98+DK98+DL98&gt;0,1,0)</f>
        <v>1</v>
      </c>
      <c r="EG98" s="8" t="n">
        <f aca="false">IF(CW98+CX98+CY98+DM98+DN98+DO98&gt;0,1,0)</f>
        <v>1</v>
      </c>
      <c r="EH98" s="8" t="n">
        <f aca="false">IF(CZ98+DA98+DB98+DP98+DQ98+DR98&gt;0,1,0)</f>
        <v>1</v>
      </c>
      <c r="EI98" s="8" t="n">
        <v>5</v>
      </c>
      <c r="EJ98" s="48" t="n">
        <f aca="false">SUM(ED98:EH98)</f>
        <v>5</v>
      </c>
      <c r="EK98" s="48" t="n">
        <f aca="false">AY98+BM98+CA97+W97+AK95</f>
        <v>5</v>
      </c>
      <c r="EL98" s="48" t="n">
        <f aca="false">SUM(CN98:DB98)</f>
        <v>10</v>
      </c>
      <c r="EM98" s="48" t="n">
        <f aca="false">SUM(DD98:DR98)</f>
        <v>1</v>
      </c>
      <c r="EN98" s="48" t="n">
        <f aca="false">EL98-EM98</f>
        <v>9</v>
      </c>
      <c r="EO98" s="48" t="n">
        <f aca="false">DT98</f>
        <v>70</v>
      </c>
      <c r="EP98" s="48" t="n">
        <f aca="false">DU98</f>
        <v>16</v>
      </c>
      <c r="EQ98" s="48" t="n">
        <f aca="false">EO98-EP98</f>
        <v>54</v>
      </c>
      <c r="ER98" s="48" t="n">
        <f aca="false">SUM(DW98:EA98)</f>
        <v>0</v>
      </c>
      <c r="ES98" s="74"/>
      <c r="ET98" s="27" t="n">
        <f aca="false">IF(EK98+100&gt;99,EK98+100,concatdxnar("0",EK98+100))</f>
        <v>105</v>
      </c>
      <c r="EU98" s="27" t="n">
        <f aca="false">IF(EN98+100&gt;99,EN98+100,CONCATENATE("0",EN98+100))</f>
        <v>109</v>
      </c>
      <c r="EV98" s="27" t="n">
        <f aca="false">IF(EQ98+100&gt;99,EQ98+100,CONCATENATE("0",EQ98+100))</f>
        <v>154</v>
      </c>
      <c r="EW98" s="27" t="n">
        <f aca="false">9-ER98</f>
        <v>9</v>
      </c>
      <c r="EX98" s="8" t="str">
        <f aca="false">CONCATENATE(ET98,EU98,EV98,EW98,EI98)</f>
        <v>10510915495</v>
      </c>
      <c r="EY98" s="8" t="n">
        <f aca="false">VALUE(EX98)</f>
        <v>10510915495</v>
      </c>
      <c r="EZ98" s="8" t="n">
        <f aca="false">LARGE(EY94:EY99,EI98)</f>
        <v>10109407894</v>
      </c>
      <c r="FA98" s="8" t="str">
        <f aca="false">LEFT(EZ98,9)</f>
        <v>101094078</v>
      </c>
      <c r="FB98" s="8" t="str">
        <f aca="false">IF(FA98=FA97,"empate-c",IF(FA98=FA99,"empate-b","ok"))</f>
        <v>ok</v>
      </c>
      <c r="FC98" s="8" t="n">
        <f aca="false">VALUE(RIGHT(EZ98,1))</f>
        <v>4</v>
      </c>
      <c r="FD98" s="8" t="n">
        <f aca="false">IF(FB98="ok",9,IF(FB98="empate-c",CONCATENATE(FC98,FC97),IF(FB98="empate-b",CONCATENATE(FC98,FC99),1)))</f>
        <v>9</v>
      </c>
      <c r="FE98" s="8" t="str">
        <f aca="false">RIGHT(C92,1)</f>
        <v>K</v>
      </c>
      <c r="FF98" s="8" t="n">
        <f aca="false">IF(FD98=9,9,VLOOKUP(CONCATENATE(FE98,FD98),'Conf-Direto'!$A$12:$B$587,2,0))</f>
        <v>9</v>
      </c>
      <c r="FG98" s="8" t="n">
        <f aca="false">IF(FF98=9,9,IF(FF98=FC98,8,7))</f>
        <v>9</v>
      </c>
      <c r="FH98" s="1" t="str">
        <f aca="false">CONCATENATE(FA98,FG98,FC98)</f>
        <v>10109407894</v>
      </c>
      <c r="FI98" s="8" t="n">
        <v>5</v>
      </c>
      <c r="FJ98" s="25" t="n">
        <f aca="false">IF(AK94=1,1,IF(AK95=1,5,0))</f>
        <v>5</v>
      </c>
      <c r="FK98" s="25" t="n">
        <f aca="false">IF(W96=1,2,IF(W97=1,5,0))</f>
        <v>5</v>
      </c>
      <c r="FL98" s="25" t="n">
        <f aca="false">IF(CA96=1,3,IF(CA97=1,5,0))</f>
        <v>5</v>
      </c>
      <c r="FM98" s="25" t="n">
        <f aca="false">IF(BM99=1,4,IF(BM98=1,5,0))</f>
        <v>5</v>
      </c>
      <c r="FN98" s="25"/>
      <c r="FO98" s="25" t="n">
        <f aca="false">FN99</f>
        <v>5</v>
      </c>
      <c r="FP98" s="1" t="n">
        <f aca="false">VALUE(FH98)</f>
        <v>10109407894</v>
      </c>
      <c r="FQ98" s="1" t="n">
        <f aca="false">LARGE(FP94:FP99,5)</f>
        <v>10109407894</v>
      </c>
      <c r="FR98" s="8" t="n">
        <f aca="false">IF(SUM(EJ94:EJ99)=0,B98,VALUE(RIGHT(FQ98,1)))</f>
        <v>4</v>
      </c>
      <c r="FS98" s="1" t="n">
        <f aca="false">FR98+60</f>
        <v>64</v>
      </c>
      <c r="FT98" s="1" t="str">
        <f aca="false">VLOOKUP(FR98,B94:D99,3,0)</f>
        <v>LUCIMAR SILVA</v>
      </c>
      <c r="FU98" s="4" t="n">
        <f aca="false">F98</f>
        <v>65</v>
      </c>
      <c r="FV98" s="9" t="str">
        <f aca="false">IF(FS98&lt;10,CONCATENATE("0",FS98,IF(FU98&lt;10,CONCATENATE("0",FU98),FU98)),CONCATENATE(FS98,IF(FU98&lt;10,CONCATENATE("0",FU98),FU98)))</f>
        <v>6465</v>
      </c>
      <c r="FW98" s="4" t="n">
        <f aca="false">VALUE(FV98)</f>
        <v>6465</v>
      </c>
      <c r="FX98" s="4" t="n">
        <f aca="false">SMALL(FW94:FW99,FI98)</f>
        <v>6561</v>
      </c>
      <c r="FY98" s="4" t="n">
        <f aca="false">IF(LEN(FX98)=3,VALUE(LEFT(FX98,1)),VALUE(LEFT(FX98,2)))</f>
        <v>65</v>
      </c>
      <c r="FZ98" s="4" t="str">
        <f aca="false">RIGHT(FX98,2)</f>
        <v>61</v>
      </c>
    </row>
    <row r="99" customFormat="false" ht="13.8" hidden="false" customHeight="false" outlineLevel="0" collapsed="false">
      <c r="B99" s="48" t="n">
        <v>6</v>
      </c>
      <c r="C99" s="100" t="n">
        <v>66</v>
      </c>
      <c r="D99" s="101" t="str">
        <f aca="false">Classificação!D70</f>
        <v>GILMARA LIMA</v>
      </c>
      <c r="F99" s="100" t="n">
        <f aca="false">F98+1</f>
        <v>66</v>
      </c>
      <c r="G99" s="102" t="str">
        <f aca="false">VLOOKUP(FR99,$B$94:$D$99,3,0)</f>
        <v>ANTONIO V. ROCHA</v>
      </c>
      <c r="H99" s="114" t="n">
        <f aca="false">VLOOKUP(FR99,EI94:EJ99,2,0)</f>
        <v>5</v>
      </c>
      <c r="I99" s="104" t="n">
        <f aca="false">VLOOKUP(FR99,EI94:EK99,3,0)</f>
        <v>0</v>
      </c>
      <c r="J99" s="108" t="n">
        <f aca="false">VLOOKUP(FR99,EI94:EQ99,4,0)</f>
        <v>0</v>
      </c>
      <c r="K99" s="106" t="n">
        <f aca="false">VLOOKUP(FR99,EI94:EQ99,5,0)</f>
        <v>10</v>
      </c>
      <c r="L99" s="107" t="n">
        <f aca="false">VLOOKUP(FR99,EI94:EQ99,6,0)</f>
        <v>-10</v>
      </c>
      <c r="M99" s="108" t="n">
        <f aca="false">VLOOKUP(FR99,EI94:EQ99,7,0)</f>
        <v>0</v>
      </c>
      <c r="N99" s="106" t="n">
        <f aca="false">VLOOKUP(FR99,EI94:EQ99,8,0)</f>
        <v>60</v>
      </c>
      <c r="O99" s="115" t="n">
        <f aca="false">VLOOKUP(FR99,EI94:EQ99,9,0)</f>
        <v>-60</v>
      </c>
      <c r="P99" s="109" t="n">
        <f aca="false">VLOOKUP(FR99,EI94:ER99,10,0)</f>
        <v>5</v>
      </c>
      <c r="Q99" s="109" t="e">
        <f aca="false">VLOOKUP(FS99,EJ94:ES99,10,0)</f>
        <v>#N/A</v>
      </c>
      <c r="R99" s="59"/>
      <c r="S99" s="59"/>
      <c r="U99" s="81" t="s">
        <v>75</v>
      </c>
      <c r="V99" s="82" t="str">
        <f aca="false">D97</f>
        <v>LUCIMAR SILVA</v>
      </c>
      <c r="W99" s="83" t="n">
        <f aca="false">IF(X99="W",1,IF(X99="O",0,IF(X99="R",0,IF(X98="R",1,IF(AG99+AG98&gt;0,IF(AG99&gt;AG98,1,0),IF(AF99&gt;AF98,1,0))))))</f>
        <v>0</v>
      </c>
      <c r="X99" s="110"/>
      <c r="Y99" s="85" t="n">
        <v>3</v>
      </c>
      <c r="Z99" s="85" t="n">
        <v>4</v>
      </c>
      <c r="AA99" s="86"/>
      <c r="AC99" s="5" t="str">
        <f aca="false">IF(AA99&lt;&gt;"","STB",IF(AA98&lt;&gt;"","STB",IF(Z99&lt;&gt;"",IF(Z99&gt;5,IF(Z99&gt;Z98+1,"fim2st",IF(Z98&gt;Z99+1,"fim2st",IF(Z99=Z98,"meio2st",IF(Z99=6,IF(Z98=7,"fim2st","meio2st"),IF(Z99=7,IF(Z98=6,"fim2st","meio2st"),"meio2st"))))),IF(Z98&gt;5,IF(Z98&gt;Z99+1,"fim2st","meio2st"),"meio2st")),IF(Z98&lt;&gt;"",IF(Z99&gt;5,IF(Z99&gt;Z98+1,"fim2st",IF(Z98&gt;Z99+1,"fim2st",IF(Z99=Z98,"meio2st",IF(Z99=6,IF(Z98=7,"fim2st","meio2st"),IF(Z99=7,IF(Z98=6,"fim2st","meio2st"),"meio2st"))))),IF(Z98&gt;5,IF(Z98&gt;Z99+1,"fim2st","meio2st"),"meio2st")),IF(Y99&lt;&gt;"",IF(Y99&gt;5,IF(Y99&gt;Y98+1,"fim1st",IF(Y98&gt;Y99+1,"fim1st",IF(Y99=Y98,"meio1st",IF(Y99=6,IF(Y98=7,"fim1st","meio1st"),IF(Y99=7,IF(Y98=6,"fim1st","meio1st"),"meio1st"))))),IF(Y98&gt;5,IF(Y98&gt;Y99+1,"fim1st","meio1st"),"meio1st")),IF(Y98&lt;&gt;"",IF(Y99&gt;5,IF(Y99&gt;Y98+1,"fim1st",IF(Y98&gt;Y99+1,"fim1st",IF(Y99=Y98,"meio1st",IF(Y99=6,IF(Y98=7,"fim1st","meio1st"),IF(Y99=7,IF(Y98=6,"fim1st","meio1st"),"meio1st"))))),IF(Y98&gt;5,IF(Y98&gt;Y99+1,"fim1st","meio1st"),"meio1st")),"NJG"))))))</f>
        <v>fim2st</v>
      </c>
      <c r="AE99" s="87" t="n">
        <f aca="false">IF(X99="W",6,IF(X99="O",0,  IF(X98="R",IF(AC99="meio1st",IF(Y98&gt;4,IF(Y98=6,7,Y98+2),6),Y99),Y99)))</f>
        <v>3</v>
      </c>
      <c r="AF99" s="88" t="n">
        <f aca="false">IF(X99="W",6,IF(X99="O",0,IF(X99="R",IF(AC99="meio1st",0,IF(AC99="fim1st",0,Z99) ),IF(X98="R",IF(AC99="meio1st",6,IF(AC99="fim1st",6,IF(AC99="meio2st",IF(Z98&gt;4,IF(Z98=6,7,Z98+2),6),Z99))),Z99))))</f>
        <v>4</v>
      </c>
      <c r="AG99" s="89" t="n">
        <f aca="false">IF(X99="W",0,IF(X99="O",0,IF(X99="R",IF(AC99="STB",AA99,0),IF(X98="R",IF(AC94="meio1st",0,IF(AE99&gt;AE98,IF(AF99&gt;AF98,0,10),IF(AF99&gt;AF98,10,AA99))),AA99))))</f>
        <v>0</v>
      </c>
      <c r="AH99" s="69"/>
      <c r="AI99" s="81"/>
      <c r="AJ99" s="82" t="str">
        <f aca="false">D99</f>
        <v>GILMARA LIMA</v>
      </c>
      <c r="AK99" s="83" t="n">
        <f aca="false">IF(AL99="W",1,IF(AL99="O",0,IF(AL99="R",0,IF(AL98="R",1,IF(AU99+AU98&gt;0,IF(AU99&gt;AU98,1,0),IF(AT99&gt;AT98,1,0))))))</f>
        <v>1</v>
      </c>
      <c r="AL99" s="110"/>
      <c r="AM99" s="85" t="n">
        <v>6</v>
      </c>
      <c r="AN99" s="85" t="n">
        <v>7</v>
      </c>
      <c r="AO99" s="86"/>
      <c r="AQ99" s="5" t="str">
        <f aca="false">IF(AO99&lt;&gt;"","STB",IF(AO98&lt;&gt;"","STB",IF(AN99&lt;&gt;"",IF(AN99&gt;5,IF(AN99&gt;AN98+1,"fim2st",IF(AN98&gt;AN99+1,"fim2st",IF(AN99=AN98,"meio2st",IF(AN99=6,IF(AN98=7,"fim2st","meio2st"),IF(AN99=7,IF(AN98=6,"fim2st","meio2st"),"meio2st"))))),IF(AN98&gt;5,IF(AN98&gt;AN99+1,"fim2st","meio2st"),"meio2st")),IF(AN98&lt;&gt;"",IF(AN99&gt;5,IF(AN99&gt;AN98+1,"fim2st",IF(AN98&gt;AN99+1,"fim2st",IF(AN99=AN98,"meio2st",IF(AN99=6,IF(AN98=7,"fim2st","meio2st"),IF(AN99=7,IF(AN98=6,"fim2st","meio2st"),"meio2st"))))),IF(AN98&gt;5,IF(AN98&gt;AN99+1,"fim2st","meio2st"),"meio2st")),IF(AM99&lt;&gt;"",IF(AM99&gt;5,IF(AM99&gt;AM98+1,"fim1st",IF(AM98&gt;AM99+1,"fim1st",IF(AM99=AM98,"meio1st",IF(AM99=6,IF(AM98=7,"fim1st","meio1st"),IF(AM99=7,IF(AM98=6,"fim1st","meio1st"),"meio1st"))))),IF(AM98&gt;5,IF(AM98&gt;AM99+1,"fim1st","meio1st"),"meio1st")),IF(AM98&lt;&gt;"",IF(AM99&gt;5,IF(AM99&gt;AM98+1,"fim1st",IF(AM98&gt;AM99+1,"fim1st",IF(AM99=AM98,"meio1st",IF(AM99=6,IF(AM98=7,"fim1st","meio1st"),IF(AM99=7,IF(AM98=6,"fim1st","meio1st"),"meio1st"))))),IF(AM98&gt;5,IF(AM98&gt;AM99+1,"fim1st","meio1st"),"meio1st")),"NJG"))))))</f>
        <v>fim2st</v>
      </c>
      <c r="AS99" s="87" t="n">
        <f aca="false">IF(AL99="W",6,IF(AL99="O",0,  IF(AL98="R",IF(AQ99="meio1st",IF(AM98&gt;4,IF(AM98=6,7,AM98+2),6),AM99),AM99)))</f>
        <v>6</v>
      </c>
      <c r="AT99" s="88" t="n">
        <f aca="false">IF(AL99="W",6,IF(AL99="O",0,IF(AL99="R",IF(AQ99="meio1st",0,IF(AQ99="fim1st",0,AN99) ),IF(AL98="R",IF(AQ99="meio1st",6,IF(AQ99="fim1st",6,IF(AQ99="meio2st",IF(AN98&gt;4,IF(AN98=6,7,AN98+2),6),AN99))),AN99))))</f>
        <v>7</v>
      </c>
      <c r="AU99" s="89" t="n">
        <f aca="false">IF(AL99="W",0,IF(AL99="O",0,IF(AL99="R",IF(AQ99="STB",AO99,0),IF(AL98="R",IF(AQ94="meio1st",0,IF(AS99&gt;AS98,IF(AT99&gt;AT98,0,10),IF(AT99&gt;AT98,10,AO99))),AO99))))</f>
        <v>0</v>
      </c>
      <c r="AW99" s="81" t="s">
        <v>75</v>
      </c>
      <c r="AX99" s="82" t="str">
        <f aca="false">D99</f>
        <v>GILMARA LIMA</v>
      </c>
      <c r="AY99" s="83" t="n">
        <f aca="false">IF(AZ99="W",1,IF(AZ99="O",0,IF(AZ99="R",0,IF(AZ98="R",1,IF(BI99+BI98&gt;0,IF(BI99&gt;BI98,1,0),IF(BH99&gt;BH98,1,0))))))</f>
        <v>0</v>
      </c>
      <c r="AZ99" s="110"/>
      <c r="BA99" s="85" t="n">
        <v>7</v>
      </c>
      <c r="BB99" s="85" t="n">
        <v>3</v>
      </c>
      <c r="BC99" s="86" t="n">
        <v>3</v>
      </c>
      <c r="BE99" s="5" t="str">
        <f aca="false">IF(BC99&lt;&gt;"","STB",IF(BC98&lt;&gt;"","STB",IF(BB99&lt;&gt;"",IF(BB99&gt;5,IF(BB99&gt;BB98+1,"fim2st",IF(BB98&gt;BB99+1,"fim2st",IF(BB99=BB98,"meio2st",IF(BB99=6,IF(BB98=7,"fim2st","meio2st"),IF(BB99=7,IF(BB98=6,"fim2st","meio2st"),"meio2st"))))),IF(BB98&gt;5,IF(BB98&gt;BB99+1,"fim2st","meio2st"),"meio2st")),IF(BB98&lt;&gt;"",IF(BB99&gt;5,IF(BB99&gt;BB98+1,"fim2st",IF(BB98&gt;BB99+1,"fim2st",IF(BB99=BB98,"meio2st",IF(BB99=6,IF(BB98=7,"fim2st","meio2st"),IF(BB99=7,IF(BB98=6,"fim2st","meio2st"),"meio2st"))))),IF(BB98&gt;5,IF(BB98&gt;BB99+1,"fim2st","meio2st"),"meio2st")),IF(BA99&lt;&gt;"",IF(BA99&gt;5,IF(BA99&gt;BA98+1,"fim1st",IF(BA98&gt;BA99+1,"fim1st",IF(BA99=BA98,"meio1st",IF(BA99=6,IF(BA98=7,"fim1st","meio1st"),IF(BA99=7,IF(BA98=6,"fim1st","meio1st"),"meio1st"))))),IF(BA98&gt;5,IF(BA98&gt;BA99+1,"fim1st","meio1st"),"meio1st")),IF(BA98&lt;&gt;"",IF(BA99&gt;5,IF(BA99&gt;BA98+1,"fim1st",IF(BA98&gt;BA99+1,"fim1st",IF(BA99=BA98,"meio1st",IF(BA99=6,IF(BA98=7,"fim1st","meio1st"),IF(BA99=7,IF(BA98=6,"fim1st","meio1st"),"meio1st"))))),IF(BA98&gt;5,IF(BA98&gt;BA99+1,"fim1st","meio1st"),"meio1st")),"NJG"))))))</f>
        <v>STB</v>
      </c>
      <c r="BG99" s="87" t="n">
        <f aca="false">IF(AZ99="W",6,IF(AZ99="O",0,  IF(AZ98="R",IF(BE99="meio1st",IF(BA98&gt;4,IF(BA98=6,7,BA98+2),6),BA99),BA99)))</f>
        <v>7</v>
      </c>
      <c r="BH99" s="88" t="n">
        <f aca="false">IF(AZ99="W",6,IF(AZ99="O",0,IF(AZ99="R",IF(BE99="meio1st",0,IF(BE99="fim1st",0,BB99) ),IF(AZ98="R",IF(BE99="meio1st",6,IF(BE99="fim1st",6,IF(BE99="meio2st",IF(BB98&gt;4,IF(BB98=6,7,BB98+2),6),BB99))),BB99))))</f>
        <v>3</v>
      </c>
      <c r="BI99" s="89" t="n">
        <f aca="false">IF(AZ99="W",0,IF(AZ99="O",0,IF(AZ99="R",IF(BE99="STB",BC99,0),IF(AZ98="R",IF(BE94="meio1st",0,IF(BG99&gt;BG98,IF(BH99&gt;BH98,0,10),IF(BH99&gt;BH98,10,BC99))),BC99))))</f>
        <v>3</v>
      </c>
      <c r="BK99" s="81"/>
      <c r="BL99" s="82" t="str">
        <f aca="false">D97</f>
        <v>LUCIMAR SILVA</v>
      </c>
      <c r="BM99" s="83" t="n">
        <f aca="false">IF(BN99="W",1,IF(BN99="O",0,IF(BN99="R",0,IF(BN98="R",1,IF(BW99+BW98&gt;0,IF(BW99&gt;BW98,1,0),IF(BV99&gt;BV98,1,0))))))</f>
        <v>0</v>
      </c>
      <c r="BN99" s="110"/>
      <c r="BO99" s="85" t="n">
        <v>0</v>
      </c>
      <c r="BP99" s="85" t="n">
        <v>1</v>
      </c>
      <c r="BQ99" s="86"/>
      <c r="BS99" s="5" t="str">
        <f aca="false">IF(BQ99&lt;&gt;"","STB",IF(BQ98&lt;&gt;"","STB",IF(BP99&lt;&gt;"",IF(BP99&gt;5,IF(BP99&gt;BP98+1,"fim2st",IF(BP98&gt;BP99+1,"fim2st",IF(BP99=BP98,"meio2st",IF(BP99=6,IF(BP98=7,"fim2st","meio2st"),IF(BP99=7,IF(BP98=6,"fim2st","meio2st"),"meio2st"))))),IF(BP98&gt;5,IF(BP98&gt;BP99+1,"fim2st","meio2st"),"meio2st")),IF(BP98&lt;&gt;"",IF(BP99&gt;5,IF(BP99&gt;BP98+1,"fim2st",IF(BP98&gt;BP99+1,"fim2st",IF(BP99=BP98,"meio2st",IF(BP99=6,IF(BP98=7,"fim2st","meio2st"),IF(BP99=7,IF(BP98=6,"fim2st","meio2st"),"meio2st"))))),IF(BP98&gt;5,IF(BP98&gt;BP99+1,"fim2st","meio2st"),"meio2st")),IF(BO99&lt;&gt;"",IF(BO99&gt;5,IF(BO99&gt;BO98+1,"fim1st",IF(BO98&gt;BO99+1,"fim1st",IF(BO99=BO98,"meio1st",IF(BO99=6,IF(BO98=7,"fim1st","meio1st"),IF(BO99=7,IF(BO98=6,"fim1st","meio1st"),"meio1st"))))),IF(BO98&gt;5,IF(BO98&gt;BO99+1,"fim1st","meio1st"),"meio1st")),IF(BO98&lt;&gt;"",IF(BO99&gt;5,IF(BO99&gt;BO98+1,"fim1st",IF(BO98&gt;BO99+1,"fim1st",IF(BO99=BO98,"meio1st",IF(BO99=6,IF(BO98=7,"fim1st","meio1st"),IF(BO99=7,IF(BO98=6,"fim1st","meio1st"),"meio1st"))))),IF(BO98&gt;5,IF(BO98&gt;BO99+1,"fim1st","meio1st"),"meio1st")),"NJG"))))))</f>
        <v>fim2st</v>
      </c>
      <c r="BU99" s="87" t="n">
        <f aca="false">IF(BN99="W",6,IF(BN99="O",0,  IF(BN98="R",IF(BS99="meio1st",IF(BO98&gt;4,IF(BO98=6,7,BO98+2),6),BO99),BO99)))</f>
        <v>0</v>
      </c>
      <c r="BV99" s="88" t="n">
        <f aca="false">IF(BN99="W",6,IF(BN99="O",0,IF(BN99="R",IF(BS99="meio1st",0,IF(BS99="fim1st",0,BP99) ),IF(BN98="R",IF(BS99="meio1st",6,IF(BS99="fim1st",6,IF(BS99="meio2st",IF(BP98&gt;4,IF(BP98=6,7,BP98+2),6),BP99))),BP99))))</f>
        <v>1</v>
      </c>
      <c r="BW99" s="89" t="n">
        <f aca="false">IF(BN99="W",0,IF(BN99="O",0,IF(BN99="R",IF(BS99="STB",BQ99,0),IF(BN98="R",IF(BS94="meio1st",0,IF(BU99&gt;BU98,IF(BV99&gt;BV98,0,10),IF(BV99&gt;BV98,10,BQ99))),BQ99))))</f>
        <v>0</v>
      </c>
      <c r="BY99" s="81"/>
      <c r="BZ99" s="82" t="str">
        <f aca="false">D99</f>
        <v>GILMARA LIMA</v>
      </c>
      <c r="CA99" s="83" t="n">
        <f aca="false">IF(CB99="W",1,IF(CB99="O",0,IF(CB99="R",0,IF(CB98="R",1,IF(CK99+CK98&gt;0,IF(CK99&gt;CK98,1,0),IF(CJ99&gt;CJ98,1,0))))))</f>
        <v>1</v>
      </c>
      <c r="CB99" s="110"/>
      <c r="CC99" s="85" t="n">
        <v>6</v>
      </c>
      <c r="CD99" s="85" t="n">
        <v>6</v>
      </c>
      <c r="CE99" s="86"/>
      <c r="CG99" s="5" t="str">
        <f aca="false">IF(CE99&lt;&gt;"","STB",IF(CE98&lt;&gt;"","STB",IF(CD99&lt;&gt;"",IF(CD99&gt;5,IF(CD99&gt;CD98+1,"fim2st",IF(CD98&gt;CD99+1,"fim2st",IF(CD99=CD98,"meio2st",IF(CD99=6,IF(CD98=7,"fim2st","meio2st"),IF(CD99=7,IF(CD98=6,"fim2st","meio2st"),"meio2st"))))),IF(CD98&gt;5,IF(CD98&gt;CD99+1,"fim2st","meio2st"),"meio2st")),IF(CD98&lt;&gt;"",IF(CD99&gt;5,IF(CD99&gt;CD98+1,"fim2st",IF(CD98&gt;CD99+1,"fim2st",IF(CD99=CD98,"meio2st",IF(CD99=6,IF(CD98=7,"fim2st","meio2st"),IF(CD99=7,IF(CD98=6,"fim2st","meio2st"),"meio2st"))))),IF(CD98&gt;5,IF(CD98&gt;CD99+1,"fim2st","meio2st"),"meio2st")),IF(CC99&lt;&gt;"",IF(CC99&gt;5,IF(CC99&gt;CC98+1,"fim1st",IF(CC98&gt;CC99+1,"fim1st",IF(CC99=CC98,"meio1st",IF(CC99=6,IF(CC98=7,"fim1st","meio1st"),IF(CC99=7,IF(CC98=6,"fim1st","meio1st"),"meio1st"))))),IF(CC98&gt;5,IF(CC98&gt;CC99+1,"fim1st","meio1st"),"meio1st")),IF(CC98&lt;&gt;"",IF(CC99&gt;5,IF(CC99&gt;CC98+1,"fim1st",IF(CC98&gt;CC99+1,"fim1st",IF(CC99=CC98,"meio1st",IF(CC99=6,IF(CC98=7,"fim1st","meio1st"),IF(CC99=7,IF(CC98=6,"fim1st","meio1st"),"meio1st"))))),IF(CC98&gt;5,IF(CC98&gt;CC99+1,"fim1st","meio1st"),"meio1st")),"NJG"))))))</f>
        <v>fim2st</v>
      </c>
      <c r="CI99" s="92" t="n">
        <f aca="false">IF(CB99="W",6,IF(CB99="O",0,  IF(CB98="R",IF(CG99="meio1st",IF(CC98&gt;4,IF(CC98=6,7,CC98+2),6),CC99),CC99)))</f>
        <v>6</v>
      </c>
      <c r="CJ99" s="93" t="n">
        <f aca="false">IF(CB99="W",6,IF(CB99="O",0,IF(CB99="R",IF(CG99="meio1st",0,IF(CG99="fim1st",0,CD99) ),IF(CB98="R",IF(CG99="meio1st",6,IF(CG99="fim1st",6,IF(CG99="meio2st",IF(CD98&gt;4,IF(CD98=6,7,CD98+2),6),CD99))),CD99))))</f>
        <v>6</v>
      </c>
      <c r="CK99" s="94" t="n">
        <f aca="false">IF(CB99="W",0,IF(CB99="O",0,IF(CB99="R",IF(CG99="STB",CE99,0),IF(CB98="R",IF(CG94="meio1st",0,IF(CI99&gt;CI98,IF(CJ99&gt;CJ98,0,10),IF(CJ99&gt;CJ98,10,CE99))),CE99))))</f>
        <v>0</v>
      </c>
      <c r="CM99" s="1" t="str">
        <f aca="false">D99</f>
        <v>GILMARA LIMA</v>
      </c>
      <c r="CN99" s="8" t="n">
        <f aca="false">IF(AE95&gt;AE94,1,0)</f>
        <v>1</v>
      </c>
      <c r="CO99" s="8" t="n">
        <f aca="false">IF(AF95&gt;AF94,1,0)</f>
        <v>1</v>
      </c>
      <c r="CP99" s="8" t="n">
        <f aca="false">IF(AG95&gt;AG94,1,0)</f>
        <v>0</v>
      </c>
      <c r="CQ99" s="8" t="n">
        <f aca="false">IF(AS99&gt;AS98,1,0)</f>
        <v>1</v>
      </c>
      <c r="CR99" s="8" t="n">
        <f aca="false">IF(AT99&gt;AT98,1,0)</f>
        <v>1</v>
      </c>
      <c r="CS99" s="8" t="n">
        <f aca="false">IF(AU99&gt;AU98,1,0)</f>
        <v>0</v>
      </c>
      <c r="CT99" s="8" t="n">
        <f aca="false">IF(BG99&gt;BG98,1,0)</f>
        <v>1</v>
      </c>
      <c r="CU99" s="8" t="n">
        <f aca="false">IF(BH99&gt;BH98,1,0)</f>
        <v>0</v>
      </c>
      <c r="CV99" s="8" t="n">
        <f aca="false">IF(BI99&gt;BI98,1,0)</f>
        <v>0</v>
      </c>
      <c r="CW99" s="8" t="n">
        <f aca="false">IF(BU97&gt;BU96,1,0)</f>
        <v>1</v>
      </c>
      <c r="CX99" s="8" t="n">
        <f aca="false">IF(BV97&gt;BV96,1,0)</f>
        <v>1</v>
      </c>
      <c r="CY99" s="8" t="n">
        <f aca="false">IF(BW97&gt;BW96,1,0)</f>
        <v>0</v>
      </c>
      <c r="CZ99" s="8" t="n">
        <f aca="false">IF(CI99&gt;CI98,1,0)</f>
        <v>1</v>
      </c>
      <c r="DA99" s="8" t="n">
        <f aca="false">IF(CJ99&gt;CJ98,1,0)</f>
        <v>1</v>
      </c>
      <c r="DB99" s="8" t="n">
        <f aca="false">IF(CK99&gt;CK98,1,0)</f>
        <v>0</v>
      </c>
      <c r="DC99" s="74"/>
      <c r="DD99" s="8" t="n">
        <f aca="false">IF(AE94&gt;AE95,1,0)</f>
        <v>0</v>
      </c>
      <c r="DE99" s="8" t="n">
        <f aca="false">IF(AF94&gt;AF95,1,0)</f>
        <v>0</v>
      </c>
      <c r="DF99" s="8" t="n">
        <f aca="false">IF(AG94&gt;AG95,1,0)</f>
        <v>0</v>
      </c>
      <c r="DG99" s="8" t="n">
        <f aca="false">IF(AS98&gt;AS99,1,0)</f>
        <v>0</v>
      </c>
      <c r="DH99" s="8" t="n">
        <f aca="false">IF(AT98&gt;AT99,1,0)</f>
        <v>0</v>
      </c>
      <c r="DI99" s="8" t="n">
        <f aca="false">IF(AU98&gt;AU99,1,0)</f>
        <v>0</v>
      </c>
      <c r="DJ99" s="8" t="n">
        <f aca="false">IF(BG98&gt;BG99,1,0)</f>
        <v>0</v>
      </c>
      <c r="DK99" s="8" t="n">
        <f aca="false">IF(BH98&gt;BH99,1,0)</f>
        <v>1</v>
      </c>
      <c r="DL99" s="8" t="n">
        <f aca="false">IF(BI98&gt;BI99,1,0)</f>
        <v>1</v>
      </c>
      <c r="DM99" s="8" t="n">
        <f aca="false">IF(BU96&gt;BU97,1,0)</f>
        <v>0</v>
      </c>
      <c r="DN99" s="8" t="n">
        <f aca="false">IF(BV96&gt;BV97,1,0)</f>
        <v>0</v>
      </c>
      <c r="DO99" s="8" t="n">
        <f aca="false">IF(BW96&gt;BW97,1,0)</f>
        <v>0</v>
      </c>
      <c r="DP99" s="8" t="n">
        <f aca="false">IF(CI98&gt;CI99,1,0)</f>
        <v>0</v>
      </c>
      <c r="DQ99" s="8" t="n">
        <f aca="false">IF(CJ98&gt;CJ99,1,0)</f>
        <v>0</v>
      </c>
      <c r="DR99" s="8" t="n">
        <f aca="false">IF(CK98&gt;CK99,1,0)</f>
        <v>0</v>
      </c>
      <c r="DS99" s="74"/>
      <c r="DT99" s="8" t="n">
        <f aca="false">AE95+AF95+AG95+AS99+AT99+AU99+BG99+BH99+BI99+BU97+BV97+BW97+CI99+CJ99+CK99</f>
        <v>63</v>
      </c>
      <c r="DU99" s="8" t="n">
        <f aca="false">AE94+AF94+AG94+AS98+AT98+AU98+BG98+BH98+BI98+BU96+BV96+BW96+CI98+CJ98+CK98</f>
        <v>41</v>
      </c>
      <c r="DV99" s="74"/>
      <c r="DW99" s="1" t="n">
        <f aca="false">IF(X95="O",1,0)</f>
        <v>0</v>
      </c>
      <c r="DX99" s="1" t="n">
        <f aca="false">IF(AL99="O",1,0)</f>
        <v>0</v>
      </c>
      <c r="DY99" s="1" t="n">
        <f aca="false">IF(AZ99="O",1,0)</f>
        <v>0</v>
      </c>
      <c r="DZ99" s="1" t="n">
        <f aca="false">IF(BN97="O",1,0)</f>
        <v>0</v>
      </c>
      <c r="EA99" s="1" t="n">
        <f aca="false">IF(CB99="O",1,0)</f>
        <v>0</v>
      </c>
      <c r="ED99" s="8" t="n">
        <f aca="false">IF(CN99+CO99+CP99+DD99+DE99+DF99&gt;0,1,0)</f>
        <v>1</v>
      </c>
      <c r="EE99" s="8" t="n">
        <f aca="false">IF(CQ99+CR99+CS99+DG99+DH99+DI99&gt;0,1,0)</f>
        <v>1</v>
      </c>
      <c r="EF99" s="8" t="n">
        <f aca="false">IF(CT99+CU99+CV99+DJ99+DK99+DL99&gt;0,1,0)</f>
        <v>1</v>
      </c>
      <c r="EG99" s="8" t="n">
        <f aca="false">IF(CW99+CX99+CY99+DM99+DN99+DO99&gt;0,1,0)</f>
        <v>1</v>
      </c>
      <c r="EH99" s="8" t="n">
        <f aca="false">IF(CZ99+DA99+DB99+DP99+DQ99+DR99&gt;0,1,0)</f>
        <v>1</v>
      </c>
      <c r="EI99" s="8" t="n">
        <v>6</v>
      </c>
      <c r="EJ99" s="48" t="n">
        <f aca="false">SUM(ED99:EH99)</f>
        <v>5</v>
      </c>
      <c r="EK99" s="48" t="n">
        <f aca="false">AY99+BM97+CA99+W95+AK99</f>
        <v>4</v>
      </c>
      <c r="EL99" s="48" t="n">
        <f aca="false">SUM(CN99:DB99)</f>
        <v>9</v>
      </c>
      <c r="EM99" s="48" t="n">
        <f aca="false">SUM(DD99:DR99)</f>
        <v>2</v>
      </c>
      <c r="EN99" s="48" t="n">
        <f aca="false">EL99-EM99</f>
        <v>7</v>
      </c>
      <c r="EO99" s="48" t="n">
        <f aca="false">DT99</f>
        <v>63</v>
      </c>
      <c r="EP99" s="48" t="n">
        <f aca="false">DU99</f>
        <v>41</v>
      </c>
      <c r="EQ99" s="48" t="n">
        <f aca="false">EO99-EP99</f>
        <v>22</v>
      </c>
      <c r="ER99" s="48" t="n">
        <f aca="false">SUM(DW99:EA99)</f>
        <v>0</v>
      </c>
      <c r="ES99" s="74"/>
      <c r="ET99" s="27" t="n">
        <f aca="false">IF(EK99+100&gt;99,EK99+100,concatdxnar("0",EK99+100))</f>
        <v>104</v>
      </c>
      <c r="EU99" s="27" t="n">
        <f aca="false">IF(EN99+100&gt;99,EN99+100,CONCATENATE("0",EN99+100))</f>
        <v>107</v>
      </c>
      <c r="EV99" s="27" t="n">
        <f aca="false">IF(EQ99+100&gt;99,EQ99+100,CONCATENATE("0",EQ99+100))</f>
        <v>122</v>
      </c>
      <c r="EW99" s="27" t="n">
        <f aca="false">9-ER99</f>
        <v>9</v>
      </c>
      <c r="EX99" s="8" t="str">
        <f aca="false">CONCATENATE(ET99,EU99,EV99,EW99,EI99)</f>
        <v>10410712296</v>
      </c>
      <c r="EY99" s="8" t="n">
        <f aca="false">VALUE(EX99)</f>
        <v>10410712296</v>
      </c>
      <c r="EZ99" s="8" t="n">
        <f aca="false">LARGE(EY94:EY99,EI99)</f>
        <v>10009004042</v>
      </c>
      <c r="FA99" s="8" t="str">
        <f aca="false">LEFT(EZ99,9)</f>
        <v>100090040</v>
      </c>
      <c r="FB99" s="8" t="str">
        <f aca="false">IF(FA99=FA98,"empate-c","ok")</f>
        <v>ok</v>
      </c>
      <c r="FC99" s="8" t="n">
        <f aca="false">VALUE(RIGHT(EZ99,1))</f>
        <v>2</v>
      </c>
      <c r="FD99" s="8" t="n">
        <f aca="false">IF(FB99="ok",9,IF(FB99="empate-c",CONCATENATE(FC99,FC98),IF(FB99="empate-b",CONCATENATE(FC99,FC100),1)))</f>
        <v>9</v>
      </c>
      <c r="FE99" s="8" t="str">
        <f aca="false">RIGHT(C92,1)</f>
        <v>K</v>
      </c>
      <c r="FF99" s="8" t="n">
        <f aca="false">IF(FD99=9,9,VLOOKUP(CONCATENATE(FE99,FD99),'Conf-Direto'!$A$12:$B$587,2,0))</f>
        <v>9</v>
      </c>
      <c r="FG99" s="8" t="n">
        <f aca="false">IF(FF99=9,9,IF(FF99=FC99,8,7))</f>
        <v>9</v>
      </c>
      <c r="FH99" s="1" t="str">
        <f aca="false">CONCATENATE(FA99,FG99,FC99)</f>
        <v>10009004092</v>
      </c>
      <c r="FI99" s="8" t="n">
        <v>6</v>
      </c>
      <c r="FJ99" s="25" t="n">
        <f aca="false">IF(W94=1,1,IF(W95=1,6,0))</f>
        <v>6</v>
      </c>
      <c r="FK99" s="25" t="n">
        <f aca="false">IF(BM96=1,2,IF(BM97=1,6,0))</f>
        <v>6</v>
      </c>
      <c r="FL99" s="25" t="n">
        <f aca="false">IF(AK98=1,3,IF(AK99=1,6,0))</f>
        <v>6</v>
      </c>
      <c r="FM99" s="25" t="n">
        <f aca="false">IF(CA98=1,4,IF(CA99=1,6,0))</f>
        <v>6</v>
      </c>
      <c r="FN99" s="25" t="n">
        <f aca="false">IF(AY98=1,5,IF(AY99=1,6,0))</f>
        <v>5</v>
      </c>
      <c r="FO99" s="25"/>
      <c r="FP99" s="1" t="n">
        <f aca="false">VALUE(FH99)</f>
        <v>10009004092</v>
      </c>
      <c r="FQ99" s="1" t="n">
        <f aca="false">LARGE(FP94:FP99,6)</f>
        <v>10009004092</v>
      </c>
      <c r="FR99" s="8" t="n">
        <f aca="false">IF(SUM(EJ94:EJ99)=0,B99,VALUE(RIGHT(FQ99,1)))</f>
        <v>2</v>
      </c>
      <c r="FS99" s="1" t="n">
        <f aca="false">FR99+60</f>
        <v>62</v>
      </c>
      <c r="FT99" s="1" t="str">
        <f aca="false">VLOOKUP(FR99,B94:D99,3,0)</f>
        <v>ANTONIO V. ROCHA</v>
      </c>
      <c r="FU99" s="4" t="n">
        <f aca="false">F99</f>
        <v>66</v>
      </c>
      <c r="FV99" s="9" t="str">
        <f aca="false">IF(FS99&lt;10,CONCATENATE("0",FS99,IF(FU99&lt;10,CONCATENATE("0",FU99),FU99)),CONCATENATE(FS99,IF(FU99&lt;10,CONCATENATE("0",FU99),FU99)))</f>
        <v>6266</v>
      </c>
      <c r="FW99" s="4" t="n">
        <f aca="false">VALUE(FV99)</f>
        <v>6266</v>
      </c>
      <c r="FX99" s="4" t="n">
        <f aca="false">SMALL(FW94:FW99,FI99)</f>
        <v>6662</v>
      </c>
      <c r="FY99" s="4" t="n">
        <f aca="false">IF(LEN(FX99)=3,VALUE(LEFT(FX99,1)),VALUE(LEFT(FX99,2)))</f>
        <v>66</v>
      </c>
      <c r="FZ99" s="4" t="str">
        <f aca="false">RIGHT(FX99,2)</f>
        <v>62</v>
      </c>
    </row>
    <row r="101" s="17" customFormat="true" ht="22.5" hidden="false" customHeight="true" outlineLevel="0" collapsed="false">
      <c r="A101" s="10"/>
      <c r="B101" s="10" t="s">
        <v>0</v>
      </c>
      <c r="C101" s="11" t="s">
        <v>90</v>
      </c>
      <c r="D101" s="11"/>
      <c r="E101" s="12"/>
      <c r="F101" s="11" t="str">
        <f aca="false">$C101</f>
        <v>GRUPO L</v>
      </c>
      <c r="G101" s="11" t="s">
        <v>80</v>
      </c>
      <c r="H101" s="13" t="s">
        <v>2</v>
      </c>
      <c r="I101" s="14" t="s">
        <v>3</v>
      </c>
      <c r="J101" s="15" t="s">
        <v>4</v>
      </c>
      <c r="K101" s="15"/>
      <c r="L101" s="15"/>
      <c r="M101" s="15" t="s">
        <v>6</v>
      </c>
      <c r="N101" s="15"/>
      <c r="O101" s="15"/>
      <c r="P101" s="11" t="s">
        <v>8</v>
      </c>
      <c r="Q101" s="11" t="s">
        <v>8</v>
      </c>
      <c r="R101" s="36"/>
      <c r="S101" s="36"/>
      <c r="U101" s="18" t="str">
        <f aca="false">U92</f>
        <v>3o TURNO - 1a RODADA</v>
      </c>
      <c r="V101" s="18"/>
      <c r="W101" s="19"/>
      <c r="X101" s="22" t="s">
        <v>10</v>
      </c>
      <c r="Y101" s="22"/>
      <c r="Z101" s="22"/>
      <c r="AA101" s="22"/>
      <c r="AC101" s="5" t="s">
        <v>11</v>
      </c>
      <c r="AD101" s="12"/>
      <c r="AE101" s="21" t="s">
        <v>12</v>
      </c>
      <c r="AF101" s="21"/>
      <c r="AG101" s="21"/>
      <c r="AI101" s="18" t="str">
        <f aca="false">AI92</f>
        <v>3o TURNO - 2a RODADA</v>
      </c>
      <c r="AJ101" s="18"/>
      <c r="AK101" s="19"/>
      <c r="AL101" s="22" t="s">
        <v>10</v>
      </c>
      <c r="AM101" s="22"/>
      <c r="AN101" s="22"/>
      <c r="AO101" s="22"/>
      <c r="AP101" s="12"/>
      <c r="AQ101" s="5" t="s">
        <v>11</v>
      </c>
      <c r="AR101" s="12"/>
      <c r="AS101" s="21" t="s">
        <v>12</v>
      </c>
      <c r="AT101" s="21"/>
      <c r="AU101" s="21"/>
      <c r="AW101" s="18" t="str">
        <f aca="false">AW92</f>
        <v>3o TURNO - 3a RODADA</v>
      </c>
      <c r="AX101" s="18"/>
      <c r="AY101" s="19"/>
      <c r="AZ101" s="22" t="s">
        <v>10</v>
      </c>
      <c r="BA101" s="22"/>
      <c r="BB101" s="22"/>
      <c r="BC101" s="22"/>
      <c r="BD101" s="12"/>
      <c r="BE101" s="5" t="s">
        <v>11</v>
      </c>
      <c r="BF101" s="12"/>
      <c r="BG101" s="21" t="s">
        <v>12</v>
      </c>
      <c r="BH101" s="21"/>
      <c r="BI101" s="21"/>
      <c r="BK101" s="18" t="str">
        <f aca="false">BK92</f>
        <v>3o TURNO - 4a RODADA</v>
      </c>
      <c r="BL101" s="18"/>
      <c r="BM101" s="19"/>
      <c r="BN101" s="22" t="s">
        <v>10</v>
      </c>
      <c r="BO101" s="22"/>
      <c r="BP101" s="22"/>
      <c r="BQ101" s="22"/>
      <c r="BR101" s="12"/>
      <c r="BS101" s="5" t="s">
        <v>11</v>
      </c>
      <c r="BT101" s="12"/>
      <c r="BU101" s="21" t="s">
        <v>12</v>
      </c>
      <c r="BV101" s="21"/>
      <c r="BW101" s="21"/>
      <c r="BY101" s="18" t="str">
        <f aca="false">BY92</f>
        <v>3o TURNO - 5a RODADA</v>
      </c>
      <c r="BZ101" s="18"/>
      <c r="CA101" s="19"/>
      <c r="CB101" s="23" t="s">
        <v>10</v>
      </c>
      <c r="CC101" s="23"/>
      <c r="CD101" s="23"/>
      <c r="CE101" s="23"/>
      <c r="CF101" s="12"/>
      <c r="CG101" s="5" t="s">
        <v>11</v>
      </c>
      <c r="CH101" s="12"/>
      <c r="CI101" s="21" t="s">
        <v>12</v>
      </c>
      <c r="CJ101" s="21"/>
      <c r="CK101" s="21"/>
      <c r="CL101" s="24"/>
      <c r="CM101" s="25" t="s">
        <v>13</v>
      </c>
      <c r="CN101" s="8" t="s">
        <v>14</v>
      </c>
      <c r="CO101" s="8"/>
      <c r="CP101" s="8"/>
      <c r="CQ101" s="8" t="s">
        <v>15</v>
      </c>
      <c r="CR101" s="8"/>
      <c r="CS101" s="8"/>
      <c r="CT101" s="8" t="s">
        <v>16</v>
      </c>
      <c r="CU101" s="8"/>
      <c r="CV101" s="8"/>
      <c r="CW101" s="8" t="s">
        <v>17</v>
      </c>
      <c r="CX101" s="8"/>
      <c r="CY101" s="8"/>
      <c r="CZ101" s="8" t="s">
        <v>18</v>
      </c>
      <c r="DA101" s="8"/>
      <c r="DB101" s="8"/>
      <c r="DC101" s="10"/>
      <c r="DD101" s="8" t="s">
        <v>19</v>
      </c>
      <c r="DE101" s="8"/>
      <c r="DF101" s="8"/>
      <c r="DG101" s="8" t="s">
        <v>20</v>
      </c>
      <c r="DH101" s="8"/>
      <c r="DI101" s="8"/>
      <c r="DJ101" s="8" t="s">
        <v>21</v>
      </c>
      <c r="DK101" s="8"/>
      <c r="DL101" s="8"/>
      <c r="DM101" s="8" t="s">
        <v>22</v>
      </c>
      <c r="DN101" s="8"/>
      <c r="DO101" s="8"/>
      <c r="DP101" s="8" t="s">
        <v>23</v>
      </c>
      <c r="DQ101" s="8"/>
      <c r="DR101" s="8"/>
      <c r="DS101" s="10"/>
      <c r="DT101" s="8" t="s">
        <v>6</v>
      </c>
      <c r="DU101" s="8"/>
      <c r="DV101" s="10"/>
      <c r="DW101" s="8" t="s">
        <v>24</v>
      </c>
      <c r="DX101" s="8"/>
      <c r="DY101" s="8"/>
      <c r="DZ101" s="8"/>
      <c r="EA101" s="8"/>
      <c r="EB101" s="8" t="s">
        <v>25</v>
      </c>
      <c r="EC101" s="8"/>
      <c r="ED101" s="8" t="s">
        <v>26</v>
      </c>
      <c r="EE101" s="8"/>
      <c r="EF101" s="8"/>
      <c r="EG101" s="8"/>
      <c r="EH101" s="8"/>
      <c r="EI101" s="26" t="s">
        <v>0</v>
      </c>
      <c r="EJ101" s="26" t="s">
        <v>2</v>
      </c>
      <c r="EK101" s="26" t="s">
        <v>3</v>
      </c>
      <c r="EL101" s="8" t="s">
        <v>4</v>
      </c>
      <c r="EM101" s="8"/>
      <c r="EN101" s="8"/>
      <c r="EO101" s="8" t="s">
        <v>6</v>
      </c>
      <c r="EP101" s="8"/>
      <c r="EQ101" s="8"/>
      <c r="ER101" s="8" t="s">
        <v>27</v>
      </c>
      <c r="ES101" s="10"/>
      <c r="ET101" s="27" t="s">
        <v>28</v>
      </c>
      <c r="EU101" s="27"/>
      <c r="EV101" s="27"/>
      <c r="EW101" s="27"/>
      <c r="EX101" s="27"/>
      <c r="EY101" s="27"/>
      <c r="EZ101" s="27"/>
      <c r="FA101" s="27"/>
      <c r="FB101" s="27"/>
      <c r="FC101" s="27"/>
      <c r="FD101" s="8" t="s">
        <v>29</v>
      </c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10"/>
      <c r="FT101" s="10"/>
      <c r="FU101" s="12"/>
      <c r="FV101" s="28"/>
      <c r="FW101" s="12"/>
      <c r="FX101" s="12"/>
      <c r="FY101" s="12"/>
      <c r="FZ101" s="12"/>
      <c r="GA101" s="12"/>
      <c r="GB101" s="12"/>
      <c r="GC101" s="12"/>
      <c r="GD101" s="24"/>
      <c r="GE101" s="24"/>
    </row>
    <row r="102" s="17" customFormat="true" ht="24.75" hidden="false" customHeight="true" outlineLevel="0" collapsed="false">
      <c r="A102" s="10"/>
      <c r="B102" s="10"/>
      <c r="C102" s="29" t="str">
        <f aca="false">C93</f>
        <v>TENISTAS</v>
      </c>
      <c r="D102" s="29" t="str">
        <f aca="false">C3</f>
        <v>TENISTAS</v>
      </c>
      <c r="E102" s="12"/>
      <c r="F102" s="30"/>
      <c r="G102" s="31" t="s">
        <v>31</v>
      </c>
      <c r="H102" s="13"/>
      <c r="I102" s="14"/>
      <c r="J102" s="32" t="s">
        <v>32</v>
      </c>
      <c r="K102" s="32" t="s">
        <v>33</v>
      </c>
      <c r="L102" s="33" t="s">
        <v>34</v>
      </c>
      <c r="M102" s="34" t="s">
        <v>32</v>
      </c>
      <c r="N102" s="34" t="s">
        <v>33</v>
      </c>
      <c r="O102" s="35" t="s">
        <v>34</v>
      </c>
      <c r="P102" s="11"/>
      <c r="Q102" s="11"/>
      <c r="R102" s="36"/>
      <c r="S102" s="36"/>
      <c r="U102" s="41"/>
      <c r="V102" s="42" t="str">
        <f aca="false">V93</f>
        <v>23 a 29 Mai</v>
      </c>
      <c r="W102" s="38"/>
      <c r="X102" s="39" t="s">
        <v>35</v>
      </c>
      <c r="Y102" s="40" t="s">
        <v>36</v>
      </c>
      <c r="Z102" s="40" t="s">
        <v>37</v>
      </c>
      <c r="AA102" s="34" t="s">
        <v>38</v>
      </c>
      <c r="AC102" s="5" t="s">
        <v>39</v>
      </c>
      <c r="AD102" s="12"/>
      <c r="AE102" s="40" t="s">
        <v>36</v>
      </c>
      <c r="AF102" s="40" t="s">
        <v>37</v>
      </c>
      <c r="AG102" s="34" t="s">
        <v>38</v>
      </c>
      <c r="AI102" s="41"/>
      <c r="AJ102" s="42" t="str">
        <f aca="false">AJ93</f>
        <v>30 a 05 Jun</v>
      </c>
      <c r="AK102" s="38"/>
      <c r="AL102" s="39" t="s">
        <v>35</v>
      </c>
      <c r="AM102" s="40" t="s">
        <v>36</v>
      </c>
      <c r="AN102" s="40" t="s">
        <v>37</v>
      </c>
      <c r="AO102" s="34" t="s">
        <v>38</v>
      </c>
      <c r="AP102" s="12"/>
      <c r="AQ102" s="5" t="s">
        <v>39</v>
      </c>
      <c r="AR102" s="12"/>
      <c r="AS102" s="40" t="s">
        <v>36</v>
      </c>
      <c r="AT102" s="40" t="s">
        <v>37</v>
      </c>
      <c r="AU102" s="34" t="s">
        <v>38</v>
      </c>
      <c r="AW102" s="41"/>
      <c r="AX102" s="42" t="str">
        <f aca="false">AX93</f>
        <v>06 a 12 Jun</v>
      </c>
      <c r="AY102" s="38"/>
      <c r="AZ102" s="39" t="s">
        <v>35</v>
      </c>
      <c r="BA102" s="40" t="s">
        <v>36</v>
      </c>
      <c r="BB102" s="40" t="s">
        <v>37</v>
      </c>
      <c r="BC102" s="34" t="s">
        <v>38</v>
      </c>
      <c r="BD102" s="12"/>
      <c r="BE102" s="5" t="s">
        <v>39</v>
      </c>
      <c r="BF102" s="12"/>
      <c r="BG102" s="40" t="s">
        <v>36</v>
      </c>
      <c r="BH102" s="40" t="s">
        <v>37</v>
      </c>
      <c r="BI102" s="34" t="s">
        <v>38</v>
      </c>
      <c r="BK102" s="41"/>
      <c r="BL102" s="42" t="str">
        <f aca="false">BL93</f>
        <v>13 a 19 Jun</v>
      </c>
      <c r="BM102" s="38"/>
      <c r="BN102" s="39" t="s">
        <v>35</v>
      </c>
      <c r="BO102" s="40" t="s">
        <v>36</v>
      </c>
      <c r="BP102" s="40" t="s">
        <v>37</v>
      </c>
      <c r="BQ102" s="34" t="s">
        <v>38</v>
      </c>
      <c r="BR102" s="12"/>
      <c r="BS102" s="5" t="s">
        <v>39</v>
      </c>
      <c r="BT102" s="12"/>
      <c r="BU102" s="40" t="s">
        <v>36</v>
      </c>
      <c r="BV102" s="40" t="s">
        <v>37</v>
      </c>
      <c r="BW102" s="34" t="s">
        <v>38</v>
      </c>
      <c r="BY102" s="41"/>
      <c r="BZ102" s="42" t="str">
        <f aca="false">BZ93</f>
        <v>20 a 26 Jun</v>
      </c>
      <c r="CA102" s="38"/>
      <c r="CB102" s="116" t="s">
        <v>35</v>
      </c>
      <c r="CC102" s="45" t="s">
        <v>40</v>
      </c>
      <c r="CD102" s="45" t="s">
        <v>41</v>
      </c>
      <c r="CE102" s="46" t="s">
        <v>38</v>
      </c>
      <c r="CF102" s="12"/>
      <c r="CG102" s="5" t="s">
        <v>39</v>
      </c>
      <c r="CH102" s="12"/>
      <c r="CI102" s="40" t="s">
        <v>36</v>
      </c>
      <c r="CJ102" s="40" t="s">
        <v>37</v>
      </c>
      <c r="CK102" s="34" t="s">
        <v>38</v>
      </c>
      <c r="CL102" s="24"/>
      <c r="CM102" s="25"/>
      <c r="CN102" s="10" t="s">
        <v>42</v>
      </c>
      <c r="CO102" s="10" t="s">
        <v>43</v>
      </c>
      <c r="CP102" s="10" t="s">
        <v>44</v>
      </c>
      <c r="CQ102" s="10" t="s">
        <v>42</v>
      </c>
      <c r="CR102" s="10" t="s">
        <v>43</v>
      </c>
      <c r="CS102" s="10" t="s">
        <v>44</v>
      </c>
      <c r="CT102" s="10" t="s">
        <v>42</v>
      </c>
      <c r="CU102" s="10" t="s">
        <v>43</v>
      </c>
      <c r="CV102" s="10" t="s">
        <v>44</v>
      </c>
      <c r="CW102" s="10" t="s">
        <v>42</v>
      </c>
      <c r="CX102" s="10" t="s">
        <v>43</v>
      </c>
      <c r="CY102" s="10" t="s">
        <v>44</v>
      </c>
      <c r="CZ102" s="10" t="s">
        <v>42</v>
      </c>
      <c r="DA102" s="10" t="s">
        <v>43</v>
      </c>
      <c r="DB102" s="10" t="s">
        <v>44</v>
      </c>
      <c r="DC102" s="10"/>
      <c r="DD102" s="10" t="s">
        <v>42</v>
      </c>
      <c r="DE102" s="10" t="s">
        <v>43</v>
      </c>
      <c r="DF102" s="10" t="s">
        <v>44</v>
      </c>
      <c r="DG102" s="10" t="s">
        <v>42</v>
      </c>
      <c r="DH102" s="10" t="s">
        <v>43</v>
      </c>
      <c r="DI102" s="10" t="s">
        <v>44</v>
      </c>
      <c r="DJ102" s="10" t="s">
        <v>42</v>
      </c>
      <c r="DK102" s="10" t="s">
        <v>43</v>
      </c>
      <c r="DL102" s="10" t="s">
        <v>44</v>
      </c>
      <c r="DM102" s="10" t="s">
        <v>42</v>
      </c>
      <c r="DN102" s="10" t="s">
        <v>43</v>
      </c>
      <c r="DO102" s="10" t="s">
        <v>44</v>
      </c>
      <c r="DP102" s="10" t="s">
        <v>42</v>
      </c>
      <c r="DQ102" s="10" t="s">
        <v>43</v>
      </c>
      <c r="DR102" s="10" t="s">
        <v>44</v>
      </c>
      <c r="DS102" s="10"/>
      <c r="DT102" s="8" t="s">
        <v>32</v>
      </c>
      <c r="DU102" s="8" t="s">
        <v>33</v>
      </c>
      <c r="DV102" s="10"/>
      <c r="DW102" s="12" t="s">
        <v>45</v>
      </c>
      <c r="DX102" s="10" t="s">
        <v>46</v>
      </c>
      <c r="DY102" s="12" t="s">
        <v>45</v>
      </c>
      <c r="DZ102" s="10" t="s">
        <v>46</v>
      </c>
      <c r="EA102" s="12" t="s">
        <v>45</v>
      </c>
      <c r="EB102" s="8" t="s">
        <v>47</v>
      </c>
      <c r="EC102" s="8"/>
      <c r="ED102" s="8" t="s">
        <v>48</v>
      </c>
      <c r="EE102" s="8" t="s">
        <v>49</v>
      </c>
      <c r="EF102" s="8" t="s">
        <v>50</v>
      </c>
      <c r="EG102" s="8" t="s">
        <v>51</v>
      </c>
      <c r="EH102" s="8" t="s">
        <v>52</v>
      </c>
      <c r="EI102" s="26"/>
      <c r="EJ102" s="26"/>
      <c r="EK102" s="26"/>
      <c r="EL102" s="8" t="s">
        <v>32</v>
      </c>
      <c r="EM102" s="8" t="s">
        <v>33</v>
      </c>
      <c r="EN102" s="8" t="s">
        <v>34</v>
      </c>
      <c r="EO102" s="8" t="s">
        <v>32</v>
      </c>
      <c r="EP102" s="8" t="s">
        <v>33</v>
      </c>
      <c r="EQ102" s="8" t="s">
        <v>34</v>
      </c>
      <c r="ER102" s="8"/>
      <c r="ES102" s="10"/>
      <c r="ET102" s="10" t="str">
        <f aca="false">I101</f>
        <v>Vitorias</v>
      </c>
      <c r="EU102" s="10" t="s">
        <v>53</v>
      </c>
      <c r="EV102" s="10" t="s">
        <v>54</v>
      </c>
      <c r="EW102" s="10" t="s">
        <v>24</v>
      </c>
      <c r="EX102" s="10" t="s">
        <v>55</v>
      </c>
      <c r="EY102" s="10" t="s">
        <v>56</v>
      </c>
      <c r="EZ102" s="10" t="s">
        <v>57</v>
      </c>
      <c r="FA102" s="10" t="s">
        <v>58</v>
      </c>
      <c r="FB102" s="10" t="s">
        <v>59</v>
      </c>
      <c r="FC102" s="10" t="s">
        <v>60</v>
      </c>
      <c r="FD102" s="10" t="s">
        <v>61</v>
      </c>
      <c r="FE102" s="10" t="s">
        <v>62</v>
      </c>
      <c r="FF102" s="10" t="s">
        <v>32</v>
      </c>
      <c r="FG102" s="10" t="s">
        <v>63</v>
      </c>
      <c r="FH102" s="10" t="s">
        <v>64</v>
      </c>
      <c r="FI102" s="8" t="s">
        <v>0</v>
      </c>
      <c r="FJ102" s="8" t="n">
        <v>1</v>
      </c>
      <c r="FK102" s="8" t="n">
        <v>2</v>
      </c>
      <c r="FL102" s="8" t="n">
        <v>3</v>
      </c>
      <c r="FM102" s="8" t="n">
        <v>4</v>
      </c>
      <c r="FN102" s="8" t="n">
        <v>5</v>
      </c>
      <c r="FO102" s="8" t="n">
        <v>6</v>
      </c>
      <c r="FP102" s="10" t="s">
        <v>65</v>
      </c>
      <c r="FQ102" s="10" t="s">
        <v>66</v>
      </c>
      <c r="FR102" s="10" t="s">
        <v>67</v>
      </c>
      <c r="FS102" s="47" t="s">
        <v>68</v>
      </c>
      <c r="FT102" s="10" t="s">
        <v>69</v>
      </c>
      <c r="FU102" s="12" t="s">
        <v>70</v>
      </c>
      <c r="FV102" s="28" t="s">
        <v>71</v>
      </c>
      <c r="FW102" s="12"/>
      <c r="FX102" s="12" t="s">
        <v>73</v>
      </c>
      <c r="FY102" s="12"/>
      <c r="FZ102" s="12"/>
      <c r="GA102" s="12"/>
      <c r="GB102" s="12"/>
      <c r="GC102" s="12"/>
      <c r="GD102" s="24"/>
      <c r="GE102" s="24"/>
    </row>
    <row r="103" customFormat="false" ht="15" hidden="false" customHeight="false" outlineLevel="0" collapsed="false">
      <c r="B103" s="48" t="n">
        <v>1</v>
      </c>
      <c r="C103" s="49" t="n">
        <v>67</v>
      </c>
      <c r="D103" s="50" t="str">
        <f aca="false">Classificação!D71</f>
        <v>ADNER NERY</v>
      </c>
      <c r="F103" s="49" t="n">
        <f aca="false">F99+1</f>
        <v>67</v>
      </c>
      <c r="G103" s="51" t="str">
        <f aca="false">VLOOKUP(FR103,$B$103:$D$108,3,0)</f>
        <v>LEONARDO MOURA</v>
      </c>
      <c r="H103" s="111" t="n">
        <f aca="false">VLOOKUP(FR103,EI103:EJ108,2,0)</f>
        <v>5</v>
      </c>
      <c r="I103" s="53" t="n">
        <f aca="false">VLOOKUP(FR103,EI103:EK108,3,0)</f>
        <v>5</v>
      </c>
      <c r="J103" s="57" t="n">
        <f aca="false">VLOOKUP(FR103,EI103:EQ108,4,0)</f>
        <v>10</v>
      </c>
      <c r="K103" s="55" t="n">
        <f aca="false">VLOOKUP(FR103,EI103:EQ108,5,0)</f>
        <v>0</v>
      </c>
      <c r="L103" s="56" t="n">
        <f aca="false">VLOOKUP(FR103,EI103:EQ108,6,0)</f>
        <v>10</v>
      </c>
      <c r="M103" s="57" t="n">
        <f aca="false">VLOOKUP(FR103,EI103:EQ108,7,0)</f>
        <v>60</v>
      </c>
      <c r="N103" s="55" t="n">
        <f aca="false">VLOOKUP(FR103,EI103:EQ108,8,0)</f>
        <v>5</v>
      </c>
      <c r="O103" s="112" t="n">
        <f aca="false">VLOOKUP(FR103,EI103:EQ108,9,0)</f>
        <v>55</v>
      </c>
      <c r="P103" s="58" t="n">
        <f aca="false">VLOOKUP(FR103,EI103:ER108,10,0)</f>
        <v>0</v>
      </c>
      <c r="Q103" s="58" t="e">
        <f aca="false">VLOOKUP(FS103,EJ103:ES108,10,0)</f>
        <v>#N/A</v>
      </c>
      <c r="R103" s="59"/>
      <c r="S103" s="59"/>
      <c r="U103" s="60"/>
      <c r="V103" s="61" t="str">
        <f aca="false">D103</f>
        <v>ADNER NERY</v>
      </c>
      <c r="W103" s="62" t="n">
        <f aca="false">IF(X103="W",1,IF(X103="O",0,IF(X103="R",0,IF(X104="R",1,IF(AG103+AG104&gt;0,IF(AG103&gt;AG104,1,0),IF(AF103&gt;AF104,1,0))))))</f>
        <v>0</v>
      </c>
      <c r="X103" s="63" t="s">
        <v>47</v>
      </c>
      <c r="Y103" s="64"/>
      <c r="Z103" s="64"/>
      <c r="AA103" s="65"/>
      <c r="AC103" s="5" t="str">
        <f aca="false">IF(AA103&lt;&gt;"","STB",IF(AA104&lt;&gt;"","STB",IF(Z103&lt;&gt;"",IF(Z103&gt;5,IF(Z103&gt;Z104+1,"fim2st",IF(Z104&gt;Z103+1,"fim2st",IF(Z103=Z104,"meio2st",IF(Z103=6,IF(Z104=7,"fim2st","meio2st"),IF(Z103=7,IF(Z104=6,"fim2st","meio2st"),"meio2st"))))),IF(Z104&gt;5,IF(Z104&gt;Z103+1,"fim2st","meio2st"),"meio2st")),IF(Z104&lt;&gt;"",IF(Z103&gt;5,IF(Z103&gt;Z104+1,"fim2st",IF(Z104&gt;Z103+1,"fim2st",IF(Z103=Z104,"meio2st",IF(Z103=6,IF(Z104=7,"fim2st","meio2st"),IF(Z103=7,IF(Z104=6,"fim2st","meio2st"),"meio2st"))))),IF(Z104&gt;5,IF(Z104&gt;Z103+1,"fim2st","meio2st"),"meio2st")),IF(Y103&lt;&gt;"",IF(Y103&gt;5,IF(Y103&gt;Y104+1,"fim1st",IF(Y104&gt;Y103+1,"fim1st",IF(Y103=Y104,"meio1st",IF(Y103=6,IF(Y104=7,"fim1st","meio1st"),IF(Y103=7,IF(Y104=6,"fim1st","meio1st"),"meio1st"))))),IF(Y104&gt;5,IF(Y104&gt;Y103+1,"fim1st","meio1st"),"meio1st")),IF(Y104&lt;&gt;"",IF(Y103&gt;5,IF(Y103&gt;Y104+1,"fim1st",IF(Y104&gt;Y103+1,"fim1st",IF(Y103=Y104,"meio1st",IF(Y103=6,IF(Y104=7,"fim1st","meio1st"),IF(Y103=7,IF(Y104=6,"fim1st","meio1st"),"meio1st"))))),IF(Y104&gt;5,IF(Y104&gt;Y103+1,"fim1st","meio1st"),"meio1st")),"NJG"))))))</f>
        <v>NJG</v>
      </c>
      <c r="AE103" s="66" t="n">
        <f aca="false">IF(X103="W",6,IF(X103="O",0,  IF(X104="R",IF(AC103="meio1st",IF(Y104&gt;4,IF(Y104=6,7,Y104+2),6),Y103),Y103)))</f>
        <v>0</v>
      </c>
      <c r="AF103" s="67" t="n">
        <f aca="false">IF(X103="W",6,IF(X103="O",0,IF(X103="R",IF(AC103="meio1st",0,IF(AC103="fim1st",0,Z103) ),IF(X104="R",IF(AC103="meio1st",6,IF(AC103="fim1st",6,IF(AC103="meio2st",IF(Z104&gt;4,IF(Z104=6,7,Z104+2),6),Z103))),Z103))))</f>
        <v>0</v>
      </c>
      <c r="AG103" s="68" t="n">
        <f aca="false">IF(X103="W",0,IF(X103="O",0,IF(X103="R",IF(AC103="STB",AA103,0),IF(X104="R",IF(AC103="meio1st",0,IF(AE103&gt;AE104,IF(AF103&gt;AF104,0,10),IF(AF103&gt;AF104,10,AA103))),AA103))))</f>
        <v>0</v>
      </c>
      <c r="AH103" s="69"/>
      <c r="AI103" s="60" t="s">
        <v>75</v>
      </c>
      <c r="AJ103" s="61" t="str">
        <f aca="false">D103</f>
        <v>ADNER NERY</v>
      </c>
      <c r="AK103" s="62" t="n">
        <f aca="false">IF(AL103="W",1,IF(AL103="O",0,IF(AL103="R",0,IF(AL104="R",1,IF(AU103+AU104&gt;0,IF(AU103&gt;AU104,1,0),IF(AT103&gt;AT104,1,0))))))</f>
        <v>0</v>
      </c>
      <c r="AL103" s="63" t="s">
        <v>47</v>
      </c>
      <c r="AM103" s="64"/>
      <c r="AN103" s="64"/>
      <c r="AO103" s="65"/>
      <c r="AQ103" s="5" t="str">
        <f aca="false">IF(AO103&lt;&gt;"","STB",IF(AO104&lt;&gt;"","STB",IF(AN103&lt;&gt;"",IF(AN103&gt;5,IF(AN103&gt;AN104+1,"fim2st",IF(AN104&gt;AN103+1,"fim2st",IF(AN103=AN104,"meio2st",IF(AN103=6,IF(AN104=7,"fim2st","meio2st"),IF(AN103=7,IF(AN104=6,"fim2st","meio2st"),"meio2st"))))),IF(AN104&gt;5,IF(AN104&gt;AN103+1,"fim2st","meio2st"),"meio2st")),IF(AN104&lt;&gt;"",IF(AN103&gt;5,IF(AN103&gt;AN104+1,"fim2st",IF(AN104&gt;AN103+1,"fim2st",IF(AN103=AN104,"meio2st",IF(AN103=6,IF(AN104=7,"fim2st","meio2st"),IF(AN103=7,IF(AN104=6,"fim2st","meio2st"),"meio2st"))))),IF(AN104&gt;5,IF(AN104&gt;AN103+1,"fim2st","meio2st"),"meio2st")),IF(AM103&lt;&gt;"",IF(AM103&gt;5,IF(AM103&gt;AM104+1,"fim1st",IF(AM104&gt;AM103+1,"fim1st",IF(AM103=AM104,"meio1st",IF(AM103=6,IF(AM104=7,"fim1st","meio1st"),IF(AM103=7,IF(AM104=6,"fim1st","meio1st"),"meio1st"))))),IF(AM104&gt;5,IF(AM104&gt;AM103+1,"fim1st","meio1st"),"meio1st")),IF(AM104&lt;&gt;"",IF(AM103&gt;5,IF(AM103&gt;AM104+1,"fim1st",IF(AM104&gt;AM103+1,"fim1st",IF(AM103=AM104,"meio1st",IF(AM103=6,IF(AM104=7,"fim1st","meio1st"),IF(AM103=7,IF(AM104=6,"fim1st","meio1st"),"meio1st"))))),IF(AM104&gt;5,IF(AM104&gt;AM103+1,"fim1st","meio1st"),"meio1st")),"NJG"))))))</f>
        <v>NJG</v>
      </c>
      <c r="AS103" s="66" t="n">
        <f aca="false">IF(AL103="W",6,IF(AL103="O",0,  IF(AL104="R",IF(AQ103="meio1st",IF(AM104&gt;4,IF(AM104=6,7,AM104+2),6),AM103),AM103)))</f>
        <v>0</v>
      </c>
      <c r="AT103" s="67" t="n">
        <f aca="false">IF(AL103="W",6,IF(AL103="O",0,IF(AL103="R",IF(AQ103="meio1st",0,IF(AQ103="fim1st",0,AN103) ),IF(AL104="R",IF(AQ103="meio1st",6,IF(AQ103="fim1st",6,IF(AQ103="meio2st",IF(AN104&gt;4,IF(AN104=6,7,AN104+2),6),AN103))),AN103))))</f>
        <v>0</v>
      </c>
      <c r="AU103" s="68" t="n">
        <f aca="false">IF(AL103="W",0,IF(AL103="O",0,IF(AL103="R",IF(AQ103="STB",AO103,0),IF(AL104="R",IF(AQ103="meio1st",0,IF(AS103&gt;AS104,IF(AT103&gt;AT104,0,10),IF(AT103&gt;AT104,10,AO103))),AO103))))</f>
        <v>0</v>
      </c>
      <c r="AW103" s="60"/>
      <c r="AX103" s="61" t="str">
        <f aca="false">D103</f>
        <v>ADNER NERY</v>
      </c>
      <c r="AY103" s="62" t="n">
        <f aca="false">IF(AZ103="W",1,IF(AZ103="O",0,IF(AZ103="R",0,IF(AZ104="R",1,IF(BI103+BI104&gt;0,IF(BI103&gt;BI104,1,0),IF(BH103&gt;BH104,1,0))))))</f>
        <v>0</v>
      </c>
      <c r="AZ103" s="63" t="s">
        <v>47</v>
      </c>
      <c r="BA103" s="64"/>
      <c r="BB103" s="64"/>
      <c r="BC103" s="65"/>
      <c r="BE103" s="5" t="str">
        <f aca="false">IF(BC103&lt;&gt;"","STB",IF(BC104&lt;&gt;"","STB",IF(BB103&lt;&gt;"",IF(BB103&gt;5,IF(BB103&gt;BB104+1,"fim2st",IF(BB104&gt;BB103+1,"fim2st",IF(BB103=BB104,"meio2st",IF(BB103=6,IF(BB104=7,"fim2st","meio2st"),IF(BB103=7,IF(BB104=6,"fim2st","meio2st"),"meio2st"))))),IF(BB104&gt;5,IF(BB104&gt;BB103+1,"fim2st","meio2st"),"meio2st")),IF(BB104&lt;&gt;"",IF(BB103&gt;5,IF(BB103&gt;BB104+1,"fim2st",IF(BB104&gt;BB103+1,"fim2st",IF(BB103=BB104,"meio2st",IF(BB103=6,IF(BB104=7,"fim2st","meio2st"),IF(BB103=7,IF(BB104=6,"fim2st","meio2st"),"meio2st"))))),IF(BB104&gt;5,IF(BB104&gt;BB103+1,"fim2st","meio2st"),"meio2st")),IF(BA103&lt;&gt;"",IF(BA103&gt;5,IF(BA103&gt;BA104+1,"fim1st",IF(BA104&gt;BA103+1,"fim1st",IF(BA103=BA104,"meio1st",IF(BA103=6,IF(BA104=7,"fim1st","meio1st"),IF(BA103=7,IF(BA104=6,"fim1st","meio1st"),"meio1st"))))),IF(BA104&gt;5,IF(BA104&gt;BA103+1,"fim1st","meio1st"),"meio1st")),IF(BA104&lt;&gt;"",IF(BA103&gt;5,IF(BA103&gt;BA104+1,"fim1st",IF(BA104&gt;BA103+1,"fim1st",IF(BA103=BA104,"meio1st",IF(BA103=6,IF(BA104=7,"fim1st","meio1st"),IF(BA103=7,IF(BA104=6,"fim1st","meio1st"),"meio1st"))))),IF(BA104&gt;5,IF(BA104&gt;BA103+1,"fim1st","meio1st"),"meio1st")),"NJG"))))))</f>
        <v>NJG</v>
      </c>
      <c r="BG103" s="66" t="n">
        <f aca="false">IF(AZ103="W",6,IF(AZ103="O",0,  IF(AZ104="R",IF(BE103="meio1st",IF(BA104&gt;4,IF(BA104=6,7,BA104+2),6),BA103),BA103)))</f>
        <v>0</v>
      </c>
      <c r="BH103" s="67" t="n">
        <f aca="false">IF(AZ103="W",6,IF(AZ103="O",0,IF(AZ103="R",IF(BE103="meio1st",0,IF(BE103="fim1st",0,BB103) ),IF(AZ104="R",IF(BE103="meio1st",6,IF(BE103="fim1st",6,IF(BE103="meio2st",IF(BB104&gt;4,IF(BB104=6,7,BB104+2),6),BB103))),BB103))))</f>
        <v>0</v>
      </c>
      <c r="BI103" s="68" t="n">
        <f aca="false">IF(AZ103="W",0,IF(AZ103="O",0,IF(AZ103="R",IF(BE103="STB",BC103,0),IF(AZ104="R",IF(BE103="meio1st",0,IF(BG103&gt;BG104,IF(BH103&gt;BH104,0,10),IF(BH103&gt;BH104,10,BC103))),BC103))))</f>
        <v>0</v>
      </c>
      <c r="BK103" s="60" t="s">
        <v>75</v>
      </c>
      <c r="BL103" s="61" t="str">
        <f aca="false">D103</f>
        <v>ADNER NERY</v>
      </c>
      <c r="BM103" s="62" t="n">
        <f aca="false">IF(BN103="W",1,IF(BN103="O",0,IF(BN103="R",0,IF(BN104="R",1,IF(BW103+BW104&gt;0,IF(BW103&gt;BW104,1,0),IF(BV103&gt;BV104,1,0))))))</f>
        <v>0</v>
      </c>
      <c r="BN103" s="63" t="s">
        <v>47</v>
      </c>
      <c r="BO103" s="64"/>
      <c r="BP103" s="64"/>
      <c r="BQ103" s="65"/>
      <c r="BS103" s="5" t="str">
        <f aca="false">IF(BQ103&lt;&gt;"","STB",IF(BQ104&lt;&gt;"","STB",IF(BP103&lt;&gt;"",IF(BP103&gt;5,IF(BP103&gt;BP104+1,"fim2st",IF(BP104&gt;BP103+1,"fim2st",IF(BP103=BP104,"meio2st",IF(BP103=6,IF(BP104=7,"fim2st","meio2st"),IF(BP103=7,IF(BP104=6,"fim2st","meio2st"),"meio2st"))))),IF(BP104&gt;5,IF(BP104&gt;BP103+1,"fim2st","meio2st"),"meio2st")),IF(BP104&lt;&gt;"",IF(BP103&gt;5,IF(BP103&gt;BP104+1,"fim2st",IF(BP104&gt;BP103+1,"fim2st",IF(BP103=BP104,"meio2st",IF(BP103=6,IF(BP104=7,"fim2st","meio2st"),IF(BP103=7,IF(BP104=6,"fim2st","meio2st"),"meio2st"))))),IF(BP104&gt;5,IF(BP104&gt;BP103+1,"fim2st","meio2st"),"meio2st")),IF(BO103&lt;&gt;"",IF(BO103&gt;5,IF(BO103&gt;BO104+1,"fim1st",IF(BO104&gt;BO103+1,"fim1st",IF(BO103=BO104,"meio1st",IF(BO103=6,IF(BO104=7,"fim1st","meio1st"),IF(BO103=7,IF(BO104=6,"fim1st","meio1st"),"meio1st"))))),IF(BO104&gt;5,IF(BO104&gt;BO103+1,"fim1st","meio1st"),"meio1st")),IF(BO104&lt;&gt;"",IF(BO103&gt;5,IF(BO103&gt;BO104+1,"fim1st",IF(BO104&gt;BO103+1,"fim1st",IF(BO103=BO104,"meio1st",IF(BO103=6,IF(BO104=7,"fim1st","meio1st"),IF(BO103=7,IF(BO104=6,"fim1st","meio1st"),"meio1st"))))),IF(BO104&gt;5,IF(BO104&gt;BO103+1,"fim1st","meio1st"),"meio1st")),"NJG"))))))</f>
        <v>NJG</v>
      </c>
      <c r="BU103" s="66" t="n">
        <f aca="false">IF(BN103="W",6,IF(BN103="O",0,  IF(BN104="R",IF(BS103="meio1st",IF(BO104&gt;4,IF(BO104=6,7,BO104+2),6),BO103),BO103)))</f>
        <v>0</v>
      </c>
      <c r="BV103" s="67" t="n">
        <f aca="false">IF(BN103="W",6,IF(BN103="O",0,IF(BN103="R",IF(BS103="meio1st",0,IF(BS103="fim1st",0,BP103) ),IF(BN104="R",IF(BS103="meio1st",6,IF(BS103="fim1st",6,IF(BS103="meio2st",IF(BP104&gt;4,IF(BP104=6,7,BP104+2),6),BP103))),BP103))))</f>
        <v>0</v>
      </c>
      <c r="BW103" s="68" t="n">
        <f aca="false">IF(BN103="W",0,IF(BN103="O",0,IF(BN103="R",IF(BS103="STB",BQ103,0),IF(BN104="R",IF(BS103="meio1st",0,IF(BU103&gt;BU104,IF(BV103&gt;BV104,0,10),IF(BV103&gt;BV104,10,BQ103))),BQ103))))</f>
        <v>0</v>
      </c>
      <c r="BY103" s="60"/>
      <c r="BZ103" s="61" t="str">
        <f aca="false">D103</f>
        <v>ADNER NERY</v>
      </c>
      <c r="CA103" s="62" t="n">
        <f aca="false">IF(CB103="W",1,IF(CB103="O",0,IF(CB103="R",0,IF(CB104="R",1,IF(CK103+CK104&gt;0,IF(CK103&gt;CK104,1,0),IF(CJ103&gt;CJ104,1,0))))))</f>
        <v>0</v>
      </c>
      <c r="CB103" s="63" t="s">
        <v>47</v>
      </c>
      <c r="CC103" s="64"/>
      <c r="CD103" s="64"/>
      <c r="CE103" s="65"/>
      <c r="CG103" s="5" t="str">
        <f aca="false">IF(CE103&lt;&gt;"","STB",IF(CE104&lt;&gt;"","STB",IF(CD103&lt;&gt;"",IF(CD103&gt;5,IF(CD103&gt;CD104+1,"fim2st",IF(CD104&gt;CD103+1,"fim2st",IF(CD103=CD104,"meio2st",IF(CD103=6,IF(CD104=7,"fim2st","meio2st"),IF(CD103=7,IF(CD104=6,"fim2st","meio2st"),"meio2st"))))),IF(CD104&gt;5,IF(CD104&gt;CD103+1,"fim2st","meio2st"),"meio2st")),IF(CD104&lt;&gt;"",IF(CD103&gt;5,IF(CD103&gt;CD104+1,"fim2st",IF(CD104&gt;CD103+1,"fim2st",IF(CD103=CD104,"meio2st",IF(CD103=6,IF(CD104=7,"fim2st","meio2st"),IF(CD103=7,IF(CD104=6,"fim2st","meio2st"),"meio2st"))))),IF(CD104&gt;5,IF(CD104&gt;CD103+1,"fim2st","meio2st"),"meio2st")),IF(CC103&lt;&gt;"",IF(CC103&gt;5,IF(CC103&gt;CC104+1,"fim1st",IF(CC104&gt;CC103+1,"fim1st",IF(CC103=CC104,"meio1st",IF(CC103=6,IF(CC104=7,"fim1st","meio1st"),IF(CC103=7,IF(CC104=6,"fim1st","meio1st"),"meio1st"))))),IF(CC104&gt;5,IF(CC104&gt;CC103+1,"fim1st","meio1st"),"meio1st")),IF(CC104&lt;&gt;"",IF(CC103&gt;5,IF(CC103&gt;CC104+1,"fim1st",IF(CC104&gt;CC103+1,"fim1st",IF(CC103=CC104,"meio1st",IF(CC103=6,IF(CC104=7,"fim1st","meio1st"),IF(CC103=7,IF(CC104=6,"fim1st","meio1st"),"meio1st"))))),IF(CC104&gt;5,IF(CC104&gt;CC103+1,"fim1st","meio1st"),"meio1st")),"NJG"))))))</f>
        <v>NJG</v>
      </c>
      <c r="CI103" s="71" t="n">
        <f aca="false">IF(CB103="W",6,IF(CB103="O",0,  IF(CB104="R",IF(CG103="meio1st",IF(CC104&gt;4,IF(CC104=6,7,CC104+2),6),CC103),CC103)))</f>
        <v>0</v>
      </c>
      <c r="CJ103" s="72" t="n">
        <f aca="false">IF(CB103="W",6,IF(CB103="O",0,IF(CB103="R",IF(CG103="meio1st",0,IF(CG103="fim1st",0,CD103) ),IF(CB104="R",IF(CG103="meio1st",6,IF(CG103="fim1st",6,IF(CG103="meio2st",IF(CD104&gt;4,IF(CD104=6,7,CD104+2),6),CD103))),CD103))))</f>
        <v>0</v>
      </c>
      <c r="CK103" s="73" t="n">
        <f aca="false">IF(CB103="W",0,IF(CB103="O",0,IF(CB103="R",IF(CG103="STB",CE103,0),IF(CB104="R",IF(CG103="meio1st",0,IF(CI103&gt;CI104,IF(CJ103&gt;CJ104,0,10),IF(CJ103&gt;CJ104,10,CE103))),CE103))))</f>
        <v>0</v>
      </c>
      <c r="CM103" s="1" t="str">
        <f aca="false">D103</f>
        <v>ADNER NERY</v>
      </c>
      <c r="CN103" s="8" t="n">
        <f aca="false">IF(AE103&gt;AE104,1,0)</f>
        <v>0</v>
      </c>
      <c r="CO103" s="8" t="n">
        <f aca="false">IF(AF103&gt;AF104,1,0)</f>
        <v>0</v>
      </c>
      <c r="CP103" s="8" t="n">
        <f aca="false">IF(AG103&gt;AG104,1,0)</f>
        <v>0</v>
      </c>
      <c r="CQ103" s="8" t="n">
        <f aca="false">IF(AS103&gt;AS104,1,0)</f>
        <v>0</v>
      </c>
      <c r="CR103" s="8" t="n">
        <f aca="false">IF(AT103&gt;AT104,1,0)</f>
        <v>0</v>
      </c>
      <c r="CS103" s="8" t="n">
        <f aca="false">IF(AU103&gt;AU104,1,0)</f>
        <v>0</v>
      </c>
      <c r="CT103" s="8" t="n">
        <f aca="false">IF(BG103&gt;BG104,1,0)</f>
        <v>0</v>
      </c>
      <c r="CU103" s="8" t="n">
        <f aca="false">IF(BH103&gt;BH104,1,0)</f>
        <v>0</v>
      </c>
      <c r="CV103" s="8" t="n">
        <f aca="false">IF(BI103&gt;BI104,1,0)</f>
        <v>0</v>
      </c>
      <c r="CW103" s="8" t="n">
        <f aca="false">IF(BU103&gt;BU104,1,0)</f>
        <v>0</v>
      </c>
      <c r="CX103" s="8" t="n">
        <f aca="false">IF(BV103&gt;BV104,1,0)</f>
        <v>0</v>
      </c>
      <c r="CY103" s="8" t="n">
        <f aca="false">IF(BW103&gt;BW104,1,0)</f>
        <v>0</v>
      </c>
      <c r="CZ103" s="8" t="n">
        <f aca="false">IF(CI103&gt;CI104,1,0)</f>
        <v>0</v>
      </c>
      <c r="DA103" s="8" t="n">
        <f aca="false">IF(CJ103&gt;CJ104,1,0)</f>
        <v>0</v>
      </c>
      <c r="DB103" s="8" t="n">
        <f aca="false">IF(CK103&gt;CK104,1,0)</f>
        <v>0</v>
      </c>
      <c r="DC103" s="74"/>
      <c r="DD103" s="8" t="n">
        <f aca="false">IF(AE104&gt;AE103,1,0)</f>
        <v>1</v>
      </c>
      <c r="DE103" s="8" t="n">
        <f aca="false">IF(AF104&gt;AF103,1,0)</f>
        <v>1</v>
      </c>
      <c r="DF103" s="8" t="n">
        <f aca="false">IF(AG104&gt;AG103,1,0)</f>
        <v>0</v>
      </c>
      <c r="DG103" s="8" t="n">
        <f aca="false">IF(AS104&gt;AS103,1,0)</f>
        <v>1</v>
      </c>
      <c r="DH103" s="8" t="n">
        <f aca="false">IF(AT104&gt;AT103,1,0)</f>
        <v>1</v>
      </c>
      <c r="DI103" s="8" t="n">
        <f aca="false">IF(AU104&gt;AU103,1,0)</f>
        <v>0</v>
      </c>
      <c r="DJ103" s="8" t="n">
        <f aca="false">IF(BG104&gt;BG103,1,0)</f>
        <v>1</v>
      </c>
      <c r="DK103" s="8" t="n">
        <f aca="false">IF(BH104&gt;BH103,1,0)</f>
        <v>1</v>
      </c>
      <c r="DL103" s="8" t="n">
        <f aca="false">IF(BI104&gt;BI103,1,0)</f>
        <v>0</v>
      </c>
      <c r="DM103" s="8" t="n">
        <f aca="false">IF(BU104&gt;BU103,1,0)</f>
        <v>1</v>
      </c>
      <c r="DN103" s="8" t="n">
        <f aca="false">IF(BV104&gt;BV103,1,0)</f>
        <v>1</v>
      </c>
      <c r="DO103" s="8" t="n">
        <f aca="false">IF(BW104&gt;BW103,1,0)</f>
        <v>0</v>
      </c>
      <c r="DP103" s="8" t="n">
        <f aca="false">IF(CI104&gt;CI103,1,0)</f>
        <v>1</v>
      </c>
      <c r="DQ103" s="8" t="n">
        <f aca="false">IF(CJ104&gt;CJ103,1,0)</f>
        <v>1</v>
      </c>
      <c r="DR103" s="8" t="n">
        <f aca="false">IF(CK104&gt;CK103,1,0)</f>
        <v>0</v>
      </c>
      <c r="DS103" s="74"/>
      <c r="DT103" s="8" t="n">
        <f aca="false">AE103+AF103+AG103+AS103+AT103+AU103+BG103+BH103+BI103+BU103+BV103+BW103+CI103+CJ103+CK103</f>
        <v>0</v>
      </c>
      <c r="DU103" s="8" t="n">
        <f aca="false">AE104+AF104+AG104+AS104+AT104+AU104+BG104+BH104+BI104+BU104+BV104+BW104+CI104+CJ104+CK104</f>
        <v>60</v>
      </c>
      <c r="DV103" s="74"/>
      <c r="DW103" s="1" t="n">
        <f aca="false">IF(X103="O",1,0)</f>
        <v>1</v>
      </c>
      <c r="DX103" s="1" t="n">
        <f aca="false">IF(AL103="O",1,0)</f>
        <v>1</v>
      </c>
      <c r="DY103" s="1" t="n">
        <f aca="false">IF(AZ103="O",1,0)</f>
        <v>1</v>
      </c>
      <c r="DZ103" s="1" t="n">
        <f aca="false">IF(BN103="O",1,0)</f>
        <v>1</v>
      </c>
      <c r="EA103" s="1" t="n">
        <f aca="false">IF(CB103="O",1,0)</f>
        <v>1</v>
      </c>
      <c r="EB103" s="8" t="s">
        <v>76</v>
      </c>
      <c r="ED103" s="8" t="n">
        <f aca="false">IF(CN103+CO103+CP103+DD103+DE103+DF103&gt;0,1,0)</f>
        <v>1</v>
      </c>
      <c r="EE103" s="8" t="n">
        <f aca="false">IF(CQ103+CR103+CS103+DG103+DH103+DI103&gt;0,1,0)</f>
        <v>1</v>
      </c>
      <c r="EF103" s="8" t="n">
        <f aca="false">IF(CT103+CU103+CV103+DJ103+DK103+DL103&gt;0,1,0)</f>
        <v>1</v>
      </c>
      <c r="EG103" s="8" t="n">
        <f aca="false">IF(CW103+CX103+CY103+DM103+DN103+DO103&gt;0,1,0)</f>
        <v>1</v>
      </c>
      <c r="EH103" s="8" t="n">
        <f aca="false">IF(CZ103+DA103+DB103+DP103+DQ103+DR103&gt;0,1,0)</f>
        <v>1</v>
      </c>
      <c r="EI103" s="8" t="n">
        <v>1</v>
      </c>
      <c r="EJ103" s="48" t="n">
        <f aca="false">SUM(ED103:EH103)</f>
        <v>5</v>
      </c>
      <c r="EK103" s="48" t="n">
        <f aca="false">AY103+BM103+CA103+W103+AK103</f>
        <v>0</v>
      </c>
      <c r="EL103" s="48" t="n">
        <f aca="false">SUM(CN103:DB103)</f>
        <v>0</v>
      </c>
      <c r="EM103" s="48" t="n">
        <f aca="false">SUM(DD103:DR103)</f>
        <v>10</v>
      </c>
      <c r="EN103" s="48" t="n">
        <f aca="false">EL103-EM103</f>
        <v>-10</v>
      </c>
      <c r="EO103" s="48" t="n">
        <f aca="false">DT103</f>
        <v>0</v>
      </c>
      <c r="EP103" s="48" t="n">
        <f aca="false">DU103</f>
        <v>60</v>
      </c>
      <c r="EQ103" s="48" t="n">
        <f aca="false">EO103-EP103</f>
        <v>-60</v>
      </c>
      <c r="ER103" s="48" t="n">
        <f aca="false">SUM(DW103:EA103)</f>
        <v>5</v>
      </c>
      <c r="ES103" s="74"/>
      <c r="ET103" s="27" t="n">
        <f aca="false">IF(EK103+100&gt;99,EK103+100,concatdxnar("0",EK103+100))</f>
        <v>100</v>
      </c>
      <c r="EU103" s="27" t="str">
        <f aca="false">IF(EN103+100&gt;99,EN103+100,CONCATENATE("0",EN103+100))</f>
        <v>090</v>
      </c>
      <c r="EV103" s="27" t="str">
        <f aca="false">IF(EQ103+100&gt;99,EQ103+100,CONCATENATE("0",EQ103+100))</f>
        <v>040</v>
      </c>
      <c r="EW103" s="27" t="n">
        <f aca="false">9-ER103</f>
        <v>4</v>
      </c>
      <c r="EX103" s="8" t="str">
        <f aca="false">CONCATENATE(ET103,EU103,EV103,EW103,EI103)</f>
        <v>10009004041</v>
      </c>
      <c r="EY103" s="8" t="n">
        <f aca="false">VALUE(EX103)</f>
        <v>10009004041</v>
      </c>
      <c r="EZ103" s="8" t="n">
        <f aca="false">LARGE(EY103:EY108,EI103)</f>
        <v>10511015595</v>
      </c>
      <c r="FA103" s="8" t="str">
        <f aca="false">LEFT(EZ103,9)</f>
        <v>105110155</v>
      </c>
      <c r="FB103" s="8" t="str">
        <f aca="false">IF(FA103=FA104,"empate-b","ok")</f>
        <v>ok</v>
      </c>
      <c r="FC103" s="8" t="n">
        <f aca="false">VALUE(RIGHT(EZ103,1))</f>
        <v>5</v>
      </c>
      <c r="FD103" s="8" t="n">
        <f aca="false">IF(FB103="ok",9,IF(FB103="empate-c",CONCATENATE(FC103,FC102),IF(FB103="empate-b",CONCATENATE(FC103,FC104),1)))</f>
        <v>9</v>
      </c>
      <c r="FE103" s="8" t="str">
        <f aca="false">RIGHT(C101,1)</f>
        <v>L</v>
      </c>
      <c r="FF103" s="8" t="n">
        <f aca="false">IF(FD103=9,9,VLOOKUP(CONCATENATE(FE103,FD103),'Conf-Direto'!$A$12:$B$587,2,0))</f>
        <v>9</v>
      </c>
      <c r="FG103" s="8" t="n">
        <f aca="false">IF(FF103=9,9,IF(FF103=FC103,8,7))</f>
        <v>9</v>
      </c>
      <c r="FH103" s="1" t="str">
        <f aca="false">CONCATENATE(FA103,FG103,FC103)</f>
        <v>10511015595</v>
      </c>
      <c r="FI103" s="8" t="n">
        <v>1</v>
      </c>
      <c r="FJ103" s="25"/>
      <c r="FK103" s="25" t="n">
        <f aca="false">FJ104</f>
        <v>2</v>
      </c>
      <c r="FL103" s="25" t="n">
        <f aca="false">FJ105</f>
        <v>3</v>
      </c>
      <c r="FM103" s="25" t="n">
        <f aca="false">FJ106</f>
        <v>4</v>
      </c>
      <c r="FN103" s="25" t="n">
        <f aca="false">FJ107</f>
        <v>5</v>
      </c>
      <c r="FO103" s="25" t="n">
        <f aca="false">FJ108</f>
        <v>6</v>
      </c>
      <c r="FP103" s="1" t="n">
        <f aca="false">VALUE(FH103)</f>
        <v>10511015595</v>
      </c>
      <c r="FQ103" s="1" t="n">
        <f aca="false">LARGE(FP103:FP108,1)</f>
        <v>10511015595</v>
      </c>
      <c r="FR103" s="8" t="n">
        <f aca="false">IF(SUM(EJ103:EJ108)=0,B103,VALUE(RIGHT(FQ103,1)))</f>
        <v>5</v>
      </c>
      <c r="FS103" s="1" t="n">
        <f aca="false">FR103+66</f>
        <v>71</v>
      </c>
      <c r="FT103" s="1" t="str">
        <f aca="false">VLOOKUP(FR103,B103:D108,3,0)</f>
        <v>LEONARDO MOURA</v>
      </c>
      <c r="FU103" s="4" t="n">
        <f aca="false">F103</f>
        <v>67</v>
      </c>
      <c r="FV103" s="9" t="str">
        <f aca="false">IF(FS103&lt;10,CONCATENATE("0",FS103,IF(FU103&lt;10,CONCATENATE("0",FU103),FU103)),CONCATENATE(FS103,IF(FU103&lt;10,CONCATENATE("0",FU103),FU103)))</f>
        <v>7167</v>
      </c>
      <c r="FW103" s="4" t="n">
        <f aca="false">VALUE(FV103)</f>
        <v>7167</v>
      </c>
      <c r="FX103" s="4" t="n">
        <f aca="false">SMALL(FW103:FW108,FI103)</f>
        <v>6772</v>
      </c>
      <c r="FY103" s="4" t="n">
        <f aca="false">IF(LEN(FX103)=3,VALUE(LEFT(FX103,1)),VALUE(LEFT(FX103,2)))</f>
        <v>67</v>
      </c>
      <c r="FZ103" s="4" t="str">
        <f aca="false">RIGHT(FX103,2)</f>
        <v>72</v>
      </c>
    </row>
    <row r="104" customFormat="false" ht="15" hidden="false" customHeight="false" outlineLevel="0" collapsed="false">
      <c r="B104" s="48" t="n">
        <v>2</v>
      </c>
      <c r="C104" s="49" t="n">
        <v>68</v>
      </c>
      <c r="D104" s="50" t="str">
        <f aca="false">Classificação!D72</f>
        <v>ALESSANDRA DENOFRIO</v>
      </c>
      <c r="F104" s="49" t="n">
        <f aca="false">F103+1</f>
        <v>68</v>
      </c>
      <c r="G104" s="51" t="str">
        <f aca="false">VLOOKUP(FR104,$B$103:$D$108,3,0)</f>
        <v>ALEX OLIVEIRA</v>
      </c>
      <c r="H104" s="95" t="n">
        <f aca="false">VLOOKUP(FR104,EI103:EJ108,2,0)</f>
        <v>5</v>
      </c>
      <c r="I104" s="75" t="n">
        <f aca="false">VLOOKUP(FR104,EI103:EK108,3,0)</f>
        <v>3</v>
      </c>
      <c r="J104" s="79" t="n">
        <f aca="false">VLOOKUP(FR104,EI103:EQ108,4,0)</f>
        <v>6</v>
      </c>
      <c r="K104" s="77" t="n">
        <f aca="false">VLOOKUP(FR104,EI103:EQ108,5,0)</f>
        <v>4</v>
      </c>
      <c r="L104" s="78" t="n">
        <f aca="false">VLOOKUP(FR104,EI103:EQ108,6,0)</f>
        <v>2</v>
      </c>
      <c r="M104" s="79" t="n">
        <f aca="false">VLOOKUP(FR104,EI103:EQ108,7,0)</f>
        <v>42</v>
      </c>
      <c r="N104" s="77" t="n">
        <f aca="false">VLOOKUP(FR104,EI103:EQ108,8,0)</f>
        <v>26</v>
      </c>
      <c r="O104" s="113" t="n">
        <f aca="false">VLOOKUP(FR104,EI103:EQ108,9,0)</f>
        <v>16</v>
      </c>
      <c r="P104" s="80" t="n">
        <f aca="false">VLOOKUP(FR104,EI103:ER108,10,0)</f>
        <v>1</v>
      </c>
      <c r="Q104" s="80" t="e">
        <f aca="false">VLOOKUP(FS104,EJ103:ES108,10,0)</f>
        <v>#N/A</v>
      </c>
      <c r="R104" s="59"/>
      <c r="S104" s="59"/>
      <c r="U104" s="81" t="s">
        <v>75</v>
      </c>
      <c r="V104" s="82" t="str">
        <f aca="false">D108</f>
        <v>ADALO REIS</v>
      </c>
      <c r="W104" s="83" t="n">
        <f aca="false">IF(X104="W",1,IF(X104="O",0,IF(X104="R",0,IF(X103="R",1,IF(AG104+AG103&gt;0,IF(AG104&gt;AG103,1,0),IF(AF104&gt;AF103,1,0))))))</f>
        <v>1</v>
      </c>
      <c r="X104" s="84" t="s">
        <v>25</v>
      </c>
      <c r="Y104" s="85"/>
      <c r="Z104" s="85"/>
      <c r="AA104" s="86"/>
      <c r="AC104" s="5" t="str">
        <f aca="false">IF(AA104&lt;&gt;"","STB",IF(AA103&lt;&gt;"","STB",IF(Z104&lt;&gt;"",IF(Z104&gt;5,IF(Z104&gt;Z103+1,"fim2st",IF(Z103&gt;Z104+1,"fim2st",IF(Z104=Z103,"meio2st",IF(Z104=6,IF(Z103=7,"fim2st","meio2st"),IF(Z104=7,IF(Z103=6,"fim2st","meio2st"),"meio2st"))))),IF(Z103&gt;5,IF(Z103&gt;Z104+1,"fim2st","meio2st"),"meio2st")),IF(Z103&lt;&gt;"",IF(Z104&gt;5,IF(Z104&gt;Z103+1,"fim2st",IF(Z103&gt;Z104+1,"fim2st",IF(Z104=Z103,"meio2st",IF(Z104=6,IF(Z103=7,"fim2st","meio2st"),IF(Z104=7,IF(Z103=6,"fim2st","meio2st"),"meio2st"))))),IF(Z103&gt;5,IF(Z103&gt;Z104+1,"fim2st","meio2st"),"meio2st")),IF(Y104&lt;&gt;"",IF(Y104&gt;5,IF(Y104&gt;Y103+1,"fim1st",IF(Y103&gt;Y104+1,"fim1st",IF(Y104=Y103,"meio1st",IF(Y104=6,IF(Y103=7,"fim1st","meio1st"),IF(Y104=7,IF(Y103=6,"fim1st","meio1st"),"meio1st"))))),IF(Y103&gt;5,IF(Y103&gt;Y104+1,"fim1st","meio1st"),"meio1st")),IF(Y103&lt;&gt;"",IF(Y104&gt;5,IF(Y104&gt;Y103+1,"fim1st",IF(Y103&gt;Y104+1,"fim1st",IF(Y104=Y103,"meio1st",IF(Y104=6,IF(Y103=7,"fim1st","meio1st"),IF(Y104=7,IF(Y103=6,"fim1st","meio1st"),"meio1st"))))),IF(Y103&gt;5,IF(Y103&gt;Y104+1,"fim1st","meio1st"),"meio1st")),"NJG"))))))</f>
        <v>NJG</v>
      </c>
      <c r="AE104" s="87" t="n">
        <f aca="false">IF(X104="W",6,IF(X104="O",0,  IF(X103="R",IF(AC104="meio1st",IF(Y103&gt;4,IF(Y103=6,7,Y103+2),6),Y104),Y104)))</f>
        <v>6</v>
      </c>
      <c r="AF104" s="88" t="n">
        <f aca="false">IF(X104="W",6,IF(X104="O",0,IF(X104="R",IF(AC104="meio1st",0,IF(AC104="fim1st",0,Z104) ),IF(X103="R",IF(AC104="meio1st",6,IF(AC104="fim1st",6,IF(AC104="meio2st",IF(Z103&gt;4,IF(Z103=6,7,Z103+2),6),Z104))),Z104))))</f>
        <v>6</v>
      </c>
      <c r="AG104" s="89" t="n">
        <f aca="false">IF(X104="W",0,IF(X104="O",0,IF(X104="R",IF(AC104="STB",AA104,0),IF(X103="R",IF(AC103="meio1st",0,IF(AE104&gt;AE103,IF(AF104&gt;AF103,0,10),IF(AF104&gt;AF103,10,AA104))),AA104))))</f>
        <v>0</v>
      </c>
      <c r="AH104" s="69"/>
      <c r="AI104" s="81"/>
      <c r="AJ104" s="82" t="str">
        <f aca="false">D107</f>
        <v>LEONARDO MOURA</v>
      </c>
      <c r="AK104" s="83" t="n">
        <f aca="false">IF(AL104="W",1,IF(AL104="O",0,IF(AL104="R",0,IF(AL103="R",1,IF(AU104+AU103&gt;0,IF(AU104&gt;AU103,1,0),IF(AT104&gt;AT103,1,0))))))</f>
        <v>1</v>
      </c>
      <c r="AL104" s="84" t="s">
        <v>25</v>
      </c>
      <c r="AM104" s="85"/>
      <c r="AN104" s="85"/>
      <c r="AO104" s="86"/>
      <c r="AQ104" s="5" t="str">
        <f aca="false">IF(AO104&lt;&gt;"","STB",IF(AO103&lt;&gt;"","STB",IF(AN104&lt;&gt;"",IF(AN104&gt;5,IF(AN104&gt;AN103+1,"fim2st",IF(AN103&gt;AN104+1,"fim2st",IF(AN104=AN103,"meio2st",IF(AN104=6,IF(AN103=7,"fim2st","meio2st"),IF(AN104=7,IF(AN103=6,"fim2st","meio2st"),"meio2st"))))),IF(AN103&gt;5,IF(AN103&gt;AN104+1,"fim2st","meio2st"),"meio2st")),IF(AN103&lt;&gt;"",IF(AN104&gt;5,IF(AN104&gt;AN103+1,"fim2st",IF(AN103&gt;AN104+1,"fim2st",IF(AN104=AN103,"meio2st",IF(AN104=6,IF(AN103=7,"fim2st","meio2st"),IF(AN104=7,IF(AN103=6,"fim2st","meio2st"),"meio2st"))))),IF(AN103&gt;5,IF(AN103&gt;AN104+1,"fim2st","meio2st"),"meio2st")),IF(AM104&lt;&gt;"",IF(AM104&gt;5,IF(AM104&gt;AM103+1,"fim1st",IF(AM103&gt;AM104+1,"fim1st",IF(AM104=AM103,"meio1st",IF(AM104=6,IF(AM103=7,"fim1st","meio1st"),IF(AM104=7,IF(AM103=6,"fim1st","meio1st"),"meio1st"))))),IF(AM103&gt;5,IF(AM103&gt;AM104+1,"fim1st","meio1st"),"meio1st")),IF(AM103&lt;&gt;"",IF(AM104&gt;5,IF(AM104&gt;AM103+1,"fim1st",IF(AM103&gt;AM104+1,"fim1st",IF(AM104=AM103,"meio1st",IF(AM104=6,IF(AM103=7,"fim1st","meio1st"),IF(AM104=7,IF(AM103=6,"fim1st","meio1st"),"meio1st"))))),IF(AM103&gt;5,IF(AM103&gt;AM104+1,"fim1st","meio1st"),"meio1st")),"NJG"))))))</f>
        <v>NJG</v>
      </c>
      <c r="AS104" s="87" t="n">
        <f aca="false">IF(AL104="W",6,IF(AL104="O",0,  IF(AL103="R",IF(AQ104="meio1st",IF(AM103&gt;4,IF(AM103=6,7,AM103+2),6),AM104),AM104)))</f>
        <v>6</v>
      </c>
      <c r="AT104" s="88" t="n">
        <f aca="false">IF(AL104="W",6,IF(AL104="O",0,IF(AL104="R",IF(AQ104="meio1st",0,IF(AQ104="fim1st",0,AN104) ),IF(AL103="R",IF(AQ104="meio1st",6,IF(AQ104="fim1st",6,IF(AQ104="meio2st",IF(AN103&gt;4,IF(AN103=6,7,AN103+2),6),AN104))),AN104))))</f>
        <v>6</v>
      </c>
      <c r="AU104" s="89" t="n">
        <f aca="false">IF(AL104="W",0,IF(AL104="O",0,IF(AL104="R",IF(AQ104="STB",AO104,0),IF(AL103="R",IF(AQ103="meio1st",0,IF(AS104&gt;AS103,IF(AT104&gt;AT103,0,10),IF(AT104&gt;AT103,10,AO104))),AO104))))</f>
        <v>0</v>
      </c>
      <c r="AW104" s="81" t="s">
        <v>75</v>
      </c>
      <c r="AX104" s="82" t="str">
        <f aca="false">D106</f>
        <v>SOCORRO OIVANE</v>
      </c>
      <c r="AY104" s="83" t="n">
        <f aca="false">IF(AZ104="W",1,IF(AZ104="O",0,IF(AZ104="R",0,IF(AZ103="R",1,IF(BI104+BI103&gt;0,IF(BI104&gt;BI103,1,0),IF(BH104&gt;BH103,1,0))))))</f>
        <v>1</v>
      </c>
      <c r="AZ104" s="84" t="s">
        <v>25</v>
      </c>
      <c r="BA104" s="85"/>
      <c r="BB104" s="85"/>
      <c r="BC104" s="86"/>
      <c r="BE104" s="5" t="str">
        <f aca="false">IF(BC104&lt;&gt;"","STB",IF(BC103&lt;&gt;"","STB",IF(BB104&lt;&gt;"",IF(BB104&gt;5,IF(BB104&gt;BB103+1,"fim2st",IF(BB103&gt;BB104+1,"fim2st",IF(BB104=BB103,"meio2st",IF(BB104=6,IF(BB103=7,"fim2st","meio2st"),IF(BB104=7,IF(BB103=6,"fim2st","meio2st"),"meio2st"))))),IF(BB103&gt;5,IF(BB103&gt;BB104+1,"fim2st","meio2st"),"meio2st")),IF(BB103&lt;&gt;"",IF(BB104&gt;5,IF(BB104&gt;BB103+1,"fim2st",IF(BB103&gt;BB104+1,"fim2st",IF(BB104=BB103,"meio2st",IF(BB104=6,IF(BB103=7,"fim2st","meio2st"),IF(BB104=7,IF(BB103=6,"fim2st","meio2st"),"meio2st"))))),IF(BB103&gt;5,IF(BB103&gt;BB104+1,"fim2st","meio2st"),"meio2st")),IF(BA104&lt;&gt;"",IF(BA104&gt;5,IF(BA104&gt;BA103+1,"fim1st",IF(BA103&gt;BA104+1,"fim1st",IF(BA104=BA103,"meio1st",IF(BA104=6,IF(BA103=7,"fim1st","meio1st"),IF(BA104=7,IF(BA103=6,"fim1st","meio1st"),"meio1st"))))),IF(BA103&gt;5,IF(BA103&gt;BA104+1,"fim1st","meio1st"),"meio1st")),IF(BA103&lt;&gt;"",IF(BA104&gt;5,IF(BA104&gt;BA103+1,"fim1st",IF(BA103&gt;BA104+1,"fim1st",IF(BA104=BA103,"meio1st",IF(BA104=6,IF(BA103=7,"fim1st","meio1st"),IF(BA104=7,IF(BA103=6,"fim1st","meio1st"),"meio1st"))))),IF(BA103&gt;5,IF(BA103&gt;BA104+1,"fim1st","meio1st"),"meio1st")),"NJG"))))))</f>
        <v>NJG</v>
      </c>
      <c r="BG104" s="87" t="n">
        <f aca="false">IF(AZ104="W",6,IF(AZ104="O",0,  IF(AZ103="R",IF(BE104="meio1st",IF(BA103&gt;4,IF(BA103=6,7,BA103+2),6),BA104),BA104)))</f>
        <v>6</v>
      </c>
      <c r="BH104" s="88" t="n">
        <f aca="false">IF(AZ104="W",6,IF(AZ104="O",0,IF(AZ104="R",IF(BE104="meio1st",0,IF(BE104="fim1st",0,BB104) ),IF(AZ103="R",IF(BE104="meio1st",6,IF(BE104="fim1st",6,IF(BE104="meio2st",IF(BB103&gt;4,IF(BB103=6,7,BB103+2),6),BB104))),BB104))))</f>
        <v>6</v>
      </c>
      <c r="BI104" s="89" t="n">
        <f aca="false">IF(AZ104="W",0,IF(AZ104="O",0,IF(AZ104="R",IF(BE104="STB",BC104,0),IF(AZ103="R",IF(BE103="meio1st",0,IF(BG104&gt;BG103,IF(BH104&gt;BH103,0,10),IF(BH104&gt;BH103,10,BC104))),BC104))))</f>
        <v>0</v>
      </c>
      <c r="BK104" s="81"/>
      <c r="BL104" s="82" t="str">
        <f aca="false">D105</f>
        <v>ALEX OLIVEIRA</v>
      </c>
      <c r="BM104" s="83" t="n">
        <f aca="false">IF(BN104="W",1,IF(BN104="O",0,IF(BN104="R",0,IF(BN103="R",1,IF(BW104+BW103&gt;0,IF(BW104&gt;BW103,1,0),IF(BV104&gt;BV103,1,0))))))</f>
        <v>1</v>
      </c>
      <c r="BN104" s="84" t="s">
        <v>25</v>
      </c>
      <c r="BO104" s="85"/>
      <c r="BP104" s="85"/>
      <c r="BQ104" s="86"/>
      <c r="BS104" s="5" t="str">
        <f aca="false">IF(BQ104&lt;&gt;"","STB",IF(BQ103&lt;&gt;"","STB",IF(BP104&lt;&gt;"",IF(BP104&gt;5,IF(BP104&gt;BP103+1,"fim2st",IF(BP103&gt;BP104+1,"fim2st",IF(BP104=BP103,"meio2st",IF(BP104=6,IF(BP103=7,"fim2st","meio2st"),IF(BP104=7,IF(BP103=6,"fim2st","meio2st"),"meio2st"))))),IF(BP103&gt;5,IF(BP103&gt;BP104+1,"fim2st","meio2st"),"meio2st")),IF(BP103&lt;&gt;"",IF(BP104&gt;5,IF(BP104&gt;BP103+1,"fim2st",IF(BP103&gt;BP104+1,"fim2st",IF(BP104=BP103,"meio2st",IF(BP104=6,IF(BP103=7,"fim2st","meio2st"),IF(BP104=7,IF(BP103=6,"fim2st","meio2st"),"meio2st"))))),IF(BP103&gt;5,IF(BP103&gt;BP104+1,"fim2st","meio2st"),"meio2st")),IF(BO104&lt;&gt;"",IF(BO104&gt;5,IF(BO104&gt;BO103+1,"fim1st",IF(BO103&gt;BO104+1,"fim1st",IF(BO104=BO103,"meio1st",IF(BO104=6,IF(BO103=7,"fim1st","meio1st"),IF(BO104=7,IF(BO103=6,"fim1st","meio1st"),"meio1st"))))),IF(BO103&gt;5,IF(BO103&gt;BO104+1,"fim1st","meio1st"),"meio1st")),IF(BO103&lt;&gt;"",IF(BO104&gt;5,IF(BO104&gt;BO103+1,"fim1st",IF(BO103&gt;BO104+1,"fim1st",IF(BO104=BO103,"meio1st",IF(BO104=6,IF(BO103=7,"fim1st","meio1st"),IF(BO104=7,IF(BO103=6,"fim1st","meio1st"),"meio1st"))))),IF(BO103&gt;5,IF(BO103&gt;BO104+1,"fim1st","meio1st"),"meio1st")),"NJG"))))))</f>
        <v>NJG</v>
      </c>
      <c r="BU104" s="87" t="n">
        <f aca="false">IF(BN104="W",6,IF(BN104="O",0,  IF(BN103="R",IF(BS104="meio1st",IF(BO103&gt;4,IF(BO103=6,7,BO103+2),6),BO104),BO104)))</f>
        <v>6</v>
      </c>
      <c r="BV104" s="88" t="n">
        <f aca="false">IF(BN104="W",6,IF(BN104="O",0,IF(BN104="R",IF(BS104="meio1st",0,IF(BS104="fim1st",0,BP104) ),IF(BN103="R",IF(BS104="meio1st",6,IF(BS104="fim1st",6,IF(BS104="meio2st",IF(BP103&gt;4,IF(BP103=6,7,BP103+2),6),BP104))),BP104))))</f>
        <v>6</v>
      </c>
      <c r="BW104" s="89" t="n">
        <f aca="false">IF(BN104="W",0,IF(BN104="O",0,IF(BN104="R",IF(BS104="STB",BQ104,0),IF(BN103="R",IF(BS103="meio1st",0,IF(BU104&gt;BU103,IF(BV104&gt;BV103,0,10),IF(BV104&gt;BV103,10,BQ104))),BQ104))))</f>
        <v>0</v>
      </c>
      <c r="BY104" s="81" t="s">
        <v>75</v>
      </c>
      <c r="BZ104" s="82" t="str">
        <f aca="false">D104</f>
        <v>ALESSANDRA DENOFRIO</v>
      </c>
      <c r="CA104" s="83" t="n">
        <f aca="false">IF(CB104="W",1,IF(CB104="O",0,IF(CB104="R",0,IF(CB103="R",1,IF(CK104+CK103&gt;0,IF(CK104&gt;CK103,1,0),IF(CJ104&gt;CJ103,1,0))))))</f>
        <v>1</v>
      </c>
      <c r="CB104" s="84" t="s">
        <v>25</v>
      </c>
      <c r="CC104" s="85"/>
      <c r="CD104" s="85"/>
      <c r="CE104" s="86"/>
      <c r="CG104" s="5" t="str">
        <f aca="false">IF(CE104&lt;&gt;"","STB",IF(CE103&lt;&gt;"","STB",IF(CD104&lt;&gt;"",IF(CD104&gt;5,IF(CD104&gt;CD103+1,"fim2st",IF(CD103&gt;CD104+1,"fim2st",IF(CD104=CD103,"meio2st",IF(CD104=6,IF(CD103=7,"fim2st","meio2st"),IF(CD104=7,IF(CD103=6,"fim2st","meio2st"),"meio2st"))))),IF(CD103&gt;5,IF(CD103&gt;CD104+1,"fim2st","meio2st"),"meio2st")),IF(CD103&lt;&gt;"",IF(CD104&gt;5,IF(CD104&gt;CD103+1,"fim2st",IF(CD103&gt;CD104+1,"fim2st",IF(CD104=CD103,"meio2st",IF(CD104=6,IF(CD103=7,"fim2st","meio2st"),IF(CD104=7,IF(CD103=6,"fim2st","meio2st"),"meio2st"))))),IF(CD103&gt;5,IF(CD103&gt;CD104+1,"fim2st","meio2st"),"meio2st")),IF(CC104&lt;&gt;"",IF(CC104&gt;5,IF(CC104&gt;CC103+1,"fim1st",IF(CC103&gt;CC104+1,"fim1st",IF(CC104=CC103,"meio1st",IF(CC104=6,IF(CC103=7,"fim1st","meio1st"),IF(CC104=7,IF(CC103=6,"fim1st","meio1st"),"meio1st"))))),IF(CC103&gt;5,IF(CC103&gt;CC104+1,"fim1st","meio1st"),"meio1st")),IF(CC103&lt;&gt;"",IF(CC104&gt;5,IF(CC104&gt;CC103+1,"fim1st",IF(CC103&gt;CC104+1,"fim1st",IF(CC104=CC103,"meio1st",IF(CC104=6,IF(CC103=7,"fim1st","meio1st"),IF(CC104=7,IF(CC103=6,"fim1st","meio1st"),"meio1st"))))),IF(CC103&gt;5,IF(CC103&gt;CC104+1,"fim1st","meio1st"),"meio1st")),"NJG"))))))</f>
        <v>NJG</v>
      </c>
      <c r="CI104" s="92" t="n">
        <f aca="false">IF(CB104="W",6,IF(CB104="O",0,  IF(CB103="R",IF(CG104="meio1st",IF(CC103&gt;4,IF(CC103=6,7,CC103+2),6),CC104),CC104)))</f>
        <v>6</v>
      </c>
      <c r="CJ104" s="93" t="n">
        <f aca="false">IF(CB104="W",6,IF(CB104="O",0,IF(CB104="R",IF(CG104="meio1st",0,IF(CG104="fim1st",0,CD104) ),IF(CB103="R",IF(CG104="meio1st",6,IF(CG104="fim1st",6,IF(CG104="meio2st",IF(CD103&gt;4,IF(CD103=6,7,CD103+2),6),CD104))),CD104))))</f>
        <v>6</v>
      </c>
      <c r="CK104" s="94" t="n">
        <f aca="false">IF(CB104="W",0,IF(CB104="O",0,IF(CB104="R",IF(CG104="STB",CE104,0),IF(CB103="R",IF(CG103="meio1st",0,IF(CI104&gt;CI103,IF(CJ104&gt;CJ103,0,10),IF(CJ104&gt;CJ103,10,CE104))),CE104))))</f>
        <v>0</v>
      </c>
      <c r="CM104" s="1" t="str">
        <f aca="false">D104</f>
        <v>ALESSANDRA DENOFRIO</v>
      </c>
      <c r="CN104" s="8" t="n">
        <f aca="false">IF(AE105&gt;AE106,1,0)</f>
        <v>0</v>
      </c>
      <c r="CO104" s="8" t="n">
        <f aca="false">IF(AF105&gt;AF106,1,0)</f>
        <v>0</v>
      </c>
      <c r="CP104" s="8" t="n">
        <f aca="false">IF(AG105&gt;AG106,1,0)</f>
        <v>0</v>
      </c>
      <c r="CQ104" s="8" t="n">
        <f aca="false">IF(AS105&gt;AS106,1,0)</f>
        <v>0</v>
      </c>
      <c r="CR104" s="8" t="n">
        <f aca="false">IF(AT105&gt;AT106,1,0)</f>
        <v>0</v>
      </c>
      <c r="CS104" s="8" t="n">
        <f aca="false">IF(AU105&gt;AU106,1,0)</f>
        <v>0</v>
      </c>
      <c r="CT104" s="8" t="n">
        <f aca="false">IF(BG105&gt;BG106,1,0)</f>
        <v>0</v>
      </c>
      <c r="CU104" s="8" t="n">
        <f aca="false">IF(BH105&gt;BH106,1,0)</f>
        <v>0</v>
      </c>
      <c r="CV104" s="8" t="n">
        <f aca="false">IF(BI105&gt;BI106,1,0)</f>
        <v>0</v>
      </c>
      <c r="CW104" s="8" t="n">
        <f aca="false">IF(BU105&gt;BU106,1,0)</f>
        <v>0</v>
      </c>
      <c r="CX104" s="8" t="n">
        <f aca="false">IF(BV105&gt;BV106,1,0)</f>
        <v>1</v>
      </c>
      <c r="CY104" s="8" t="n">
        <f aca="false">IF(BW105&gt;BW106,1,0)</f>
        <v>0</v>
      </c>
      <c r="CZ104" s="8" t="n">
        <f aca="false">IF(CI104&gt;CI103,1,0)</f>
        <v>1</v>
      </c>
      <c r="DA104" s="8" t="n">
        <f aca="false">IF(CJ104&gt;CJ103,1,0)</f>
        <v>1</v>
      </c>
      <c r="DB104" s="8" t="n">
        <f aca="false">IF(CK104&gt;CK103,1,0)</f>
        <v>0</v>
      </c>
      <c r="DC104" s="74"/>
      <c r="DD104" s="8" t="n">
        <f aca="false">IF(AE106&gt;AE105,1,0)</f>
        <v>1</v>
      </c>
      <c r="DE104" s="8" t="n">
        <f aca="false">IF(AF106&gt;AF105,1,0)</f>
        <v>1</v>
      </c>
      <c r="DF104" s="8" t="n">
        <f aca="false">IF(AG106&gt;AG105,1,0)</f>
        <v>0</v>
      </c>
      <c r="DG104" s="8" t="n">
        <f aca="false">IF(AS106&gt;AS105,1,0)</f>
        <v>1</v>
      </c>
      <c r="DH104" s="8" t="n">
        <f aca="false">IF(AT106&gt;AT105,1,0)</f>
        <v>1</v>
      </c>
      <c r="DI104" s="8" t="n">
        <f aca="false">IF(AU106&gt;AU105,1,0)</f>
        <v>0</v>
      </c>
      <c r="DJ104" s="8" t="n">
        <f aca="false">IF(BG106&gt;BG105,1,0)</f>
        <v>1</v>
      </c>
      <c r="DK104" s="8" t="n">
        <f aca="false">IF(BH106&gt;BH105,1,0)</f>
        <v>1</v>
      </c>
      <c r="DL104" s="8" t="n">
        <f aca="false">IF(BI106&gt;BI105,1,0)</f>
        <v>0</v>
      </c>
      <c r="DM104" s="8" t="n">
        <f aca="false">IF(BU106&gt;BU105,1,0)</f>
        <v>1</v>
      </c>
      <c r="DN104" s="8" t="n">
        <f aca="false">IF(BV106&gt;BV105,1,0)</f>
        <v>0</v>
      </c>
      <c r="DO104" s="8" t="n">
        <f aca="false">IF(BW106&gt;BW105,1,0)</f>
        <v>1</v>
      </c>
      <c r="DP104" s="8" t="n">
        <f aca="false">IF(CI103&gt;CI104,1,0)</f>
        <v>0</v>
      </c>
      <c r="DQ104" s="8" t="n">
        <f aca="false">IF(CJ103&gt;CJ104,1,0)</f>
        <v>0</v>
      </c>
      <c r="DR104" s="8" t="n">
        <f aca="false">IF(CK103&gt;CK104,1,0)</f>
        <v>0</v>
      </c>
      <c r="DS104" s="74"/>
      <c r="DT104" s="8" t="n">
        <f aca="false">AE105+AF105+AG105+AS105+AT105+AU105+BG105+BH105+BI105+BU105+BV105+BW105+CI104+CJ104+CK104</f>
        <v>29</v>
      </c>
      <c r="DU104" s="8" t="n">
        <f aca="false">AE106+AF106+AG106+AS106+AT106+AU106+BG106+BH106+BI106+BU106+BV106+BW106+CI103+CJ103+CK103</f>
        <v>57</v>
      </c>
      <c r="DV104" s="74"/>
      <c r="DW104" s="1" t="n">
        <f aca="false">IF(X105="O",1,0)</f>
        <v>0</v>
      </c>
      <c r="DX104" s="1" t="n">
        <f aca="false">IF(AL105="O",1,0)</f>
        <v>1</v>
      </c>
      <c r="DY104" s="1" t="n">
        <f aca="false">IF(AZ105="O",1,0)</f>
        <v>1</v>
      </c>
      <c r="DZ104" s="1" t="n">
        <f aca="false">IF(BN105="O",1,0)</f>
        <v>0</v>
      </c>
      <c r="EA104" s="1" t="n">
        <f aca="false">IF(CB104="O",1,0)</f>
        <v>0</v>
      </c>
      <c r="ED104" s="8" t="n">
        <f aca="false">IF(CN104+CO104+CP104+DD104+DE104+DF104&gt;0,1,0)</f>
        <v>1</v>
      </c>
      <c r="EE104" s="8" t="n">
        <f aca="false">IF(CQ104+CR104+CS104+DG104+DH104+DI104&gt;0,1,0)</f>
        <v>1</v>
      </c>
      <c r="EF104" s="8" t="n">
        <f aca="false">IF(CT104+CU104+CV104+DJ104+DK104+DL104&gt;0,1,0)</f>
        <v>1</v>
      </c>
      <c r="EG104" s="8" t="n">
        <f aca="false">IF(CW104+CX104+CY104+DM104+DN104+DO104&gt;0,1,0)</f>
        <v>1</v>
      </c>
      <c r="EH104" s="8" t="n">
        <f aca="false">IF(CZ104+DA104+DB104+DP104+DQ104+DR104&gt;0,1,0)</f>
        <v>1</v>
      </c>
      <c r="EI104" s="8" t="n">
        <v>2</v>
      </c>
      <c r="EJ104" s="48" t="n">
        <f aca="false">SUM(ED104:EH104)</f>
        <v>5</v>
      </c>
      <c r="EK104" s="48" t="n">
        <f aca="false">AY105+BM105+CA104+W105+AK105</f>
        <v>1</v>
      </c>
      <c r="EL104" s="48" t="n">
        <f aca="false">SUM(CN104:DB104)</f>
        <v>3</v>
      </c>
      <c r="EM104" s="48" t="n">
        <f aca="false">SUM(DD104:DR104)</f>
        <v>8</v>
      </c>
      <c r="EN104" s="48" t="n">
        <f aca="false">EL104-EM104</f>
        <v>-5</v>
      </c>
      <c r="EO104" s="48" t="n">
        <f aca="false">DT104</f>
        <v>29</v>
      </c>
      <c r="EP104" s="48" t="n">
        <f aca="false">DU104</f>
        <v>57</v>
      </c>
      <c r="EQ104" s="48" t="n">
        <f aca="false">EO104-EP104</f>
        <v>-28</v>
      </c>
      <c r="ER104" s="48" t="n">
        <f aca="false">SUM(DW104:EA104)</f>
        <v>2</v>
      </c>
      <c r="ES104" s="74"/>
      <c r="ET104" s="27" t="n">
        <f aca="false">IF(EK104+100&gt;99,EK104+100,concatdxnar("0",EK104+100))</f>
        <v>101</v>
      </c>
      <c r="EU104" s="27" t="str">
        <f aca="false">IF(EN104+100&gt;99,EN104+100,CONCATENATE("0",EN104+100))</f>
        <v>095</v>
      </c>
      <c r="EV104" s="27" t="str">
        <f aca="false">IF(EQ104+100&gt;99,EQ104+100,CONCATENATE("0",EQ104+100))</f>
        <v>072</v>
      </c>
      <c r="EW104" s="27" t="n">
        <f aca="false">9-ER104</f>
        <v>7</v>
      </c>
      <c r="EX104" s="8" t="str">
        <f aca="false">CONCATENATE(ET104,EU104,EV104,EW104,EI104)</f>
        <v>10109507272</v>
      </c>
      <c r="EY104" s="8" t="n">
        <f aca="false">VALUE(EX104)</f>
        <v>10109507272</v>
      </c>
      <c r="EZ104" s="8" t="n">
        <f aca="false">LARGE(EY103:EY108,EI104)</f>
        <v>10310211683</v>
      </c>
      <c r="FA104" s="8" t="str">
        <f aca="false">LEFT(EZ104,9)</f>
        <v>103102116</v>
      </c>
      <c r="FB104" s="8" t="str">
        <f aca="false">IF(FA104=FA103,"empate-c",IF(FA104=FA105,"empate-b","ok"))</f>
        <v>ok</v>
      </c>
      <c r="FC104" s="8" t="n">
        <f aca="false">VALUE(RIGHT(EZ104,1))</f>
        <v>3</v>
      </c>
      <c r="FD104" s="8" t="n">
        <f aca="false">IF(FB104="ok",9,IF(FB104="empate-c",CONCATENATE(FC104,FC103),IF(FB104="empate-b",CONCATENATE(FC104,FC105),1)))</f>
        <v>9</v>
      </c>
      <c r="FE104" s="8" t="str">
        <f aca="false">RIGHT(C101,1)</f>
        <v>L</v>
      </c>
      <c r="FF104" s="8" t="n">
        <f aca="false">IF(FD104=9,9,VLOOKUP(CONCATENATE(FE104,FD104),'Conf-Direto'!$A$12:$B$587,2,0))</f>
        <v>9</v>
      </c>
      <c r="FG104" s="8" t="n">
        <f aca="false">IF(FF104=9,9,IF(FF104=FC104,8,7))</f>
        <v>9</v>
      </c>
      <c r="FH104" s="1" t="str">
        <f aca="false">CONCATENATE(FA104,FG104,FC104)</f>
        <v>10310211693</v>
      </c>
      <c r="FI104" s="8" t="n">
        <v>2</v>
      </c>
      <c r="FJ104" s="25" t="n">
        <f aca="false">IF(CA103=1,1,IF(CA104=1,2,0))</f>
        <v>2</v>
      </c>
      <c r="FK104" s="25"/>
      <c r="FL104" s="25" t="n">
        <f aca="false">FK105</f>
        <v>3</v>
      </c>
      <c r="FM104" s="25" t="n">
        <f aca="false">FK106</f>
        <v>4</v>
      </c>
      <c r="FN104" s="25" t="n">
        <f aca="false">FK107</f>
        <v>5</v>
      </c>
      <c r="FO104" s="25" t="n">
        <f aca="false">FL108</f>
        <v>6</v>
      </c>
      <c r="FP104" s="1" t="n">
        <f aca="false">VALUE(FH104)</f>
        <v>10310211693</v>
      </c>
      <c r="FQ104" s="1" t="n">
        <f aca="false">LARGE(FP103:FP108,2)</f>
        <v>10310211693</v>
      </c>
      <c r="FR104" s="8" t="n">
        <f aca="false">IF(SUM(EJ103:EJ108)=0,B104,VALUE(RIGHT(FQ104,1)))</f>
        <v>3</v>
      </c>
      <c r="FS104" s="1" t="n">
        <f aca="false">FR104+66</f>
        <v>69</v>
      </c>
      <c r="FT104" s="1" t="str">
        <f aca="false">VLOOKUP(FR104,B103:D108,3,0)</f>
        <v>ALEX OLIVEIRA</v>
      </c>
      <c r="FU104" s="4" t="n">
        <f aca="false">F104</f>
        <v>68</v>
      </c>
      <c r="FV104" s="9" t="str">
        <f aca="false">IF(FS104&lt;10,CONCATENATE("0",FS104,IF(FU104&lt;10,CONCATENATE("0",FU104),FU104)),CONCATENATE(FS104,IF(FU104&lt;10,CONCATENATE("0",FU104),FU104)))</f>
        <v>6968</v>
      </c>
      <c r="FW104" s="4" t="n">
        <f aca="false">VALUE(FV104)</f>
        <v>6968</v>
      </c>
      <c r="FX104" s="4" t="n">
        <f aca="false">SMALL(FW103:FW108,FI104)</f>
        <v>6871</v>
      </c>
      <c r="FY104" s="4" t="n">
        <f aca="false">IF(LEN(FX104)=3,VALUE(LEFT(FX104,1)),VALUE(LEFT(FX104,2)))</f>
        <v>68</v>
      </c>
      <c r="FZ104" s="4" t="str">
        <f aca="false">RIGHT(FX104,2)</f>
        <v>71</v>
      </c>
    </row>
    <row r="105" customFormat="false" ht="15" hidden="false" customHeight="false" outlineLevel="0" collapsed="false">
      <c r="B105" s="48" t="n">
        <v>3</v>
      </c>
      <c r="C105" s="49" t="n">
        <v>69</v>
      </c>
      <c r="D105" s="50" t="str">
        <f aca="false">Classificação!D73</f>
        <v>ALEX OLIVEIRA</v>
      </c>
      <c r="F105" s="49" t="n">
        <f aca="false">F104+1</f>
        <v>69</v>
      </c>
      <c r="G105" s="51" t="str">
        <f aca="false">VLOOKUP(FR105,$B$103:$D$108,3,0)</f>
        <v>SOCORRO OIVANE</v>
      </c>
      <c r="H105" s="95" t="n">
        <f aca="false">VLOOKUP(FR105,EI103:EJ108,2,0)</f>
        <v>5</v>
      </c>
      <c r="I105" s="75" t="n">
        <f aca="false">VLOOKUP(FR105,EI103:EK108,3,0)</f>
        <v>3</v>
      </c>
      <c r="J105" s="95" t="n">
        <f aca="false">VLOOKUP(FR105,EI103:EQ108,4,0)</f>
        <v>6</v>
      </c>
      <c r="K105" s="77" t="n">
        <f aca="false">VLOOKUP(FR105,EI103:EQ108,5,0)</f>
        <v>4</v>
      </c>
      <c r="L105" s="78" t="n">
        <f aca="false">VLOOKUP(FR105,EI103:EQ108,6,0)</f>
        <v>2</v>
      </c>
      <c r="M105" s="95" t="n">
        <f aca="false">VLOOKUP(FR105,EI103:EQ108,7,0)</f>
        <v>41</v>
      </c>
      <c r="N105" s="77" t="n">
        <f aca="false">VLOOKUP(FR105,EI103:EQ108,8,0)</f>
        <v>30</v>
      </c>
      <c r="O105" s="113" t="n">
        <f aca="false">VLOOKUP(FR105,EI103:EQ108,9,0)</f>
        <v>11</v>
      </c>
      <c r="P105" s="80" t="n">
        <f aca="false">VLOOKUP(FR105,EI103:ER108,10,0)</f>
        <v>0</v>
      </c>
      <c r="Q105" s="80" t="e">
        <f aca="false">VLOOKUP(FS105,EJ103:ES108,10,0)</f>
        <v>#N/A</v>
      </c>
      <c r="R105" s="59"/>
      <c r="S105" s="59"/>
      <c r="U105" s="60"/>
      <c r="V105" s="61" t="str">
        <f aca="false">D104</f>
        <v>ALESSANDRA DENOFRIO</v>
      </c>
      <c r="W105" s="62" t="n">
        <f aca="false">IF(X105="W",1,IF(X105="O",0,IF(X105="R",0,IF(X106="R",1,IF(AG105+AG106&gt;0,IF(AG105&gt;AG106,1,0),IF(AF105&gt;AF106,1,0))))))</f>
        <v>0</v>
      </c>
      <c r="X105" s="96"/>
      <c r="Y105" s="64" t="n">
        <v>1</v>
      </c>
      <c r="Z105" s="64" t="n">
        <v>1</v>
      </c>
      <c r="AA105" s="65"/>
      <c r="AC105" s="5" t="str">
        <f aca="false">IF(AA105&lt;&gt;"","STB",IF(AA106&lt;&gt;"","STB",IF(Z105&lt;&gt;"",IF(Z105&gt;5,IF(Z105&gt;Z106+1,"fim2st",IF(Z106&gt;Z105+1,"fim2st",IF(Z105=Z106,"meio2st",IF(Z105=6,IF(Z106=7,"fim2st","meio2st"),IF(Z105=7,IF(Z106=6,"fim2st","meio2st"),"meio2st"))))),IF(Z106&gt;5,IF(Z106&gt;Z105+1,"fim2st","meio2st"),"meio2st")),IF(Z106&lt;&gt;"",IF(Z105&gt;5,IF(Z105&gt;Z106+1,"fim2st",IF(Z106&gt;Z105+1,"fim2st",IF(Z105=Z106,"meio2st",IF(Z105=6,IF(Z106=7,"fim2st","meio2st"),IF(Z105=7,IF(Z106=6,"fim2st","meio2st"),"meio2st"))))),IF(Z106&gt;5,IF(Z106&gt;Z105+1,"fim2st","meio2st"),"meio2st")),IF(Y105&lt;&gt;"",IF(Y105&gt;5,IF(Y105&gt;Y106+1,"fim1st",IF(Y106&gt;Y105+1,"fim1st",IF(Y105=Y106,"meio1st",IF(Y105=6,IF(Y106=7,"fim1st","meio1st"),IF(Y105=7,IF(Y106=6,"fim1st","meio1st"),"meio1st"))))),IF(Y106&gt;5,IF(Y106&gt;Y105+1,"fim1st","meio1st"),"meio1st")),IF(Y106&lt;&gt;"",IF(Y105&gt;5,IF(Y105&gt;Y106+1,"fim1st",IF(Y106&gt;Y105+1,"fim1st",IF(Y105=Y106,"meio1st",IF(Y105=6,IF(Y106=7,"fim1st","meio1st"),IF(Y105=7,IF(Y106=6,"fim1st","meio1st"),"meio1st"))))),IF(Y106&gt;5,IF(Y106&gt;Y105+1,"fim1st","meio1st"),"meio1st")),"NJG"))))))</f>
        <v>fim2st</v>
      </c>
      <c r="AE105" s="66" t="n">
        <f aca="false">IF(X105="W",6,IF(X105="O",0,  IF(X106="R",IF(AC105="meio1st",IF(Y106&gt;4,IF(Y106=6,7,Y106+2),6),Y105),Y105)))</f>
        <v>1</v>
      </c>
      <c r="AF105" s="67" t="n">
        <f aca="false">IF(X105="W",6,IF(X105="O",0,IF(X105="R",IF(AC105="meio1st",0,IF(AC105="fim1st",0,Z105) ),IF(X106="R",IF(AC105="meio1st",6,IF(AC105="fim1st",6,IF(AC105="meio2st",IF(Z106&gt;4,IF(Z106=6,7,Z106+2),6),Z105))),Z105))))</f>
        <v>1</v>
      </c>
      <c r="AG105" s="68" t="n">
        <f aca="false">IF(X105="W",0,IF(X105="O",0,IF(X105="R",IF(AC105="STB",AA105,0),IF(X106="R",IF(AC103="meio1st",0,IF(AE105&gt;AE106,IF(AF105&gt;AF106,0,10),IF(AF105&gt;AF106,10,AA105))),AA105))))</f>
        <v>0</v>
      </c>
      <c r="AH105" s="69"/>
      <c r="AI105" s="60" t="s">
        <v>75</v>
      </c>
      <c r="AJ105" s="61" t="str">
        <f aca="false">D104</f>
        <v>ALESSANDRA DENOFRIO</v>
      </c>
      <c r="AK105" s="62" t="n">
        <f aca="false">IF(AL105="W",1,IF(AL105="O",0,IF(AL105="R",0,IF(AL106="R",1,IF(AU105+AU106&gt;0,IF(AU105&gt;AU106,1,0),IF(AT105&gt;AT106,1,0))))))</f>
        <v>0</v>
      </c>
      <c r="AL105" s="96" t="s">
        <v>47</v>
      </c>
      <c r="AM105" s="64"/>
      <c r="AN105" s="64"/>
      <c r="AO105" s="65"/>
      <c r="AQ105" s="5" t="str">
        <f aca="false">IF(AO105&lt;&gt;"","STB",IF(AO106&lt;&gt;"","STB",IF(AN105&lt;&gt;"",IF(AN105&gt;5,IF(AN105&gt;AN106+1,"fim2st",IF(AN106&gt;AN105+1,"fim2st",IF(AN105=AN106,"meio2st",IF(AN105=6,IF(AN106=7,"fim2st","meio2st"),IF(AN105=7,IF(AN106=6,"fim2st","meio2st"),"meio2st"))))),IF(AN106&gt;5,IF(AN106&gt;AN105+1,"fim2st","meio2st"),"meio2st")),IF(AN106&lt;&gt;"",IF(AN105&gt;5,IF(AN105&gt;AN106+1,"fim2st",IF(AN106&gt;AN105+1,"fim2st",IF(AN105=AN106,"meio2st",IF(AN105=6,IF(AN106=7,"fim2st","meio2st"),IF(AN105=7,IF(AN106=6,"fim2st","meio2st"),"meio2st"))))),IF(AN106&gt;5,IF(AN106&gt;AN105+1,"fim2st","meio2st"),"meio2st")),IF(AM105&lt;&gt;"",IF(AM105&gt;5,IF(AM105&gt;AM106+1,"fim1st",IF(AM106&gt;AM105+1,"fim1st",IF(AM105=AM106,"meio1st",IF(AM105=6,IF(AM106=7,"fim1st","meio1st"),IF(AM105=7,IF(AM106=6,"fim1st","meio1st"),"meio1st"))))),IF(AM106&gt;5,IF(AM106&gt;AM105+1,"fim1st","meio1st"),"meio1st")),IF(AM106&lt;&gt;"",IF(AM105&gt;5,IF(AM105&gt;AM106+1,"fim1st",IF(AM106&gt;AM105+1,"fim1st",IF(AM105=AM106,"meio1st",IF(AM105=6,IF(AM106=7,"fim1st","meio1st"),IF(AM105=7,IF(AM106=6,"fim1st","meio1st"),"meio1st"))))),IF(AM106&gt;5,IF(AM106&gt;AM105+1,"fim1st","meio1st"),"meio1st")),"NJG"))))))</f>
        <v>NJG</v>
      </c>
      <c r="AS105" s="66" t="n">
        <f aca="false">IF(AL105="W",6,IF(AL105="O",0,  IF(AL106="R",IF(AQ105="meio1st",IF(AM106&gt;4,IF(AM106=6,7,AM106+2),6),AM105),AM105)))</f>
        <v>0</v>
      </c>
      <c r="AT105" s="67" t="n">
        <f aca="false">IF(AL105="W",6,IF(AL105="O",0,IF(AL105="R",IF(AQ105="meio1st",0,IF(AQ105="fim1st",0,AN105) ),IF(AL106="R",IF(AQ105="meio1st",6,IF(AQ105="fim1st",6,IF(AQ105="meio2st",IF(AN106&gt;4,IF(AN106=6,7,AN106+2),6),AN105))),AN105))))</f>
        <v>0</v>
      </c>
      <c r="AU105" s="68" t="n">
        <f aca="false">IF(AL105="W",0,IF(AL105="O",0,IF(AL105="R",IF(AQ105="STB",AO105,0),IF(AL106="R",IF(AQ103="meio1st",0,IF(AS105&gt;AS106,IF(AT105&gt;AT106,0,10),IF(AT105&gt;AT106,10,AO105))),AO105))))</f>
        <v>0</v>
      </c>
      <c r="AW105" s="60"/>
      <c r="AX105" s="61" t="str">
        <f aca="false">D104</f>
        <v>ALESSANDRA DENOFRIO</v>
      </c>
      <c r="AY105" s="62" t="n">
        <f aca="false">IF(AZ105="W",1,IF(AZ105="O",0,IF(AZ105="R",0,IF(AZ106="R",1,IF(BI105+BI106&gt;0,IF(BI105&gt;BI106,1,0),IF(BH105&gt;BH106,1,0))))))</f>
        <v>0</v>
      </c>
      <c r="AZ105" s="96" t="s">
        <v>47</v>
      </c>
      <c r="BA105" s="64"/>
      <c r="BB105" s="64"/>
      <c r="BC105" s="65"/>
      <c r="BE105" s="5" t="str">
        <f aca="false">IF(BC105&lt;&gt;"","STB",IF(BC106&lt;&gt;"","STB",IF(BB105&lt;&gt;"",IF(BB105&gt;5,IF(BB105&gt;BB106+1,"fim2st",IF(BB106&gt;BB105+1,"fim2st",IF(BB105=BB106,"meio2st",IF(BB105=6,IF(BB106=7,"fim2st","meio2st"),IF(BB105=7,IF(BB106=6,"fim2st","meio2st"),"meio2st"))))),IF(BB106&gt;5,IF(BB106&gt;BB105+1,"fim2st","meio2st"),"meio2st")),IF(BB106&lt;&gt;"",IF(BB105&gt;5,IF(BB105&gt;BB106+1,"fim2st",IF(BB106&gt;BB105+1,"fim2st",IF(BB105=BB106,"meio2st",IF(BB105=6,IF(BB106=7,"fim2st","meio2st"),IF(BB105=7,IF(BB106=6,"fim2st","meio2st"),"meio2st"))))),IF(BB106&gt;5,IF(BB106&gt;BB105+1,"fim2st","meio2st"),"meio2st")),IF(BA105&lt;&gt;"",IF(BA105&gt;5,IF(BA105&gt;BA106+1,"fim1st",IF(BA106&gt;BA105+1,"fim1st",IF(BA105=BA106,"meio1st",IF(BA105=6,IF(BA106=7,"fim1st","meio1st"),IF(BA105=7,IF(BA106=6,"fim1st","meio1st"),"meio1st"))))),IF(BA106&gt;5,IF(BA106&gt;BA105+1,"fim1st","meio1st"),"meio1st")),IF(BA106&lt;&gt;"",IF(BA105&gt;5,IF(BA105&gt;BA106+1,"fim1st",IF(BA106&gt;BA105+1,"fim1st",IF(BA105=BA106,"meio1st",IF(BA105=6,IF(BA106=7,"fim1st","meio1st"),IF(BA105=7,IF(BA106=6,"fim1st","meio1st"),"meio1st"))))),IF(BA106&gt;5,IF(BA106&gt;BA105+1,"fim1st","meio1st"),"meio1st")),"NJG"))))))</f>
        <v>NJG</v>
      </c>
      <c r="BG105" s="66" t="n">
        <f aca="false">IF(AZ105="W",6,IF(AZ105="O",0,  IF(AZ106="R",IF(BE105="meio1st",IF(BA106&gt;4,IF(BA106=6,7,BA106+2),6),BA105),BA105)))</f>
        <v>0</v>
      </c>
      <c r="BH105" s="67" t="n">
        <f aca="false">IF(AZ105="W",6,IF(AZ105="O",0,IF(AZ105="R",IF(BE105="meio1st",0,IF(BE105="fim1st",0,BB105) ),IF(AZ106="R",IF(BE105="meio1st",6,IF(BE105="fim1st",6,IF(BE105="meio2st",IF(BB106&gt;4,IF(BB106=6,7,BB106+2),6),BB105))),BB105))))</f>
        <v>0</v>
      </c>
      <c r="BI105" s="68" t="n">
        <f aca="false">IF(AZ105="W",0,IF(AZ105="O",0,IF(AZ105="R",IF(BE105="STB",BC105,0),IF(AZ106="R",IF(BE103="meio1st",0,IF(BG105&gt;BG106,IF(BH105&gt;BH106,0,10),IF(BH105&gt;BH106,10,BC105))),BC105))))</f>
        <v>0</v>
      </c>
      <c r="BK105" s="60"/>
      <c r="BL105" s="61" t="str">
        <f aca="false">D104</f>
        <v>ALESSANDRA DENOFRIO</v>
      </c>
      <c r="BM105" s="62" t="n">
        <f aca="false">IF(BN105="W",1,IF(BN105="O",0,IF(BN105="R",0,IF(BN106="R",1,IF(BW105+BW106&gt;0,IF(BW105&gt;BW106,1,0),IF(BV105&gt;BV106,1,0))))))</f>
        <v>0</v>
      </c>
      <c r="BN105" s="96"/>
      <c r="BO105" s="64" t="n">
        <v>2</v>
      </c>
      <c r="BP105" s="64" t="n">
        <v>7</v>
      </c>
      <c r="BQ105" s="65" t="n">
        <v>6</v>
      </c>
      <c r="BS105" s="5" t="str">
        <f aca="false">IF(BQ105&lt;&gt;"","STB",IF(BQ106&lt;&gt;"","STB",IF(BP105&lt;&gt;"",IF(BP105&gt;5,IF(BP105&gt;BP106+1,"fim2st",IF(BP106&gt;BP105+1,"fim2st",IF(BP105=BP106,"meio2st",IF(BP105=6,IF(BP106=7,"fim2st","meio2st"),IF(BP105=7,IF(BP106=6,"fim2st","meio2st"),"meio2st"))))),IF(BP106&gt;5,IF(BP106&gt;BP105+1,"fim2st","meio2st"),"meio2st")),IF(BP106&lt;&gt;"",IF(BP105&gt;5,IF(BP105&gt;BP106+1,"fim2st",IF(BP106&gt;BP105+1,"fim2st",IF(BP105=BP106,"meio2st",IF(BP105=6,IF(BP106=7,"fim2st","meio2st"),IF(BP105=7,IF(BP106=6,"fim2st","meio2st"),"meio2st"))))),IF(BP106&gt;5,IF(BP106&gt;BP105+1,"fim2st","meio2st"),"meio2st")),IF(BO105&lt;&gt;"",IF(BO105&gt;5,IF(BO105&gt;BO106+1,"fim1st",IF(BO106&gt;BO105+1,"fim1st",IF(BO105=BO106,"meio1st",IF(BO105=6,IF(BO106=7,"fim1st","meio1st"),IF(BO105=7,IF(BO106=6,"fim1st","meio1st"),"meio1st"))))),IF(BO106&gt;5,IF(BO106&gt;BO105+1,"fim1st","meio1st"),"meio1st")),IF(BO106&lt;&gt;"",IF(BO105&gt;5,IF(BO105&gt;BO106+1,"fim1st",IF(BO106&gt;BO105+1,"fim1st",IF(BO105=BO106,"meio1st",IF(BO105=6,IF(BO106=7,"fim1st","meio1st"),IF(BO105=7,IF(BO106=6,"fim1st","meio1st"),"meio1st"))))),IF(BO106&gt;5,IF(BO106&gt;BO105+1,"fim1st","meio1st"),"meio1st")),"NJG"))))))</f>
        <v>STB</v>
      </c>
      <c r="BU105" s="66" t="n">
        <f aca="false">IF(BN105="W",6,IF(BN105="O",0,  IF(BN106="R",IF(BS105="meio1st",IF(BO106&gt;4,IF(BO106=6,7,BO106+2),6),BO105),BO105)))</f>
        <v>2</v>
      </c>
      <c r="BV105" s="67" t="n">
        <f aca="false">IF(BN105="W",6,IF(BN105="O",0,IF(BN105="R",IF(BS105="meio1st",0,IF(BS105="fim1st",0,BP105) ),IF(BN106="R",IF(BS105="meio1st",6,IF(BS105="fim1st",6,IF(BS105="meio2st",IF(BP106&gt;4,IF(BP106=6,7,BP106+2),6),BP105))),BP105))))</f>
        <v>7</v>
      </c>
      <c r="BW105" s="68" t="n">
        <f aca="false">IF(BN105="W",0,IF(BN105="O",0,IF(BN105="R",IF(BS105="STB",BQ105,0),IF(BN106="R",IF(BS103="meio1st",0,IF(BU105&gt;BU106,IF(BV105&gt;BV106,0,10),IF(BV105&gt;BV106,10,BQ105))),BQ105))))</f>
        <v>6</v>
      </c>
      <c r="BY105" s="60" t="s">
        <v>75</v>
      </c>
      <c r="BZ105" s="61" t="str">
        <f aca="false">D105</f>
        <v>ALEX OLIVEIRA</v>
      </c>
      <c r="CA105" s="62" t="n">
        <f aca="false">IF(CB105="W",1,IF(CB105="O",0,IF(CB105="R",0,IF(CB106="R",1,IF(CK105+CK106&gt;0,IF(CK105&gt;CK106,1,0),IF(CJ105&gt;CJ106,1,0))))))</f>
        <v>0</v>
      </c>
      <c r="CB105" s="96" t="s">
        <v>47</v>
      </c>
      <c r="CC105" s="64"/>
      <c r="CD105" s="64"/>
      <c r="CE105" s="65"/>
      <c r="CG105" s="5" t="str">
        <f aca="false">IF(CE105&lt;&gt;"","STB",IF(CE106&lt;&gt;"","STB",IF(CD105&lt;&gt;"",IF(CD105&gt;5,IF(CD105&gt;CD106+1,"fim2st",IF(CD106&gt;CD105+1,"fim2st",IF(CD105=CD106,"meio2st",IF(CD105=6,IF(CD106=7,"fim2st","meio2st"),IF(CD105=7,IF(CD106=6,"fim2st","meio2st"),"meio2st"))))),IF(CD106&gt;5,IF(CD106&gt;CD105+1,"fim2st","meio2st"),"meio2st")),IF(CD106&lt;&gt;"",IF(CD105&gt;5,IF(CD105&gt;CD106+1,"fim2st",IF(CD106&gt;CD105+1,"fim2st",IF(CD105=CD106,"meio2st",IF(CD105=6,IF(CD106=7,"fim2st","meio2st"),IF(CD105=7,IF(CD106=6,"fim2st","meio2st"),"meio2st"))))),IF(CD106&gt;5,IF(CD106&gt;CD105+1,"fim2st","meio2st"),"meio2st")),IF(CC105&lt;&gt;"",IF(CC105&gt;5,IF(CC105&gt;CC106+1,"fim1st",IF(CC106&gt;CC105+1,"fim1st",IF(CC105=CC106,"meio1st",IF(CC105=6,IF(CC106=7,"fim1st","meio1st"),IF(CC105=7,IF(CC106=6,"fim1st","meio1st"),"meio1st"))))),IF(CC106&gt;5,IF(CC106&gt;CC105+1,"fim1st","meio1st"),"meio1st")),IF(CC106&lt;&gt;"",IF(CC105&gt;5,IF(CC105&gt;CC106+1,"fim1st",IF(CC106&gt;CC105+1,"fim1st",IF(CC105=CC106,"meio1st",IF(CC105=6,IF(CC106=7,"fim1st","meio1st"),IF(CC105=7,IF(CC106=6,"fim1st","meio1st"),"meio1st"))))),IF(CC106&gt;5,IF(CC106&gt;CC105+1,"fim1st","meio1st"),"meio1st")),"NJG"))))))</f>
        <v>NJG</v>
      </c>
      <c r="CI105" s="71" t="n">
        <f aca="false">IF(CB105="W",6,IF(CB105="O",0,  IF(CB106="R",IF(CG105="meio1st",IF(CC106&gt;4,IF(CC106=6,7,CC106+2),6),CC105),CC105)))</f>
        <v>0</v>
      </c>
      <c r="CJ105" s="72" t="n">
        <f aca="false">IF(CB105="W",6,IF(CB105="O",0,IF(CB105="R",IF(CG105="meio1st",0,IF(CG105="fim1st",0,CD105) ),IF(CB106="R",IF(CG105="meio1st",6,IF(CG105="fim1st",6,IF(CG105="meio2st",IF(CD106&gt;4,IF(CD106=6,7,CD106+2),6),CD105))),CD105))))</f>
        <v>0</v>
      </c>
      <c r="CK105" s="73" t="n">
        <f aca="false">IF(CB105="W",0,IF(CB105="O",0,IF(CB105="R",IF(CG105="STB",CE105,0),IF(CB106="R",IF(CG103="meio1st",0,IF(CI105&gt;CI106,IF(CJ105&gt;CJ106,0,10),IF(CJ105&gt;CJ106,10,CE105))),CE105))))</f>
        <v>0</v>
      </c>
      <c r="CM105" s="1" t="str">
        <f aca="false">D105</f>
        <v>ALEX OLIVEIRA</v>
      </c>
      <c r="CN105" s="8" t="n">
        <f aca="false">IF(AE107&gt;AE108,1,0)</f>
        <v>1</v>
      </c>
      <c r="CO105" s="8" t="n">
        <f aca="false">IF(AF107&gt;AF108,1,0)</f>
        <v>1</v>
      </c>
      <c r="CP105" s="8" t="n">
        <f aca="false">IF(AG107&gt;AG108,1,0)</f>
        <v>0</v>
      </c>
      <c r="CQ105" s="8" t="n">
        <f aca="false">IF(AS107&gt;AS108,1,0)</f>
        <v>0</v>
      </c>
      <c r="CR105" s="8" t="n">
        <f aca="false">IF(AT107&gt;AT108,1,0)</f>
        <v>0</v>
      </c>
      <c r="CS105" s="8" t="n">
        <f aca="false">IF(AU107&gt;AU108,1,0)</f>
        <v>0</v>
      </c>
      <c r="CT105" s="8" t="n">
        <f aca="false">IF(BG106&gt;BG105,1,0)</f>
        <v>1</v>
      </c>
      <c r="CU105" s="8" t="n">
        <f aca="false">IF(BH106&gt;BH105,1,0)</f>
        <v>1</v>
      </c>
      <c r="CV105" s="8" t="n">
        <f aca="false">IF(BI106&gt;BI105,1,0)</f>
        <v>0</v>
      </c>
      <c r="CW105" s="8" t="n">
        <f aca="false">IF(BU104&gt;BU103,1,0)</f>
        <v>1</v>
      </c>
      <c r="CX105" s="8" t="n">
        <f aca="false">IF(BV104&gt;BV103,1,0)</f>
        <v>1</v>
      </c>
      <c r="CY105" s="8" t="n">
        <f aca="false">IF(BW104&gt;BW103,1,0)</f>
        <v>0</v>
      </c>
      <c r="CZ105" s="8" t="n">
        <f aca="false">IF(CI105&gt;CI106,1,0)</f>
        <v>0</v>
      </c>
      <c r="DA105" s="8" t="n">
        <f aca="false">IF(CJ105&gt;CJ106,1,0)</f>
        <v>0</v>
      </c>
      <c r="DB105" s="8" t="n">
        <f aca="false">IF(CK105&gt;CK106,1,0)</f>
        <v>0</v>
      </c>
      <c r="DC105" s="74"/>
      <c r="DD105" s="8" t="n">
        <f aca="false">IF(AE108&gt;AE107,1,0)</f>
        <v>0</v>
      </c>
      <c r="DE105" s="8" t="n">
        <f aca="false">IF(AF108&gt;AF107,1,0)</f>
        <v>0</v>
      </c>
      <c r="DF105" s="8" t="n">
        <f aca="false">IF(AG108&gt;AG107,1,0)</f>
        <v>0</v>
      </c>
      <c r="DG105" s="8" t="n">
        <f aca="false">IF(AS108&gt;AS107,1,0)</f>
        <v>1</v>
      </c>
      <c r="DH105" s="8" t="n">
        <f aca="false">IF(AT108&gt;AT107,1,0)</f>
        <v>1</v>
      </c>
      <c r="DI105" s="8" t="n">
        <f aca="false">IF(AU108&gt;AU107,1,0)</f>
        <v>0</v>
      </c>
      <c r="DJ105" s="8" t="n">
        <f aca="false">IF(BG105&gt;BG106,1,0)</f>
        <v>0</v>
      </c>
      <c r="DK105" s="8" t="n">
        <f aca="false">IF(BH105&gt;BH106,1,0)</f>
        <v>0</v>
      </c>
      <c r="DL105" s="8" t="n">
        <f aca="false">IF(BI105&gt;BI106,1,0)</f>
        <v>0</v>
      </c>
      <c r="DM105" s="8" t="n">
        <f aca="false">IF(BU103&gt;BU104,1,0)</f>
        <v>0</v>
      </c>
      <c r="DN105" s="8" t="n">
        <f aca="false">IF(BV103&gt;BV104,1,0)</f>
        <v>0</v>
      </c>
      <c r="DO105" s="8" t="n">
        <f aca="false">IF(BW103&gt;BW104,1,0)</f>
        <v>0</v>
      </c>
      <c r="DP105" s="8" t="n">
        <f aca="false">IF(CI106&gt;CI105,1,0)</f>
        <v>1</v>
      </c>
      <c r="DQ105" s="8" t="n">
        <f aca="false">IF(CJ106&gt;CJ105,1,0)</f>
        <v>1</v>
      </c>
      <c r="DR105" s="8" t="n">
        <f aca="false">IF(CK106&gt;CK105,1,0)</f>
        <v>0</v>
      </c>
      <c r="DS105" s="74"/>
      <c r="DT105" s="8" t="n">
        <f aca="false">AE107+AF107+AG107+AS107+AT107+AU107+BG106+BH106+BI106+BU104+BV104+BW104+CI105+CJ105+CK105</f>
        <v>42</v>
      </c>
      <c r="DU105" s="8" t="n">
        <f aca="false">AE108+AF108+AG108+AS108+AT108+AU108+BG105+BH105+BI105+BU103+BV103+BW103+CI106+CJ106+CK106</f>
        <v>26</v>
      </c>
      <c r="DV105" s="74"/>
      <c r="DW105" s="1" t="n">
        <f aca="false">IF(X107="O",1,0)</f>
        <v>0</v>
      </c>
      <c r="DX105" s="1" t="n">
        <f aca="false">IF(AL107="O",1,0)</f>
        <v>0</v>
      </c>
      <c r="DY105" s="1" t="n">
        <f aca="false">IF(AZ106="O",1,0)</f>
        <v>0</v>
      </c>
      <c r="DZ105" s="1" t="n">
        <f aca="false">IF(BN104="O",1,0)</f>
        <v>0</v>
      </c>
      <c r="EA105" s="1" t="n">
        <f aca="false">IF(CB105="O",1,0)</f>
        <v>1</v>
      </c>
      <c r="ED105" s="8" t="n">
        <f aca="false">IF(CN105+CO105+CP105+DD105+DE105+DF105&gt;0,1,0)</f>
        <v>1</v>
      </c>
      <c r="EE105" s="8" t="n">
        <f aca="false">IF(CQ105+CR105+CS105+DG105+DH105+DI105&gt;0,1,0)</f>
        <v>1</v>
      </c>
      <c r="EF105" s="8" t="n">
        <f aca="false">IF(CT105+CU105+CV105+DJ105+DK105+DL105&gt;0,1,0)</f>
        <v>1</v>
      </c>
      <c r="EG105" s="8" t="n">
        <f aca="false">IF(CW105+CX105+CY105+DM105+DN105+DO105&gt;0,1,0)</f>
        <v>1</v>
      </c>
      <c r="EH105" s="8" t="n">
        <f aca="false">IF(CZ105+DA105+DB105+DP105+DQ105+DR105&gt;0,1,0)</f>
        <v>1</v>
      </c>
      <c r="EI105" s="8" t="n">
        <v>3</v>
      </c>
      <c r="EJ105" s="48" t="n">
        <f aca="false">SUM(ED105:EH105)</f>
        <v>5</v>
      </c>
      <c r="EK105" s="48" t="n">
        <f aca="false">AY106+BM104+CA105+W107+AK107</f>
        <v>3</v>
      </c>
      <c r="EL105" s="48" t="n">
        <f aca="false">SUM(CN105:DB105)</f>
        <v>6</v>
      </c>
      <c r="EM105" s="48" t="n">
        <f aca="false">SUM(DD105:DR105)</f>
        <v>4</v>
      </c>
      <c r="EN105" s="48" t="n">
        <f aca="false">EL105-EM105</f>
        <v>2</v>
      </c>
      <c r="EO105" s="48" t="n">
        <f aca="false">DT105</f>
        <v>42</v>
      </c>
      <c r="EP105" s="48" t="n">
        <f aca="false">DU105</f>
        <v>26</v>
      </c>
      <c r="EQ105" s="48" t="n">
        <f aca="false">EO105-EP105</f>
        <v>16</v>
      </c>
      <c r="ER105" s="48" t="n">
        <f aca="false">SUM(DW105:EA105)</f>
        <v>1</v>
      </c>
      <c r="ES105" s="74"/>
      <c r="ET105" s="27" t="n">
        <f aca="false">IF(EK105+100&gt;99,EK105+100,concatdxnar("0",EK105+100))</f>
        <v>103</v>
      </c>
      <c r="EU105" s="27" t="n">
        <f aca="false">IF(EN105+100&gt;99,EN105+100,CONCATENATE("0",EN105+100))</f>
        <v>102</v>
      </c>
      <c r="EV105" s="27" t="n">
        <f aca="false">IF(EQ105+100&gt;99,EQ105+100,CONCATENATE("0",EQ105+100))</f>
        <v>116</v>
      </c>
      <c r="EW105" s="27" t="n">
        <f aca="false">9-ER105</f>
        <v>8</v>
      </c>
      <c r="EX105" s="8" t="str">
        <f aca="false">CONCATENATE(ET105,EU105,EV105,EW105,EI105)</f>
        <v>10310211683</v>
      </c>
      <c r="EY105" s="8" t="n">
        <f aca="false">VALUE(EX105)</f>
        <v>10310211683</v>
      </c>
      <c r="EZ105" s="8" t="n">
        <f aca="false">LARGE(EY103:EY108,EI105)</f>
        <v>10310211194</v>
      </c>
      <c r="FA105" s="8" t="str">
        <f aca="false">LEFT(EZ105,9)</f>
        <v>103102111</v>
      </c>
      <c r="FB105" s="8" t="str">
        <f aca="false">IF(FA105=FA104,"empate-c",IF(FA105=FA106,"empate-b","ok"))</f>
        <v>ok</v>
      </c>
      <c r="FC105" s="8" t="n">
        <f aca="false">VALUE(RIGHT(EZ105,1))</f>
        <v>4</v>
      </c>
      <c r="FD105" s="8" t="n">
        <f aca="false">IF(FB105="ok",9,IF(FB105="empate-c",CONCATENATE(FC105,FC104),IF(FB105="empate-b",CONCATENATE(FC105,FC106),1)))</f>
        <v>9</v>
      </c>
      <c r="FE105" s="8" t="str">
        <f aca="false">RIGHT(C101,1)</f>
        <v>L</v>
      </c>
      <c r="FF105" s="8" t="n">
        <f aca="false">IF(FD105=9,9,VLOOKUP(CONCATENATE(FE105,FD105),'Conf-Direto'!$A$12:$B$587,2,0))</f>
        <v>9</v>
      </c>
      <c r="FG105" s="8" t="n">
        <f aca="false">IF(FF105=9,9,IF(FF105=FC105,8,7))</f>
        <v>9</v>
      </c>
      <c r="FH105" s="1" t="str">
        <f aca="false">CONCATENATE(FA105,FG105,FC105)</f>
        <v>10310211194</v>
      </c>
      <c r="FI105" s="8" t="n">
        <v>3</v>
      </c>
      <c r="FJ105" s="25" t="n">
        <f aca="false">IF(BM103=1,1,IF(BM104=1,3,0))</f>
        <v>3</v>
      </c>
      <c r="FK105" s="25" t="n">
        <f aca="false">IF(AY105=1,2,IF(AY106=1,3,0))</f>
        <v>3</v>
      </c>
      <c r="FL105" s="25"/>
      <c r="FM105" s="25" t="n">
        <f aca="false">FL106</f>
        <v>3</v>
      </c>
      <c r="FN105" s="25" t="n">
        <f aca="false">FL107</f>
        <v>5</v>
      </c>
      <c r="FO105" s="25" t="n">
        <f aca="false">FL108</f>
        <v>6</v>
      </c>
      <c r="FP105" s="1" t="n">
        <f aca="false">VALUE(FH105)</f>
        <v>10310211194</v>
      </c>
      <c r="FQ105" s="1" t="n">
        <f aca="false">LARGE(FP103:FP108,3)</f>
        <v>10310211194</v>
      </c>
      <c r="FR105" s="8" t="n">
        <f aca="false">IF(SUM(EJ103:EJ108)=0,B105,VALUE(RIGHT(FQ105,1)))</f>
        <v>4</v>
      </c>
      <c r="FS105" s="1" t="n">
        <f aca="false">FR105+66</f>
        <v>70</v>
      </c>
      <c r="FT105" s="1" t="str">
        <f aca="false">VLOOKUP(FR105,B103:D108,3,0)</f>
        <v>SOCORRO OIVANE</v>
      </c>
      <c r="FU105" s="4" t="n">
        <f aca="false">F105</f>
        <v>69</v>
      </c>
      <c r="FV105" s="9" t="str">
        <f aca="false">IF(FS105&lt;10,CONCATENATE("0",FS105,IF(FU105&lt;10,CONCATENATE("0",FU105),FU105)),CONCATENATE(FS105,IF(FU105&lt;10,CONCATENATE("0",FU105),FU105)))</f>
        <v>7069</v>
      </c>
      <c r="FW105" s="4" t="n">
        <f aca="false">VALUE(FV105)</f>
        <v>7069</v>
      </c>
      <c r="FX105" s="4" t="n">
        <f aca="false">SMALL(FW103:FW108,FI105)</f>
        <v>6968</v>
      </c>
      <c r="FY105" s="4" t="n">
        <f aca="false">IF(LEN(FX105)=3,VALUE(LEFT(FX105,1)),VALUE(LEFT(FX105,2)))</f>
        <v>69</v>
      </c>
      <c r="FZ105" s="4" t="str">
        <f aca="false">RIGHT(FX105,2)</f>
        <v>68</v>
      </c>
    </row>
    <row r="106" customFormat="false" ht="15" hidden="false" customHeight="false" outlineLevel="0" collapsed="false">
      <c r="B106" s="48" t="n">
        <v>4</v>
      </c>
      <c r="C106" s="49" t="n">
        <v>70</v>
      </c>
      <c r="D106" s="50" t="str">
        <f aca="false">Classificação!D74</f>
        <v>SOCORRO OIVANE</v>
      </c>
      <c r="F106" s="49" t="n">
        <f aca="false">F105+1</f>
        <v>70</v>
      </c>
      <c r="G106" s="51" t="str">
        <f aca="false">VLOOKUP(FR106,$B$103:$D$108,3,0)</f>
        <v>ADALO REIS</v>
      </c>
      <c r="H106" s="95" t="n">
        <f aca="false">VLOOKUP(FR106,EI103:EJ108,2,0)</f>
        <v>5</v>
      </c>
      <c r="I106" s="75" t="n">
        <f aca="false">VLOOKUP(FR106,EI103:EK108,3,0)</f>
        <v>3</v>
      </c>
      <c r="J106" s="79" t="n">
        <f aca="false">VLOOKUP(FR106,EI103:EQ108,4,0)</f>
        <v>6</v>
      </c>
      <c r="K106" s="77" t="n">
        <f aca="false">VLOOKUP(FR106,EI103:EQ108,5,0)</f>
        <v>5</v>
      </c>
      <c r="L106" s="78" t="n">
        <f aca="false">VLOOKUP(FR106,EI103:EQ108,6,0)</f>
        <v>1</v>
      </c>
      <c r="M106" s="79" t="n">
        <f aca="false">VLOOKUP(FR106,EI103:EQ108,7,0)</f>
        <v>51</v>
      </c>
      <c r="N106" s="77" t="n">
        <f aca="false">VLOOKUP(FR106,EI103:EQ108,8,0)</f>
        <v>45</v>
      </c>
      <c r="O106" s="113" t="n">
        <f aca="false">VLOOKUP(FR106,EI103:EQ108,9,0)</f>
        <v>6</v>
      </c>
      <c r="P106" s="80" t="n">
        <f aca="false">VLOOKUP(FR106,EI103:ER108,10,0)</f>
        <v>1</v>
      </c>
      <c r="Q106" s="80" t="e">
        <f aca="false">VLOOKUP(FS106,EJ103:ES108,10,0)</f>
        <v>#N/A</v>
      </c>
      <c r="R106" s="59"/>
      <c r="S106" s="59"/>
      <c r="U106" s="81" t="s">
        <v>75</v>
      </c>
      <c r="V106" s="82" t="str">
        <f aca="false">D107</f>
        <v>LEONARDO MOURA</v>
      </c>
      <c r="W106" s="83" t="n">
        <f aca="false">IF(X106="W",1,IF(X106="O",0,IF(X106="R",0,IF(X105="R",1,IF(AG106+AG105&gt;0,IF(AG106&gt;AG105,1,0),IF(AF106&gt;AF105,1,0))))))</f>
        <v>1</v>
      </c>
      <c r="X106" s="84"/>
      <c r="Y106" s="85" t="n">
        <v>6</v>
      </c>
      <c r="Z106" s="85" t="n">
        <v>6</v>
      </c>
      <c r="AA106" s="86"/>
      <c r="AC106" s="5" t="str">
        <f aca="false">IF(AA106&lt;&gt;"","STB",IF(AA105&lt;&gt;"","STB",IF(Z106&lt;&gt;"",IF(Z106&gt;5,IF(Z106&gt;Z105+1,"fim2st",IF(Z105&gt;Z106+1,"fim2st",IF(Z106=Z105,"meio2st",IF(Z106=6,IF(Z105=7,"fim2st","meio2st"),IF(Z106=7,IF(Z105=6,"fim2st","meio2st"),"meio2st"))))),IF(Z105&gt;5,IF(Z105&gt;Z106+1,"fim2st","meio2st"),"meio2st")),IF(Z105&lt;&gt;"",IF(Z106&gt;5,IF(Z106&gt;Z105+1,"fim2st",IF(Z105&gt;Z106+1,"fim2st",IF(Z106=Z105,"meio2st",IF(Z106=6,IF(Z105=7,"fim2st","meio2st"),IF(Z106=7,IF(Z105=6,"fim2st","meio2st"),"meio2st"))))),IF(Z105&gt;5,IF(Z105&gt;Z106+1,"fim2st","meio2st"),"meio2st")),IF(Y106&lt;&gt;"",IF(Y106&gt;5,IF(Y106&gt;Y105+1,"fim1st",IF(Y105&gt;Y106+1,"fim1st",IF(Y106=Y105,"meio1st",IF(Y106=6,IF(Y105=7,"fim1st","meio1st"),IF(Y106=7,IF(Y105=6,"fim1st","meio1st"),"meio1st"))))),IF(Y105&gt;5,IF(Y105&gt;Y106+1,"fim1st","meio1st"),"meio1st")),IF(Y105&lt;&gt;"",IF(Y106&gt;5,IF(Y106&gt;Y105+1,"fim1st",IF(Y105&gt;Y106+1,"fim1st",IF(Y106=Y105,"meio1st",IF(Y106=6,IF(Y105=7,"fim1st","meio1st"),IF(Y106=7,IF(Y105=6,"fim1st","meio1st"),"meio1st"))))),IF(Y105&gt;5,IF(Y105&gt;Y106+1,"fim1st","meio1st"),"meio1st")),"NJG"))))))</f>
        <v>fim2st</v>
      </c>
      <c r="AE106" s="87" t="n">
        <f aca="false">IF(X106="W",6,IF(X106="O",0,  IF(X105="R",IF(AC106="meio1st",IF(Y105&gt;4,IF(Y105=6,7,Y105+2),6),Y106),Y106)))</f>
        <v>6</v>
      </c>
      <c r="AF106" s="88" t="n">
        <f aca="false">IF(X106="W",6,IF(X106="O",0,IF(X106="R",IF(AC106="meio1st",0,IF(AC106="fim1st",0,Z106) ),IF(X105="R",IF(AC106="meio1st",6,IF(AC106="fim1st",6,IF(AC106="meio2st",IF(Z105&gt;4,IF(Z105=6,7,Z105+2),6),Z106))),Z106))))</f>
        <v>6</v>
      </c>
      <c r="AG106" s="89" t="n">
        <f aca="false">IF(X106="W",0,IF(X106="O",0,IF(X106="R",IF(AC106="STB",AA106,0),IF(X105="R",IF(AC103="meio1st",0,IF(AE106&gt;AE105,IF(AF106&gt;AF105,0,10),IF(AF106&gt;AF105,10,AA106))),AA106))))</f>
        <v>0</v>
      </c>
      <c r="AH106" s="69"/>
      <c r="AI106" s="81"/>
      <c r="AJ106" s="82" t="str">
        <f aca="false">D106</f>
        <v>SOCORRO OIVANE</v>
      </c>
      <c r="AK106" s="83" t="n">
        <f aca="false">IF(AL106="W",1,IF(AL106="O",0,IF(AL106="R",0,IF(AL105="R",1,IF(AU106+AU105&gt;0,IF(AU106&gt;AU105,1,0),IF(AT106&gt;AT105,1,0))))))</f>
        <v>1</v>
      </c>
      <c r="AL106" s="84" t="s">
        <v>25</v>
      </c>
      <c r="AM106" s="85"/>
      <c r="AN106" s="85"/>
      <c r="AO106" s="86"/>
      <c r="AQ106" s="5" t="str">
        <f aca="false">IF(AO106&lt;&gt;"","STB",IF(AO105&lt;&gt;"","STB",IF(AN106&lt;&gt;"",IF(AN106&gt;5,IF(AN106&gt;AN105+1,"fim2st",IF(AN105&gt;AN106+1,"fim2st",IF(AN106=AN105,"meio2st",IF(AN106=6,IF(AN105=7,"fim2st","meio2st"),IF(AN106=7,IF(AN105=6,"fim2st","meio2st"),"meio2st"))))),IF(AN105&gt;5,IF(AN105&gt;AN106+1,"fim2st","meio2st"),"meio2st")),IF(AN105&lt;&gt;"",IF(AN106&gt;5,IF(AN106&gt;AN105+1,"fim2st",IF(AN105&gt;AN106+1,"fim2st",IF(AN106=AN105,"meio2st",IF(AN106=6,IF(AN105=7,"fim2st","meio2st"),IF(AN106=7,IF(AN105=6,"fim2st","meio2st"),"meio2st"))))),IF(AN105&gt;5,IF(AN105&gt;AN106+1,"fim2st","meio2st"),"meio2st")),IF(AM106&lt;&gt;"",IF(AM106&gt;5,IF(AM106&gt;AM105+1,"fim1st",IF(AM105&gt;AM106+1,"fim1st",IF(AM106=AM105,"meio1st",IF(AM106=6,IF(AM105=7,"fim1st","meio1st"),IF(AM106=7,IF(AM105=6,"fim1st","meio1st"),"meio1st"))))),IF(AM105&gt;5,IF(AM105&gt;AM106+1,"fim1st","meio1st"),"meio1st")),IF(AM105&lt;&gt;"",IF(AM106&gt;5,IF(AM106&gt;AM105+1,"fim1st",IF(AM105&gt;AM106+1,"fim1st",IF(AM106=AM105,"meio1st",IF(AM106=6,IF(AM105=7,"fim1st","meio1st"),IF(AM106=7,IF(AM105=6,"fim1st","meio1st"),"meio1st"))))),IF(AM105&gt;5,IF(AM105&gt;AM106+1,"fim1st","meio1st"),"meio1st")),"NJG"))))))</f>
        <v>NJG</v>
      </c>
      <c r="AS106" s="87" t="n">
        <f aca="false">IF(AL106="W",6,IF(AL106="O",0,  IF(AL105="R",IF(AQ106="meio1st",IF(AM105&gt;4,IF(AM105=6,7,AM105+2),6),AM106),AM106)))</f>
        <v>6</v>
      </c>
      <c r="AT106" s="88" t="n">
        <f aca="false">IF(AL106="W",6,IF(AL106="O",0,IF(AL106="R",IF(AQ106="meio1st",0,IF(AQ106="fim1st",0,AN106) ),IF(AL105="R",IF(AQ106="meio1st",6,IF(AQ106="fim1st",6,IF(AQ106="meio2st",IF(AN105&gt;4,IF(AN105=6,7,AN105+2),6),AN106))),AN106))))</f>
        <v>6</v>
      </c>
      <c r="AU106" s="89" t="n">
        <f aca="false">IF(AL106="W",0,IF(AL106="O",0,IF(AL106="R",IF(AQ106="STB",AO106,0),IF(AL105="R",IF(AQ103="meio1st",0,IF(AS106&gt;AS105,IF(AT106&gt;AT105,0,10),IF(AT106&gt;AT105,10,AO106))),AO106))))</f>
        <v>0</v>
      </c>
      <c r="AW106" s="81" t="s">
        <v>75</v>
      </c>
      <c r="AX106" s="82" t="str">
        <f aca="false">D105</f>
        <v>ALEX OLIVEIRA</v>
      </c>
      <c r="AY106" s="83" t="n">
        <f aca="false">IF(AZ106="W",1,IF(AZ106="O",0,IF(AZ106="R",0,IF(AZ105="R",1,IF(BI106+BI105&gt;0,IF(BI106&gt;BI105,1,0),IF(BH106&gt;BH105,1,0))))))</f>
        <v>1</v>
      </c>
      <c r="AZ106" s="84" t="s">
        <v>25</v>
      </c>
      <c r="BA106" s="85"/>
      <c r="BB106" s="85"/>
      <c r="BC106" s="86"/>
      <c r="BE106" s="5" t="str">
        <f aca="false">IF(BC106&lt;&gt;"","STB",IF(BC105&lt;&gt;"","STB",IF(BB106&lt;&gt;"",IF(BB106&gt;5,IF(BB106&gt;BB105+1,"fim2st",IF(BB105&gt;BB106+1,"fim2st",IF(BB106=BB105,"meio2st",IF(BB106=6,IF(BB105=7,"fim2st","meio2st"),IF(BB106=7,IF(BB105=6,"fim2st","meio2st"),"meio2st"))))),IF(BB105&gt;5,IF(BB105&gt;BB106+1,"fim2st","meio2st"),"meio2st")),IF(BB105&lt;&gt;"",IF(BB106&gt;5,IF(BB106&gt;BB105+1,"fim2st",IF(BB105&gt;BB106+1,"fim2st",IF(BB106=BB105,"meio2st",IF(BB106=6,IF(BB105=7,"fim2st","meio2st"),IF(BB106=7,IF(BB105=6,"fim2st","meio2st"),"meio2st"))))),IF(BB105&gt;5,IF(BB105&gt;BB106+1,"fim2st","meio2st"),"meio2st")),IF(BA106&lt;&gt;"",IF(BA106&gt;5,IF(BA106&gt;BA105+1,"fim1st",IF(BA105&gt;BA106+1,"fim1st",IF(BA106=BA105,"meio1st",IF(BA106=6,IF(BA105=7,"fim1st","meio1st"),IF(BA106=7,IF(BA105=6,"fim1st","meio1st"),"meio1st"))))),IF(BA105&gt;5,IF(BA105&gt;BA106+1,"fim1st","meio1st"),"meio1st")),IF(BA105&lt;&gt;"",IF(BA106&gt;5,IF(BA106&gt;BA105+1,"fim1st",IF(BA105&gt;BA106+1,"fim1st",IF(BA106=BA105,"meio1st",IF(BA106=6,IF(BA105=7,"fim1st","meio1st"),IF(BA106=7,IF(BA105=6,"fim1st","meio1st"),"meio1st"))))),IF(BA105&gt;5,IF(BA105&gt;BA106+1,"fim1st","meio1st"),"meio1st")),"NJG"))))))</f>
        <v>NJG</v>
      </c>
      <c r="BG106" s="87" t="n">
        <f aca="false">IF(AZ106="W",6,IF(AZ106="O",0,  IF(AZ105="R",IF(BE106="meio1st",IF(BA105&gt;4,IF(BA105=6,7,BA105+2),6),BA106),BA106)))</f>
        <v>6</v>
      </c>
      <c r="BH106" s="88" t="n">
        <f aca="false">IF(AZ106="W",6,IF(AZ106="O",0,IF(AZ106="R",IF(BE106="meio1st",0,IF(BE106="fim1st",0,BB106) ),IF(AZ105="R",IF(BE106="meio1st",6,IF(BE106="fim1st",6,IF(BE106="meio2st",IF(BB105&gt;4,IF(BB105=6,7,BB105+2),6),BB106))),BB106))))</f>
        <v>6</v>
      </c>
      <c r="BI106" s="89" t="n">
        <f aca="false">IF(AZ106="W",0,IF(AZ106="O",0,IF(AZ106="R",IF(BE106="STB",BC106,0),IF(AZ105="R",IF(BE103="meio1st",0,IF(BG106&gt;BG105,IF(BH106&gt;BH105,0,10),IF(BH106&gt;BH105,10,BC106))),BC106))))</f>
        <v>0</v>
      </c>
      <c r="BK106" s="81" t="s">
        <v>75</v>
      </c>
      <c r="BL106" s="82" t="str">
        <f aca="false">D108</f>
        <v>ADALO REIS</v>
      </c>
      <c r="BM106" s="83" t="n">
        <f aca="false">IF(BN106="W",1,IF(BN106="O",0,IF(BN106="R",0,IF(BN105="R",1,IF(BW106+BW105&gt;0,IF(BW106&gt;BW105,1,0),IF(BV106&gt;BV105,1,0))))))</f>
        <v>1</v>
      </c>
      <c r="BN106" s="84"/>
      <c r="BO106" s="85" t="n">
        <v>6</v>
      </c>
      <c r="BP106" s="85" t="n">
        <v>5</v>
      </c>
      <c r="BQ106" s="86" t="n">
        <v>10</v>
      </c>
      <c r="BS106" s="5" t="str">
        <f aca="false">IF(BQ106&lt;&gt;"","STB",IF(BQ105&lt;&gt;"","STB",IF(BP106&lt;&gt;"",IF(BP106&gt;5,IF(BP106&gt;BP105+1,"fim2st",IF(BP105&gt;BP106+1,"fim2st",IF(BP106=BP105,"meio2st",IF(BP106=6,IF(BP105=7,"fim2st","meio2st"),IF(BP106=7,IF(BP105=6,"fim2st","meio2st"),"meio2st"))))),IF(BP105&gt;5,IF(BP105&gt;BP106+1,"fim2st","meio2st"),"meio2st")),IF(BP105&lt;&gt;"",IF(BP106&gt;5,IF(BP106&gt;BP105+1,"fim2st",IF(BP105&gt;BP106+1,"fim2st",IF(BP106=BP105,"meio2st",IF(BP106=6,IF(BP105=7,"fim2st","meio2st"),IF(BP106=7,IF(BP105=6,"fim2st","meio2st"),"meio2st"))))),IF(BP105&gt;5,IF(BP105&gt;BP106+1,"fim2st","meio2st"),"meio2st")),IF(BO106&lt;&gt;"",IF(BO106&gt;5,IF(BO106&gt;BO105+1,"fim1st",IF(BO105&gt;BO106+1,"fim1st",IF(BO106=BO105,"meio1st",IF(BO106=6,IF(BO105=7,"fim1st","meio1st"),IF(BO106=7,IF(BO105=6,"fim1st","meio1st"),"meio1st"))))),IF(BO105&gt;5,IF(BO105&gt;BO106+1,"fim1st","meio1st"),"meio1st")),IF(BO105&lt;&gt;"",IF(BO106&gt;5,IF(BO106&gt;BO105+1,"fim1st",IF(BO105&gt;BO106+1,"fim1st",IF(BO106=BO105,"meio1st",IF(BO106=6,IF(BO105=7,"fim1st","meio1st"),IF(BO106=7,IF(BO105=6,"fim1st","meio1st"),"meio1st"))))),IF(BO105&gt;5,IF(BO105&gt;BO106+1,"fim1st","meio1st"),"meio1st")),"NJG"))))))</f>
        <v>STB</v>
      </c>
      <c r="BU106" s="87" t="n">
        <f aca="false">IF(BN106="W",6,IF(BN106="O",0,  IF(BN105="R",IF(BS106="meio1st",IF(BO105&gt;4,IF(BO105=6,7,BO105+2),6),BO106),BO106)))</f>
        <v>6</v>
      </c>
      <c r="BV106" s="88" t="n">
        <f aca="false">IF(BN106="W",6,IF(BN106="O",0,IF(BN106="R",IF(BS106="meio1st",0,IF(BS106="fim1st",0,BP106) ),IF(BN105="R",IF(BS106="meio1st",6,IF(BS106="fim1st",6,IF(BS106="meio2st",IF(BP105&gt;4,IF(BP105=6,7,BP105+2),6),BP106))),BP106))))</f>
        <v>5</v>
      </c>
      <c r="BW106" s="89" t="n">
        <f aca="false">IF(BN106="W",0,IF(BN106="O",0,IF(BN106="R",IF(BS106="STB",BQ106,0),IF(BN105="R",IF(BS103="meio1st",0,IF(BU106&gt;BU105,IF(BV106&gt;BV105,0,10),IF(BV106&gt;BV105,10,BQ106))),BQ106))))</f>
        <v>10</v>
      </c>
      <c r="BY106" s="81"/>
      <c r="BZ106" s="82" t="str">
        <f aca="false">D107</f>
        <v>LEONARDO MOURA</v>
      </c>
      <c r="CA106" s="83" t="n">
        <f aca="false">IF(CB106="W",1,IF(CB106="O",0,IF(CB106="R",0,IF(CB105="R",1,IF(CK106+CK105&gt;0,IF(CK106&gt;CK105,1,0),IF(CJ106&gt;CJ105,1,0))))))</f>
        <v>1</v>
      </c>
      <c r="CB106" s="84" t="s">
        <v>25</v>
      </c>
      <c r="CC106" s="85"/>
      <c r="CD106" s="85"/>
      <c r="CE106" s="86"/>
      <c r="CG106" s="5" t="str">
        <f aca="false">IF(CE106&lt;&gt;"","STB",IF(CE105&lt;&gt;"","STB",IF(CD106&lt;&gt;"",IF(CD106&gt;5,IF(CD106&gt;CD105+1,"fim2st",IF(CD105&gt;CD106+1,"fim2st",IF(CD106=CD105,"meio2st",IF(CD106=6,IF(CD105=7,"fim2st","meio2st"),IF(CD106=7,IF(CD105=6,"fim2st","meio2st"),"meio2st"))))),IF(CD105&gt;5,IF(CD105&gt;CD106+1,"fim2st","meio2st"),"meio2st")),IF(CD105&lt;&gt;"",IF(CD106&gt;5,IF(CD106&gt;CD105+1,"fim2st",IF(CD105&gt;CD106+1,"fim2st",IF(CD106=CD105,"meio2st",IF(CD106=6,IF(CD105=7,"fim2st","meio2st"),IF(CD106=7,IF(CD105=6,"fim2st","meio2st"),"meio2st"))))),IF(CD105&gt;5,IF(CD105&gt;CD106+1,"fim2st","meio2st"),"meio2st")),IF(CC106&lt;&gt;"",IF(CC106&gt;5,IF(CC106&gt;CC105+1,"fim1st",IF(CC105&gt;CC106+1,"fim1st",IF(CC106=CC105,"meio1st",IF(CC106=6,IF(CC105=7,"fim1st","meio1st"),IF(CC106=7,IF(CC105=6,"fim1st","meio1st"),"meio1st"))))),IF(CC105&gt;5,IF(CC105&gt;CC106+1,"fim1st","meio1st"),"meio1st")),IF(CC105&lt;&gt;"",IF(CC106&gt;5,IF(CC106&gt;CC105+1,"fim1st",IF(CC105&gt;CC106+1,"fim1st",IF(CC106=CC105,"meio1st",IF(CC106=6,IF(CC105=7,"fim1st","meio1st"),IF(CC106=7,IF(CC105=6,"fim1st","meio1st"),"meio1st"))))),IF(CC105&gt;5,IF(CC105&gt;CC106+1,"fim1st","meio1st"),"meio1st")),"NJG"))))))</f>
        <v>NJG</v>
      </c>
      <c r="CI106" s="92" t="n">
        <f aca="false">IF(CB106="W",6,IF(CB106="O",0,  IF(CB105="R",IF(CG106="meio1st",IF(CC105&gt;4,IF(CC105=6,7,CC105+2),6),CC106),CC106)))</f>
        <v>6</v>
      </c>
      <c r="CJ106" s="93" t="n">
        <f aca="false">IF(CB106="W",6,IF(CB106="O",0,IF(CB106="R",IF(CG106="meio1st",0,IF(CG106="fim1st",0,CD106) ),IF(CB105="R",IF(CG106="meio1st",6,IF(CG106="fim1st",6,IF(CG106="meio2st",IF(CD105&gt;4,IF(CD105=6,7,CD105+2),6),CD106))),CD106))))</f>
        <v>6</v>
      </c>
      <c r="CK106" s="94" t="n">
        <f aca="false">IF(CB106="W",0,IF(CB106="O",0,IF(CB106="R",IF(CG106="STB",CE106,0),IF(CB105="R",IF(CG103="meio1st",0,IF(CI106&gt;CI105,IF(CJ106&gt;CJ105,0,10),IF(CJ106&gt;CJ105,10,CE106))),CE106))))</f>
        <v>0</v>
      </c>
      <c r="CM106" s="1" t="str">
        <f aca="false">D106</f>
        <v>SOCORRO OIVANE</v>
      </c>
      <c r="CN106" s="8" t="n">
        <f aca="false">IF(AE108&gt;AE107,1,0)</f>
        <v>0</v>
      </c>
      <c r="CO106" s="8" t="n">
        <f aca="false">IF(AF108&gt;AF107,1,0)</f>
        <v>0</v>
      </c>
      <c r="CP106" s="8" t="n">
        <f aca="false">IF(AG108&gt;AG107,1,0)</f>
        <v>0</v>
      </c>
      <c r="CQ106" s="8" t="n">
        <f aca="false">IF(AS106&gt;AS105,1,0)</f>
        <v>1</v>
      </c>
      <c r="CR106" s="8" t="n">
        <f aca="false">IF(AT106&gt;AT105,1,0)</f>
        <v>1</v>
      </c>
      <c r="CS106" s="8" t="n">
        <f aca="false">IF(AU106&gt;AU105,1,0)</f>
        <v>0</v>
      </c>
      <c r="CT106" s="8" t="n">
        <f aca="false">IF(BG104&gt;BG103,1,0)</f>
        <v>1</v>
      </c>
      <c r="CU106" s="8" t="n">
        <f aca="false">IF(BH104&gt;BH103,1,0)</f>
        <v>1</v>
      </c>
      <c r="CV106" s="8" t="n">
        <f aca="false">IF(BI104&gt;BI103,1,0)</f>
        <v>0</v>
      </c>
      <c r="CW106" s="8" t="n">
        <f aca="false">IF(BU108&gt;BU107,1,0)</f>
        <v>0</v>
      </c>
      <c r="CX106" s="8" t="n">
        <f aca="false">IF(BV108&gt;BV107,1,0)</f>
        <v>0</v>
      </c>
      <c r="CY106" s="8" t="n">
        <f aca="false">IF(BW108&gt;BW107,1,0)</f>
        <v>0</v>
      </c>
      <c r="CZ106" s="8" t="n">
        <f aca="false">IF(CI107&gt;CI108,1,0)</f>
        <v>1</v>
      </c>
      <c r="DA106" s="8" t="n">
        <f aca="false">IF(CJ107&gt;CJ108,1,0)</f>
        <v>1</v>
      </c>
      <c r="DB106" s="8" t="n">
        <f aca="false">IF(CK107&gt;CK108,1,0)</f>
        <v>0</v>
      </c>
      <c r="DC106" s="74"/>
      <c r="DD106" s="8" t="n">
        <f aca="false">IF(AE107&gt;AE108,1,0)</f>
        <v>1</v>
      </c>
      <c r="DE106" s="8" t="n">
        <f aca="false">IF(AF107&gt;AF108,1,0)</f>
        <v>1</v>
      </c>
      <c r="DF106" s="8" t="n">
        <f aca="false">IF(AG107&gt;AG108,1,0)</f>
        <v>0</v>
      </c>
      <c r="DG106" s="8" t="n">
        <f aca="false">IF(AS105&gt;AS106,1,0)</f>
        <v>0</v>
      </c>
      <c r="DH106" s="8" t="n">
        <f aca="false">IF(AT105&gt;AT106,1,0)</f>
        <v>0</v>
      </c>
      <c r="DI106" s="8" t="n">
        <f aca="false">IF(AU105&gt;AU106,1,0)</f>
        <v>0</v>
      </c>
      <c r="DJ106" s="8" t="n">
        <f aca="false">IF(BG103&gt;BG104,1,0)</f>
        <v>0</v>
      </c>
      <c r="DK106" s="8" t="n">
        <f aca="false">IF(BH103&gt;BH104,1,0)</f>
        <v>0</v>
      </c>
      <c r="DL106" s="8" t="n">
        <f aca="false">IF(BI103&gt;BI104,1,0)</f>
        <v>0</v>
      </c>
      <c r="DM106" s="8" t="n">
        <f aca="false">IF(BU107&gt;BU108,1,0)</f>
        <v>1</v>
      </c>
      <c r="DN106" s="8" t="n">
        <f aca="false">IF(BV107&gt;BV108,1,0)</f>
        <v>1</v>
      </c>
      <c r="DO106" s="8" t="n">
        <f aca="false">IF(BW107&gt;BW108,1,0)</f>
        <v>0</v>
      </c>
      <c r="DP106" s="8" t="n">
        <f aca="false">IF(CI108&gt;CI107,1,0)</f>
        <v>0</v>
      </c>
      <c r="DQ106" s="8" t="n">
        <f aca="false">IF(CJ108&gt;CJ107,1,0)</f>
        <v>0</v>
      </c>
      <c r="DR106" s="8" t="n">
        <f aca="false">IF(CK108&gt;CK107,1,0)</f>
        <v>0</v>
      </c>
      <c r="DS106" s="74"/>
      <c r="DT106" s="8" t="n">
        <f aca="false">AE108+AF108+AG108+AS106+AT106+AU106+BG104+BH104+BI104+BU108+BV108+BW108+CI107+CJ107+CK107</f>
        <v>41</v>
      </c>
      <c r="DU106" s="8" t="n">
        <f aca="false">AE107+AF107+AG107+AS105+AT105+AU105+BG103+BH103+BI103+BU107+BV107+BW107+CI108+CJ108+CK108</f>
        <v>30</v>
      </c>
      <c r="DV106" s="74"/>
      <c r="DW106" s="1" t="n">
        <f aca="false">IF(X108="O",1,0)</f>
        <v>0</v>
      </c>
      <c r="DX106" s="1" t="n">
        <f aca="false">IF(AL106="O",1,0)</f>
        <v>0</v>
      </c>
      <c r="DY106" s="1" t="n">
        <f aca="false">IF(AZ104="O",1,0)</f>
        <v>0</v>
      </c>
      <c r="DZ106" s="1" t="n">
        <f aca="false">IF(BN108="O",1,0)</f>
        <v>0</v>
      </c>
      <c r="EA106" s="1" t="n">
        <f aca="false">IF(CB107="O",1,0)</f>
        <v>0</v>
      </c>
      <c r="ED106" s="8" t="n">
        <f aca="false">IF(CN106+CO106+CP106+DD106+DE106+DF106&gt;0,1,0)</f>
        <v>1</v>
      </c>
      <c r="EE106" s="8" t="n">
        <f aca="false">IF(CQ106+CR106+CS106+DG106+DH106+DI106&gt;0,1,0)</f>
        <v>1</v>
      </c>
      <c r="EF106" s="8" t="n">
        <f aca="false">IF(CT106+CU106+CV106+DJ106+DK106+DL106&gt;0,1,0)</f>
        <v>1</v>
      </c>
      <c r="EG106" s="8" t="n">
        <f aca="false">IF(CW106+CX106+CY106+DM106+DN106+DO106&gt;0,1,0)</f>
        <v>1</v>
      </c>
      <c r="EH106" s="8" t="n">
        <f aca="false">IF(CZ106+DA106+DB106+DP106+DQ106+DR106&gt;0,1,0)</f>
        <v>1</v>
      </c>
      <c r="EI106" s="8" t="n">
        <v>4</v>
      </c>
      <c r="EJ106" s="48" t="n">
        <f aca="false">SUM(ED106:EH106)</f>
        <v>5</v>
      </c>
      <c r="EK106" s="48" t="n">
        <f aca="false">AY104+BM108+CA107+W108+AK106</f>
        <v>3</v>
      </c>
      <c r="EL106" s="48" t="n">
        <f aca="false">SUM(CN106:DB106)</f>
        <v>6</v>
      </c>
      <c r="EM106" s="48" t="n">
        <f aca="false">SUM(DD106:DR106)</f>
        <v>4</v>
      </c>
      <c r="EN106" s="48" t="n">
        <f aca="false">EL106-EM106</f>
        <v>2</v>
      </c>
      <c r="EO106" s="48" t="n">
        <f aca="false">DT106</f>
        <v>41</v>
      </c>
      <c r="EP106" s="48" t="n">
        <f aca="false">DU106</f>
        <v>30</v>
      </c>
      <c r="EQ106" s="48" t="n">
        <f aca="false">EO106-EP106</f>
        <v>11</v>
      </c>
      <c r="ER106" s="48" t="n">
        <f aca="false">SUM(DW106:EA106)</f>
        <v>0</v>
      </c>
      <c r="ES106" s="74"/>
      <c r="ET106" s="27" t="n">
        <f aca="false">IF(EK106+100&gt;99,EK106+100,concatdxnar("0",EK106+100))</f>
        <v>103</v>
      </c>
      <c r="EU106" s="27" t="n">
        <f aca="false">IF(EN106+100&gt;99,EN106+100,CONCATENATE("0",EN106+100))</f>
        <v>102</v>
      </c>
      <c r="EV106" s="27" t="n">
        <f aca="false">IF(EQ106+100&gt;99,EQ106+100,CONCATENATE("0",EQ106+100))</f>
        <v>111</v>
      </c>
      <c r="EW106" s="27" t="n">
        <f aca="false">9-ER106</f>
        <v>9</v>
      </c>
      <c r="EX106" s="8" t="str">
        <f aca="false">CONCATENATE(ET106,EU106,EV106,EW106,EI106)</f>
        <v>10310211194</v>
      </c>
      <c r="EY106" s="8" t="n">
        <f aca="false">VALUE(EX106)</f>
        <v>10310211194</v>
      </c>
      <c r="EZ106" s="8" t="n">
        <f aca="false">LARGE(EY103:EY108,EI106)</f>
        <v>10310110686</v>
      </c>
      <c r="FA106" s="8" t="str">
        <f aca="false">LEFT(EZ106,9)</f>
        <v>103101106</v>
      </c>
      <c r="FB106" s="8" t="str">
        <f aca="false">IF(FA106=FA105,"empate-c",IF(FA106=FA107,"empate-b","ok"))</f>
        <v>ok</v>
      </c>
      <c r="FC106" s="8" t="n">
        <f aca="false">VALUE(RIGHT(EZ106,1))</f>
        <v>6</v>
      </c>
      <c r="FD106" s="8" t="n">
        <f aca="false">IF(FB106="ok",9,IF(FB106="empate-c",CONCATENATE(FC106,FC105),IF(FB106="empate-b",CONCATENATE(FC106,FC107),1)))</f>
        <v>9</v>
      </c>
      <c r="FE106" s="8" t="str">
        <f aca="false">RIGHT(C101,1)</f>
        <v>L</v>
      </c>
      <c r="FF106" s="8" t="n">
        <f aca="false">IF(FD106=9,9,VLOOKUP(CONCATENATE(FE106,FD106),'Conf-Direto'!$A$12:$B$587,2,0))</f>
        <v>9</v>
      </c>
      <c r="FG106" s="8" t="n">
        <f aca="false">IF(FF106=9,9,IF(FF106=FC106,8,7))</f>
        <v>9</v>
      </c>
      <c r="FH106" s="1" t="str">
        <f aca="false">CONCATENATE(FA106,FG106,FC106)</f>
        <v>10310110696</v>
      </c>
      <c r="FI106" s="8" t="n">
        <v>4</v>
      </c>
      <c r="FJ106" s="25" t="n">
        <f aca="false">IF(AY103=1,1,IF(AY104=1,4,0))</f>
        <v>4</v>
      </c>
      <c r="FK106" s="25" t="n">
        <f aca="false">IF(AK105=1,2,IF(AK106=1,4,0))</f>
        <v>4</v>
      </c>
      <c r="FL106" s="25" t="n">
        <f aca="false">IF(W107=1,3,IF(W108=1,4,0))</f>
        <v>3</v>
      </c>
      <c r="FM106" s="25"/>
      <c r="FN106" s="25" t="n">
        <f aca="false">FM107</f>
        <v>5</v>
      </c>
      <c r="FO106" s="25" t="n">
        <f aca="false">FM108</f>
        <v>4</v>
      </c>
      <c r="FP106" s="1" t="n">
        <f aca="false">VALUE(FH106)</f>
        <v>10310110696</v>
      </c>
      <c r="FQ106" s="1" t="n">
        <f aca="false">LARGE(FP103:FP108,4)</f>
        <v>10310110696</v>
      </c>
      <c r="FR106" s="8" t="n">
        <f aca="false">IF(SUM(EJ103:EJ108)=0,B106,VALUE(RIGHT(FQ106,1)))</f>
        <v>6</v>
      </c>
      <c r="FS106" s="1" t="n">
        <f aca="false">FR106+66</f>
        <v>72</v>
      </c>
      <c r="FT106" s="1" t="str">
        <f aca="false">VLOOKUP(FR106,B103:D108,3,0)</f>
        <v>ADALO REIS</v>
      </c>
      <c r="FU106" s="4" t="n">
        <f aca="false">F106</f>
        <v>70</v>
      </c>
      <c r="FV106" s="9" t="str">
        <f aca="false">IF(FS106&lt;10,CONCATENATE("0",FS106,IF(FU106&lt;10,CONCATENATE("0",FU106),FU106)),CONCATENATE(FS106,IF(FU106&lt;10,CONCATENATE("0",FU106),FU106)))</f>
        <v>7270</v>
      </c>
      <c r="FW106" s="4" t="n">
        <f aca="false">VALUE(FV106)</f>
        <v>7270</v>
      </c>
      <c r="FX106" s="4" t="n">
        <f aca="false">SMALL(FW103:FW108,FI106)</f>
        <v>7069</v>
      </c>
      <c r="FY106" s="4" t="n">
        <f aca="false">IF(LEN(FX106)=3,VALUE(LEFT(FX106,1)),VALUE(LEFT(FX106,2)))</f>
        <v>70</v>
      </c>
      <c r="FZ106" s="4" t="str">
        <f aca="false">RIGHT(FX106,2)</f>
        <v>69</v>
      </c>
    </row>
    <row r="107" customFormat="false" ht="15" hidden="false" customHeight="false" outlineLevel="0" collapsed="false">
      <c r="B107" s="48" t="n">
        <v>5</v>
      </c>
      <c r="C107" s="49" t="n">
        <v>71</v>
      </c>
      <c r="D107" s="50" t="str">
        <f aca="false">Classificação!D75</f>
        <v>LEONARDO MOURA</v>
      </c>
      <c r="F107" s="49" t="n">
        <f aca="false">F106+1</f>
        <v>71</v>
      </c>
      <c r="G107" s="51" t="str">
        <f aca="false">VLOOKUP(FR107,$B$103:$D$108,3,0)</f>
        <v>ALESSANDRA DENOFRIO</v>
      </c>
      <c r="H107" s="95" t="n">
        <f aca="false">VLOOKUP(FR107,EI103:EJ108,2,0)</f>
        <v>5</v>
      </c>
      <c r="I107" s="75" t="n">
        <f aca="false">VLOOKUP(FR107,EI103:EK108,3,0)</f>
        <v>1</v>
      </c>
      <c r="J107" s="95" t="n">
        <f aca="false">VLOOKUP(FR107,EI103:EQ108,4,0)</f>
        <v>3</v>
      </c>
      <c r="K107" s="77" t="n">
        <f aca="false">VLOOKUP(FR107,EI103:EQ108,5,0)</f>
        <v>8</v>
      </c>
      <c r="L107" s="78" t="n">
        <f aca="false">VLOOKUP(FR107,EI103:EQ108,6,0)</f>
        <v>-5</v>
      </c>
      <c r="M107" s="95" t="n">
        <f aca="false">VLOOKUP(FR107,EI103:EQ108,7,0)</f>
        <v>29</v>
      </c>
      <c r="N107" s="77" t="n">
        <f aca="false">VLOOKUP(FR107,EI103:EQ108,8,0)</f>
        <v>57</v>
      </c>
      <c r="O107" s="113" t="n">
        <f aca="false">VLOOKUP(FR107,EI103:EQ108,9,0)</f>
        <v>-28</v>
      </c>
      <c r="P107" s="80" t="n">
        <f aca="false">VLOOKUP(FR107,EI103:ER108,10,0)</f>
        <v>2</v>
      </c>
      <c r="Q107" s="80" t="e">
        <f aca="false">VLOOKUP(FS107,EJ103:ES108,10,0)</f>
        <v>#N/A</v>
      </c>
      <c r="R107" s="59"/>
      <c r="S107" s="59"/>
      <c r="U107" s="60"/>
      <c r="V107" s="97" t="str">
        <f aca="false">D105</f>
        <v>ALEX OLIVEIRA</v>
      </c>
      <c r="W107" s="98" t="n">
        <f aca="false">IF(X107="W",1,IF(X107="O",0,IF(X107="R",0,IF(X108="R",1,IF(AG107+AG108&gt;0,IF(AG107&gt;AG108,1,0),IF(AF107&gt;AF108,1,0))))))</f>
        <v>1</v>
      </c>
      <c r="X107" s="96"/>
      <c r="Y107" s="64" t="n">
        <v>6</v>
      </c>
      <c r="Z107" s="64"/>
      <c r="AA107" s="65"/>
      <c r="AC107" s="5" t="str">
        <f aca="false">IF(AA107&lt;&gt;"","STB",IF(AA108&lt;&gt;"","STB",IF(Z107&lt;&gt;"",IF(Z107&gt;5,IF(Z107&gt;Z108+1,"fim2st",IF(Z108&gt;Z107+1,"fim2st",IF(Z107=Z108,"meio2st",IF(Z107=6,IF(Z108=7,"fim2st","meio2st"),IF(Z107=7,IF(Z108=6,"fim2st","meio2st"),"meio2st"))))),IF(Z108&gt;5,IF(Z108&gt;Z107+1,"fim2st","meio2st"),"meio2st")),IF(Z108&lt;&gt;"",IF(Z107&gt;5,IF(Z107&gt;Z108+1,"fim2st",IF(Z108&gt;Z107+1,"fim2st",IF(Z107=Z108,"meio2st",IF(Z107=6,IF(Z108=7,"fim2st","meio2st"),IF(Z107=7,IF(Z108=6,"fim2st","meio2st"),"meio2st"))))),IF(Z108&gt;5,IF(Z108&gt;Z107+1,"fim2st","meio2st"),"meio2st")),IF(Y107&lt;&gt;"",IF(Y107&gt;5,IF(Y107&gt;Y108+1,"fim1st",IF(Y108&gt;Y107+1,"fim1st",IF(Y107=Y108,"meio1st",IF(Y107=6,IF(Y108=7,"fim1st","meio1st"),IF(Y107=7,IF(Y108=6,"fim1st","meio1st"),"meio1st"))))),IF(Y108&gt;5,IF(Y108&gt;Y107+1,"fim1st","meio1st"),"meio1st")),IF(Y108&lt;&gt;"",IF(Y107&gt;5,IF(Y107&gt;Y108+1,"fim1st",IF(Y108&gt;Y107+1,"fim1st",IF(Y107=Y108,"meio1st",IF(Y107=6,IF(Y108=7,"fim1st","meio1st"),IF(Y107=7,IF(Y108=6,"fim1st","meio1st"),"meio1st"))))),IF(Y108&gt;5,IF(Y108&gt;Y107+1,"fim1st","meio1st"),"meio1st")),"NJG"))))))</f>
        <v>fim1st</v>
      </c>
      <c r="AE107" s="66" t="n">
        <f aca="false">IF(X107="W",6,IF(X107="O",0,  IF(X108="R",IF(AC107="meio1st",IF(Y108&gt;4,IF(Y108=6,7,Y108+2),6),Y107),Y107)))</f>
        <v>6</v>
      </c>
      <c r="AF107" s="67" t="n">
        <f aca="false">IF(X107="W",6,IF(X107="O",0,IF(X107="R",IF(AC107="meio1st",0,IF(AC107="fim1st",0,Z107) ),IF(X108="R",IF(AC107="meio1st",6,IF(AC107="fim1st",6,IF(AC107="meio2st",IF(Z108&gt;4,IF(Z108=6,7,Z108+2),6),Z107))),Z107))))</f>
        <v>6</v>
      </c>
      <c r="AG107" s="68" t="n">
        <f aca="false">IF(X107="W",0,IF(X107="O",0,IF(X107="R",IF(AC107="STB",AA107,0),IF(X108="R",IF(AC103="meio1st",0,IF(AE107&gt;AE108,IF(AF107&gt;AF108,0,10),IF(AF107&gt;AF108,10,AA107))),AA107))))</f>
        <v>0</v>
      </c>
      <c r="AH107" s="69"/>
      <c r="AI107" s="60" t="s">
        <v>75</v>
      </c>
      <c r="AJ107" s="97" t="str">
        <f aca="false">D105</f>
        <v>ALEX OLIVEIRA</v>
      </c>
      <c r="AK107" s="98" t="n">
        <f aca="false">IF(AL107="W",1,IF(AL107="O",0,IF(AL107="R",0,IF(AL108="R",1,IF(AU107+AU108&gt;0,IF(AU107&gt;AU108,1,0),IF(AT107&gt;AT108,1,0))))))</f>
        <v>0</v>
      </c>
      <c r="AL107" s="96"/>
      <c r="AM107" s="64" t="n">
        <v>4</v>
      </c>
      <c r="AN107" s="64" t="n">
        <v>2</v>
      </c>
      <c r="AO107" s="65"/>
      <c r="AQ107" s="5" t="str">
        <f aca="false">IF(AO107&lt;&gt;"","STB",IF(AO108&lt;&gt;"","STB",IF(AN107&lt;&gt;"",IF(AN107&gt;5,IF(AN107&gt;AN108+1,"fim2st",IF(AN108&gt;AN107+1,"fim2st",IF(AN107=AN108,"meio2st",IF(AN107=6,IF(AN108=7,"fim2st","meio2st"),IF(AN107=7,IF(AN108=6,"fim2st","meio2st"),"meio2st"))))),IF(AN108&gt;5,IF(AN108&gt;AN107+1,"fim2st","meio2st"),"meio2st")),IF(AN108&lt;&gt;"",IF(AN107&gt;5,IF(AN107&gt;AN108+1,"fim2st",IF(AN108&gt;AN107+1,"fim2st",IF(AN107=AN108,"meio2st",IF(AN107=6,IF(AN108=7,"fim2st","meio2st"),IF(AN107=7,IF(AN108=6,"fim2st","meio2st"),"meio2st"))))),IF(AN108&gt;5,IF(AN108&gt;AN107+1,"fim2st","meio2st"),"meio2st")),IF(AM107&lt;&gt;"",IF(AM107&gt;5,IF(AM107&gt;AM108+1,"fim1st",IF(AM108&gt;AM107+1,"fim1st",IF(AM107=AM108,"meio1st",IF(AM107=6,IF(AM108=7,"fim1st","meio1st"),IF(AM107=7,IF(AM108=6,"fim1st","meio1st"),"meio1st"))))),IF(AM108&gt;5,IF(AM108&gt;AM107+1,"fim1st","meio1st"),"meio1st")),IF(AM108&lt;&gt;"",IF(AM107&gt;5,IF(AM107&gt;AM108+1,"fim1st",IF(AM108&gt;AM107+1,"fim1st",IF(AM107=AM108,"meio1st",IF(AM107=6,IF(AM108=7,"fim1st","meio1st"),IF(AM107=7,IF(AM108=6,"fim1st","meio1st"),"meio1st"))))),IF(AM108&gt;5,IF(AM108&gt;AM107+1,"fim1st","meio1st"),"meio1st")),"NJG"))))))</f>
        <v>fim2st</v>
      </c>
      <c r="AS107" s="66" t="n">
        <f aca="false">IF(AL107="W",6,IF(AL107="O",0,  IF(AL108="R",IF(AQ107="meio1st",IF(AM108&gt;4,IF(AM108=6,7,AM108+2),6),AM107),AM107)))</f>
        <v>4</v>
      </c>
      <c r="AT107" s="67" t="n">
        <f aca="false">IF(AL107="W",6,IF(AL107="O",0,IF(AL107="R",IF(AQ107="meio1st",0,IF(AQ107="fim1st",0,AN107) ),IF(AL108="R",IF(AQ107="meio1st",6,IF(AQ107="fim1st",6,IF(AQ107="meio2st",IF(AN108&gt;4,IF(AN108=6,7,AN108+2),6),AN107))),AN107))))</f>
        <v>2</v>
      </c>
      <c r="AU107" s="68" t="n">
        <f aca="false">IF(AL107="W",0,IF(AL107="O",0,IF(AL107="R",IF(AQ107="STB",AO107,0),IF(AL108="R",IF(AQ103="meio1st",0,IF(AS107&gt;AS108,IF(AT107&gt;AT108,0,10),IF(AT107&gt;AT108,10,AO107))),AO107))))</f>
        <v>0</v>
      </c>
      <c r="AW107" s="60"/>
      <c r="AX107" s="97" t="str">
        <f aca="false">D107</f>
        <v>LEONARDO MOURA</v>
      </c>
      <c r="AY107" s="98" t="n">
        <f aca="false">IF(AZ107="W",1,IF(AZ107="O",0,IF(AZ107="R",0,IF(AZ108="R",1,IF(BI107+BI108&gt;0,IF(BI107&gt;BI108,1,0),IF(BH107&gt;BH108,1,0))))))</f>
        <v>1</v>
      </c>
      <c r="AZ107" s="96" t="s">
        <v>25</v>
      </c>
      <c r="BA107" s="64"/>
      <c r="BB107" s="64"/>
      <c r="BC107" s="65"/>
      <c r="BE107" s="5" t="str">
        <f aca="false">IF(BC107&lt;&gt;"","STB",IF(BC108&lt;&gt;"","STB",IF(BB107&lt;&gt;"",IF(BB107&gt;5,IF(BB107&gt;BB108+1,"fim2st",IF(BB108&gt;BB107+1,"fim2st",IF(BB107=BB108,"meio2st",IF(BB107=6,IF(BB108=7,"fim2st","meio2st"),IF(BB107=7,IF(BB108=6,"fim2st","meio2st"),"meio2st"))))),IF(BB108&gt;5,IF(BB108&gt;BB107+1,"fim2st","meio2st"),"meio2st")),IF(BB108&lt;&gt;"",IF(BB107&gt;5,IF(BB107&gt;BB108+1,"fim2st",IF(BB108&gt;BB107+1,"fim2st",IF(BB107=BB108,"meio2st",IF(BB107=6,IF(BB108=7,"fim2st","meio2st"),IF(BB107=7,IF(BB108=6,"fim2st","meio2st"),"meio2st"))))),IF(BB108&gt;5,IF(BB108&gt;BB107+1,"fim2st","meio2st"),"meio2st")),IF(BA107&lt;&gt;"",IF(BA107&gt;5,IF(BA107&gt;BA108+1,"fim1st",IF(BA108&gt;BA107+1,"fim1st",IF(BA107=BA108,"meio1st",IF(BA107=6,IF(BA108=7,"fim1st","meio1st"),IF(BA107=7,IF(BA108=6,"fim1st","meio1st"),"meio1st"))))),IF(BA108&gt;5,IF(BA108&gt;BA107+1,"fim1st","meio1st"),"meio1st")),IF(BA108&lt;&gt;"",IF(BA107&gt;5,IF(BA107&gt;BA108+1,"fim1st",IF(BA108&gt;BA107+1,"fim1st",IF(BA107=BA108,"meio1st",IF(BA107=6,IF(BA108=7,"fim1st","meio1st"),IF(BA107=7,IF(BA108=6,"fim1st","meio1st"),"meio1st"))))),IF(BA108&gt;5,IF(BA108&gt;BA107+1,"fim1st","meio1st"),"meio1st")),"NJG"))))))</f>
        <v>NJG</v>
      </c>
      <c r="BG107" s="66" t="n">
        <f aca="false">IF(AZ107="W",6,IF(AZ107="O",0,  IF(AZ108="R",IF(BE107="meio1st",IF(BA108&gt;4,IF(BA108=6,7,BA108+2),6),BA107),BA107)))</f>
        <v>6</v>
      </c>
      <c r="BH107" s="67" t="n">
        <f aca="false">IF(AZ107="W",6,IF(AZ107="O",0,IF(AZ107="R",IF(BE107="meio1st",0,IF(BE107="fim1st",0,BB107) ),IF(AZ108="R",IF(BE107="meio1st",6,IF(BE107="fim1st",6,IF(BE107="meio2st",IF(BB108&gt;4,IF(BB108=6,7,BB108+2),6),BB107))),BB107))))</f>
        <v>6</v>
      </c>
      <c r="BI107" s="68" t="n">
        <f aca="false">IF(AZ107="W",0,IF(AZ107="O",0,IF(AZ107="R",IF(BE107="STB",BC107,0),IF(AZ108="R",IF(BE103="meio1st",0,IF(BG107&gt;BG108,IF(BH107&gt;BH108,0,10),IF(BH107&gt;BH108,10,BC107))),BC107))))</f>
        <v>0</v>
      </c>
      <c r="BK107" s="60" t="s">
        <v>75</v>
      </c>
      <c r="BL107" s="97" t="str">
        <f aca="false">D107</f>
        <v>LEONARDO MOURA</v>
      </c>
      <c r="BM107" s="98" t="n">
        <f aca="false">IF(BN107="W",1,IF(BN107="O",0,IF(BN107="R",0,IF(BN108="R",1,IF(BW107+BW108&gt;0,IF(BW107&gt;BW108,1,0),IF(BV107&gt;BV108,1,0))))))</f>
        <v>1</v>
      </c>
      <c r="BN107" s="96"/>
      <c r="BO107" s="64" t="n">
        <v>6</v>
      </c>
      <c r="BP107" s="64" t="n">
        <v>6</v>
      </c>
      <c r="BQ107" s="65"/>
      <c r="BS107" s="5" t="str">
        <f aca="false">IF(BQ107&lt;&gt;"","STB",IF(BQ108&lt;&gt;"","STB",IF(BP107&lt;&gt;"",IF(BP107&gt;5,IF(BP107&gt;BP108+1,"fim2st",IF(BP108&gt;BP107+1,"fim2st",IF(BP107=BP108,"meio2st",IF(BP107=6,IF(BP108=7,"fim2st","meio2st"),IF(BP107=7,IF(BP108=6,"fim2st","meio2st"),"meio2st"))))),IF(BP108&gt;5,IF(BP108&gt;BP107+1,"fim2st","meio2st"),"meio2st")),IF(BP108&lt;&gt;"",IF(BP107&gt;5,IF(BP107&gt;BP108+1,"fim2st",IF(BP108&gt;BP107+1,"fim2st",IF(BP107=BP108,"meio2st",IF(BP107=6,IF(BP108=7,"fim2st","meio2st"),IF(BP107=7,IF(BP108=6,"fim2st","meio2st"),"meio2st"))))),IF(BP108&gt;5,IF(BP108&gt;BP107+1,"fim2st","meio2st"),"meio2st")),IF(BO107&lt;&gt;"",IF(BO107&gt;5,IF(BO107&gt;BO108+1,"fim1st",IF(BO108&gt;BO107+1,"fim1st",IF(BO107=BO108,"meio1st",IF(BO107=6,IF(BO108=7,"fim1st","meio1st"),IF(BO107=7,IF(BO108=6,"fim1st","meio1st"),"meio1st"))))),IF(BO108&gt;5,IF(BO108&gt;BO107+1,"fim1st","meio1st"),"meio1st")),IF(BO108&lt;&gt;"",IF(BO107&gt;5,IF(BO107&gt;BO108+1,"fim1st",IF(BO108&gt;BO107+1,"fim1st",IF(BO107=BO108,"meio1st",IF(BO107=6,IF(BO108=7,"fim1st","meio1st"),IF(BO107=7,IF(BO108=6,"fim1st","meio1st"),"meio1st"))))),IF(BO108&gt;5,IF(BO108&gt;BO107+1,"fim1st","meio1st"),"meio1st")),"NJG"))))))</f>
        <v>fim2st</v>
      </c>
      <c r="BU107" s="66" t="n">
        <f aca="false">IF(BN107="W",6,IF(BN107="O",0,  IF(BN108="R",IF(BS107="meio1st",IF(BO108&gt;4,IF(BO108=6,7,BO108+2),6),BO107),BO107)))</f>
        <v>6</v>
      </c>
      <c r="BV107" s="67" t="n">
        <f aca="false">IF(BN107="W",6,IF(BN107="O",0,IF(BN107="R",IF(BS107="meio1st",0,IF(BS107="fim1st",0,BP107) ),IF(BN108="R",IF(BS107="meio1st",6,IF(BS107="fim1st",6,IF(BS107="meio2st",IF(BP108&gt;4,IF(BP108=6,7,BP108+2),6),BP107))),BP107))))</f>
        <v>6</v>
      </c>
      <c r="BW107" s="68" t="n">
        <f aca="false">IF(BN107="W",0,IF(BN107="O",0,IF(BN107="R",IF(BS107="STB",BQ107,0),IF(BN108="R",IF(BS103="meio1st",0,IF(BU107&gt;BU108,IF(BV107&gt;BV108,0,10),IF(BV107&gt;BV108,10,BQ107))),BQ107))))</f>
        <v>0</v>
      </c>
      <c r="BY107" s="60" t="s">
        <v>75</v>
      </c>
      <c r="BZ107" s="97" t="str">
        <f aca="false">D106</f>
        <v>SOCORRO OIVANE</v>
      </c>
      <c r="CA107" s="98" t="n">
        <f aca="false">IF(CB107="W",1,IF(CB107="O",0,IF(CB107="R",0,IF(CB108="R",1,IF(CK107+CK108&gt;0,IF(CK107&gt;CK108,1,0),IF(CJ107&gt;CJ108,1,0))))))</f>
        <v>1</v>
      </c>
      <c r="CB107" s="96"/>
      <c r="CC107" s="64" t="n">
        <v>6</v>
      </c>
      <c r="CD107" s="64" t="n">
        <v>6</v>
      </c>
      <c r="CE107" s="65"/>
      <c r="CG107" s="5" t="str">
        <f aca="false">IF(CE107&lt;&gt;"","STB",IF(CE108&lt;&gt;"","STB",IF(CD107&lt;&gt;"",IF(CD107&gt;5,IF(CD107&gt;CD108+1,"fim2st",IF(CD108&gt;CD107+1,"fim2st",IF(CD107=CD108,"meio2st",IF(CD107=6,IF(CD108=7,"fim2st","meio2st"),IF(CD107=7,IF(CD108=6,"fim2st","meio2st"),"meio2st"))))),IF(CD108&gt;5,IF(CD108&gt;CD107+1,"fim2st","meio2st"),"meio2st")),IF(CD108&lt;&gt;"",IF(CD107&gt;5,IF(CD107&gt;CD108+1,"fim2st",IF(CD108&gt;CD107+1,"fim2st",IF(CD107=CD108,"meio2st",IF(CD107=6,IF(CD108=7,"fim2st","meio2st"),IF(CD107=7,IF(CD108=6,"fim2st","meio2st"),"meio2st"))))),IF(CD108&gt;5,IF(CD108&gt;CD107+1,"fim2st","meio2st"),"meio2st")),IF(CC107&lt;&gt;"",IF(CC107&gt;5,IF(CC107&gt;CC108+1,"fim1st",IF(CC108&gt;CC107+1,"fim1st",IF(CC107=CC108,"meio1st",IF(CC107=6,IF(CC108=7,"fim1st","meio1st"),IF(CC107=7,IF(CC108=6,"fim1st","meio1st"),"meio1st"))))),IF(CC108&gt;5,IF(CC108&gt;CC107+1,"fim1st","meio1st"),"meio1st")),IF(CC108&lt;&gt;"",IF(CC107&gt;5,IF(CC107&gt;CC108+1,"fim1st",IF(CC108&gt;CC107+1,"fim1st",IF(CC107=CC108,"meio1st",IF(CC107=6,IF(CC108=7,"fim1st","meio1st"),IF(CC107=7,IF(CC108=6,"fim1st","meio1st"),"meio1st"))))),IF(CC108&gt;5,IF(CC108&gt;CC107+1,"fim1st","meio1st"),"meio1st")),"NJG"))))))</f>
        <v>fim2st</v>
      </c>
      <c r="CI107" s="71" t="n">
        <f aca="false">IF(CB107="W",6,IF(CB107="O",0,  IF(CB108="R",IF(CG107="meio1st",IF(CC108&gt;4,IF(CC108=6,7,CC108+2),6),CC107),CC107)))</f>
        <v>6</v>
      </c>
      <c r="CJ107" s="72" t="n">
        <f aca="false">IF(CB107="W",6,IF(CB107="O",0,IF(CB107="R",IF(CG107="meio1st",0,IF(CG107="fim1st",0,CD107) ),IF(CB108="R",IF(CG107="meio1st",6,IF(CG107="fim1st",6,IF(CG107="meio2st",IF(CD108&gt;4,IF(CD108=6,7,CD108+2),6),CD107))),CD107))))</f>
        <v>6</v>
      </c>
      <c r="CK107" s="73" t="n">
        <f aca="false">IF(CB107="W",0,IF(CB107="O",0,IF(CB107="R",IF(CG107="STB",CE107,0),IF(CB108="R",IF(CG103="meio1st",0,IF(CI107&gt;CI108,IF(CJ107&gt;CJ108,0,10),IF(CJ107&gt;CJ108,10,CE107))),CE107))))</f>
        <v>0</v>
      </c>
      <c r="CM107" s="1" t="str">
        <f aca="false">D107</f>
        <v>LEONARDO MOURA</v>
      </c>
      <c r="CN107" s="8" t="n">
        <f aca="false">IF(AE106&gt;AE105,1,0)</f>
        <v>1</v>
      </c>
      <c r="CO107" s="8" t="n">
        <f aca="false">IF(AF106&gt;AF105,1,0)</f>
        <v>1</v>
      </c>
      <c r="CP107" s="8" t="n">
        <f aca="false">IF(AG106&gt;AG105,1,0)</f>
        <v>0</v>
      </c>
      <c r="CQ107" s="8" t="n">
        <f aca="false">IF(AS104&gt;AS103,1,0)</f>
        <v>1</v>
      </c>
      <c r="CR107" s="8" t="n">
        <f aca="false">IF(AT104&gt;AT103,1,0)</f>
        <v>1</v>
      </c>
      <c r="CS107" s="8" t="n">
        <f aca="false">IF(AU104&gt;AU103,1,0)</f>
        <v>0</v>
      </c>
      <c r="CT107" s="8" t="n">
        <f aca="false">IF(BG107&gt;BG108,1,0)</f>
        <v>1</v>
      </c>
      <c r="CU107" s="8" t="n">
        <f aca="false">IF(BH107&gt;BH108,1,0)</f>
        <v>1</v>
      </c>
      <c r="CV107" s="8" t="n">
        <f aca="false">IF(BI107&gt;BI108,1,0)</f>
        <v>0</v>
      </c>
      <c r="CW107" s="8" t="n">
        <f aca="false">IF(BU107&gt;BU108,1,0)</f>
        <v>1</v>
      </c>
      <c r="CX107" s="8" t="n">
        <f aca="false">IF(BV107&gt;BV108,1,0)</f>
        <v>1</v>
      </c>
      <c r="CY107" s="8" t="n">
        <f aca="false">IF(BW107&gt;BW108,1,0)</f>
        <v>0</v>
      </c>
      <c r="CZ107" s="8" t="n">
        <f aca="false">IF(CI106&gt;CI105,1,0)</f>
        <v>1</v>
      </c>
      <c r="DA107" s="8" t="n">
        <f aca="false">IF(CJ106&gt;CJ105,1,0)</f>
        <v>1</v>
      </c>
      <c r="DB107" s="8" t="n">
        <f aca="false">IF(CK106&gt;CK105,1,0)</f>
        <v>0</v>
      </c>
      <c r="DC107" s="74"/>
      <c r="DD107" s="8" t="n">
        <f aca="false">IF(AE105&gt;AE106,1,0)</f>
        <v>0</v>
      </c>
      <c r="DE107" s="8" t="n">
        <f aca="false">IF(AF105&gt;AF106,1,0)</f>
        <v>0</v>
      </c>
      <c r="DF107" s="8" t="n">
        <f aca="false">IF(AG105&gt;AG106,1,0)</f>
        <v>0</v>
      </c>
      <c r="DG107" s="8" t="n">
        <f aca="false">IF(AS103&gt;AS104,1,0)</f>
        <v>0</v>
      </c>
      <c r="DH107" s="8" t="n">
        <f aca="false">IF(AT103&gt;AT104,1,0)</f>
        <v>0</v>
      </c>
      <c r="DI107" s="8" t="n">
        <f aca="false">IF(AU103&gt;AU104,1,0)</f>
        <v>0</v>
      </c>
      <c r="DJ107" s="8" t="n">
        <f aca="false">IF(BG108&gt;BG107,1,0)</f>
        <v>0</v>
      </c>
      <c r="DK107" s="8" t="n">
        <f aca="false">IF(BH108&gt;BH107,1,0)</f>
        <v>0</v>
      </c>
      <c r="DL107" s="8" t="n">
        <f aca="false">IF(BI108&gt;BI107,1,0)</f>
        <v>0</v>
      </c>
      <c r="DM107" s="8" t="n">
        <f aca="false">IF(BU108&gt;BU107,1,0)</f>
        <v>0</v>
      </c>
      <c r="DN107" s="8" t="n">
        <f aca="false">IF(BV108&gt;BV107,1,0)</f>
        <v>0</v>
      </c>
      <c r="DO107" s="8" t="n">
        <f aca="false">IF(BW108&gt;BW107,1,0)</f>
        <v>0</v>
      </c>
      <c r="DP107" s="8" t="n">
        <f aca="false">IF(CI105&gt;CI106,1,0)</f>
        <v>0</v>
      </c>
      <c r="DQ107" s="8" t="n">
        <f aca="false">IF(CJ105&gt;CJ106,1,0)</f>
        <v>0</v>
      </c>
      <c r="DR107" s="8" t="n">
        <f aca="false">IF(CK105&gt;CK106,1,0)</f>
        <v>0</v>
      </c>
      <c r="DS107" s="74"/>
      <c r="DT107" s="8" t="n">
        <f aca="false">AE106+AF106+AG106+AS104+AT104+AU104+BG107+BH107+BI107+BU107+BV107+BW107+CI106+CJ106+CK106</f>
        <v>60</v>
      </c>
      <c r="DU107" s="8" t="n">
        <f aca="false">AE105+AF105+AG105+AS103+AT103+AU103+BG108+BH108+BI108+BU108+BV108+BW108+CI105+CJ105+CK105</f>
        <v>5</v>
      </c>
      <c r="DV107" s="74"/>
      <c r="DW107" s="1" t="n">
        <f aca="false">IF(X106="O",1,0)</f>
        <v>0</v>
      </c>
      <c r="DX107" s="1" t="n">
        <f aca="false">IF(AL104="O",1,0)</f>
        <v>0</v>
      </c>
      <c r="DY107" s="1" t="n">
        <f aca="false">IF(AZ107="O",1,0)</f>
        <v>0</v>
      </c>
      <c r="DZ107" s="1" t="n">
        <f aca="false">IF(BN107="O",1,0)</f>
        <v>0</v>
      </c>
      <c r="EA107" s="1" t="n">
        <f aca="false">IF(CB106="O",1,0)</f>
        <v>0</v>
      </c>
      <c r="ED107" s="8" t="n">
        <f aca="false">IF(CN107+CO107+CP107+DD107+DE107+DF107&gt;0,1,0)</f>
        <v>1</v>
      </c>
      <c r="EE107" s="8" t="n">
        <f aca="false">IF(CQ107+CR107+CS107+DG107+DH107+DI107&gt;0,1,0)</f>
        <v>1</v>
      </c>
      <c r="EF107" s="8" t="n">
        <f aca="false">IF(CT107+CU107+CV107+DJ107+DK107+DL107&gt;0,1,0)</f>
        <v>1</v>
      </c>
      <c r="EG107" s="8" t="n">
        <f aca="false">IF(CW107+CX107+CY107+DM107+DN107+DO107&gt;0,1,0)</f>
        <v>1</v>
      </c>
      <c r="EH107" s="8" t="n">
        <f aca="false">IF(CZ107+DA107+DB107+DP107+DQ107+DR107&gt;0,1,0)</f>
        <v>1</v>
      </c>
      <c r="EI107" s="8" t="n">
        <v>5</v>
      </c>
      <c r="EJ107" s="48" t="n">
        <f aca="false">SUM(ED107:EH107)</f>
        <v>5</v>
      </c>
      <c r="EK107" s="48" t="n">
        <f aca="false">AY107+BM107+CA106+W106+AK104</f>
        <v>5</v>
      </c>
      <c r="EL107" s="48" t="n">
        <f aca="false">SUM(CN107:DB107)</f>
        <v>10</v>
      </c>
      <c r="EM107" s="48" t="n">
        <f aca="false">SUM(DD107:DR107)</f>
        <v>0</v>
      </c>
      <c r="EN107" s="48" t="n">
        <f aca="false">EL107-EM107</f>
        <v>10</v>
      </c>
      <c r="EO107" s="48" t="n">
        <f aca="false">DT107</f>
        <v>60</v>
      </c>
      <c r="EP107" s="48" t="n">
        <f aca="false">DU107</f>
        <v>5</v>
      </c>
      <c r="EQ107" s="48" t="n">
        <f aca="false">EO107-EP107</f>
        <v>55</v>
      </c>
      <c r="ER107" s="48" t="n">
        <f aca="false">SUM(DW107:EA107)</f>
        <v>0</v>
      </c>
      <c r="ES107" s="74"/>
      <c r="ET107" s="27" t="n">
        <f aca="false">IF(EK107+100&gt;99,EK107+100,concatdxnar("0",EK107+100))</f>
        <v>105</v>
      </c>
      <c r="EU107" s="27" t="n">
        <f aca="false">IF(EN107+100&gt;99,EN107+100,CONCATENATE("0",EN107+100))</f>
        <v>110</v>
      </c>
      <c r="EV107" s="27" t="n">
        <f aca="false">IF(EQ107+100&gt;99,EQ107+100,CONCATENATE("0",EQ107+100))</f>
        <v>155</v>
      </c>
      <c r="EW107" s="27" t="n">
        <f aca="false">9-ER107</f>
        <v>9</v>
      </c>
      <c r="EX107" s="8" t="str">
        <f aca="false">CONCATENATE(ET107,EU107,EV107,EW107,EI107)</f>
        <v>10511015595</v>
      </c>
      <c r="EY107" s="8" t="n">
        <f aca="false">VALUE(EX107)</f>
        <v>10511015595</v>
      </c>
      <c r="EZ107" s="8" t="n">
        <f aca="false">LARGE(EY103:EY108,EI107)</f>
        <v>10109507272</v>
      </c>
      <c r="FA107" s="8" t="str">
        <f aca="false">LEFT(EZ107,9)</f>
        <v>101095072</v>
      </c>
      <c r="FB107" s="8" t="str">
        <f aca="false">IF(FA107=FA106,"empate-c",IF(FA107=FA108,"empate-b","ok"))</f>
        <v>ok</v>
      </c>
      <c r="FC107" s="8" t="n">
        <f aca="false">VALUE(RIGHT(EZ107,1))</f>
        <v>2</v>
      </c>
      <c r="FD107" s="8" t="n">
        <f aca="false">IF(FB107="ok",9,IF(FB107="empate-c",CONCATENATE(FC107,FC106),IF(FB107="empate-b",CONCATENATE(FC107,FC108),1)))</f>
        <v>9</v>
      </c>
      <c r="FE107" s="8" t="str">
        <f aca="false">RIGHT(C101,1)</f>
        <v>L</v>
      </c>
      <c r="FF107" s="8" t="n">
        <f aca="false">IF(FD107=9,9,VLOOKUP(CONCATENATE(FE107,FD107),'Conf-Direto'!$A$12:$B$587,2,0))</f>
        <v>9</v>
      </c>
      <c r="FG107" s="8" t="n">
        <f aca="false">IF(FF107=9,9,IF(FF107=FC107,8,7))</f>
        <v>9</v>
      </c>
      <c r="FH107" s="1" t="str">
        <f aca="false">CONCATENATE(FA107,FG107,FC107)</f>
        <v>10109507292</v>
      </c>
      <c r="FI107" s="8" t="n">
        <v>5</v>
      </c>
      <c r="FJ107" s="25" t="n">
        <f aca="false">IF(AK103=1,1,IF(AK104=1,5,0))</f>
        <v>5</v>
      </c>
      <c r="FK107" s="25" t="n">
        <f aca="false">IF(W105=1,2,IF(W106=1,5,0))</f>
        <v>5</v>
      </c>
      <c r="FL107" s="25" t="n">
        <f aca="false">IF(CA105=1,3,IF(CA106=1,5,0))</f>
        <v>5</v>
      </c>
      <c r="FM107" s="25" t="n">
        <f aca="false">IF(BM108=1,4,IF(BM107=1,5,0))</f>
        <v>5</v>
      </c>
      <c r="FN107" s="25"/>
      <c r="FO107" s="25" t="n">
        <f aca="false">FN108</f>
        <v>5</v>
      </c>
      <c r="FP107" s="1" t="n">
        <f aca="false">VALUE(FH107)</f>
        <v>10109507292</v>
      </c>
      <c r="FQ107" s="1" t="n">
        <f aca="false">LARGE(FP103:FP108,5)</f>
        <v>10109507292</v>
      </c>
      <c r="FR107" s="8" t="n">
        <f aca="false">IF(SUM(EJ103:EJ108)=0,B107,VALUE(RIGHT(FQ107,1)))</f>
        <v>2</v>
      </c>
      <c r="FS107" s="1" t="n">
        <f aca="false">FR107+66</f>
        <v>68</v>
      </c>
      <c r="FT107" s="1" t="str">
        <f aca="false">VLOOKUP(FR107,B103:D108,3,0)</f>
        <v>ALESSANDRA DENOFRIO</v>
      </c>
      <c r="FU107" s="4" t="n">
        <f aca="false">F107</f>
        <v>71</v>
      </c>
      <c r="FV107" s="9" t="str">
        <f aca="false">IF(FS107&lt;10,CONCATENATE("0",FS107,IF(FU107&lt;10,CONCATENATE("0",FU107),FU107)),CONCATENATE(FS107,IF(FU107&lt;10,CONCATENATE("0",FU107),FU107)))</f>
        <v>6871</v>
      </c>
      <c r="FW107" s="4" t="n">
        <f aca="false">VALUE(FV107)</f>
        <v>6871</v>
      </c>
      <c r="FX107" s="4" t="n">
        <f aca="false">SMALL(FW103:FW108,FI107)</f>
        <v>7167</v>
      </c>
      <c r="FY107" s="4" t="n">
        <f aca="false">IF(LEN(FX107)=3,VALUE(LEFT(FX107,1)),VALUE(LEFT(FX107,2)))</f>
        <v>71</v>
      </c>
      <c r="FZ107" s="4" t="str">
        <f aca="false">RIGHT(FX107,2)</f>
        <v>67</v>
      </c>
    </row>
    <row r="108" customFormat="false" ht="15" hidden="false" customHeight="false" outlineLevel="0" collapsed="false">
      <c r="B108" s="48" t="n">
        <v>6</v>
      </c>
      <c r="C108" s="100" t="n">
        <v>72</v>
      </c>
      <c r="D108" s="101" t="str">
        <f aca="false">Classificação!D76</f>
        <v>ADALO REIS</v>
      </c>
      <c r="F108" s="100" t="n">
        <f aca="false">F107+1</f>
        <v>72</v>
      </c>
      <c r="G108" s="102" t="str">
        <f aca="false">VLOOKUP(FR108,$B$103:$D$108,3,0)</f>
        <v>ADNER NERY</v>
      </c>
      <c r="H108" s="114" t="n">
        <f aca="false">VLOOKUP(FR108,EI103:EJ108,2,0)</f>
        <v>5</v>
      </c>
      <c r="I108" s="104" t="n">
        <f aca="false">VLOOKUP(FR108,EI103:EK108,3,0)</f>
        <v>0</v>
      </c>
      <c r="J108" s="108" t="n">
        <f aca="false">VLOOKUP(FR108,EI103:EQ108,4,0)</f>
        <v>0</v>
      </c>
      <c r="K108" s="106" t="n">
        <f aca="false">VLOOKUP(FR108,EI103:EQ108,5,0)</f>
        <v>10</v>
      </c>
      <c r="L108" s="107" t="n">
        <f aca="false">VLOOKUP(FR108,EI103:EQ108,6,0)</f>
        <v>-10</v>
      </c>
      <c r="M108" s="108" t="n">
        <f aca="false">VLOOKUP(FR108,EI103:EQ108,7,0)</f>
        <v>0</v>
      </c>
      <c r="N108" s="106" t="n">
        <f aca="false">VLOOKUP(FR108,EI103:EQ108,8,0)</f>
        <v>60</v>
      </c>
      <c r="O108" s="115" t="n">
        <f aca="false">VLOOKUP(FR108,EI103:EQ108,9,0)</f>
        <v>-60</v>
      </c>
      <c r="P108" s="109" t="n">
        <f aca="false">VLOOKUP(FR108,EI103:ER108,10,0)</f>
        <v>5</v>
      </c>
      <c r="Q108" s="109" t="e">
        <f aca="false">VLOOKUP(FS108,EJ103:ES108,10,0)</f>
        <v>#N/A</v>
      </c>
      <c r="R108" s="59"/>
      <c r="S108" s="59"/>
      <c r="U108" s="81" t="s">
        <v>75</v>
      </c>
      <c r="V108" s="82" t="str">
        <f aca="false">D106</f>
        <v>SOCORRO OIVANE</v>
      </c>
      <c r="W108" s="83" t="n">
        <f aca="false">IF(X108="W",1,IF(X108="O",0,IF(X108="R",0,IF(X107="R",1,IF(AG108+AG107&gt;0,IF(AG108&gt;AG107,1,0),IF(AF108&gt;AF107,1,0))))))</f>
        <v>0</v>
      </c>
      <c r="X108" s="110" t="s">
        <v>76</v>
      </c>
      <c r="Y108" s="85" t="n">
        <v>2</v>
      </c>
      <c r="Z108" s="85"/>
      <c r="AA108" s="86"/>
      <c r="AC108" s="5" t="str">
        <f aca="false">IF(AA108&lt;&gt;"","STB",IF(AA107&lt;&gt;"","STB",IF(Z108&lt;&gt;"",IF(Z108&gt;5,IF(Z108&gt;Z107+1,"fim2st",IF(Z107&gt;Z108+1,"fim2st",IF(Z108=Z107,"meio2st",IF(Z108=6,IF(Z107=7,"fim2st","meio2st"),IF(Z108=7,IF(Z107=6,"fim2st","meio2st"),"meio2st"))))),IF(Z107&gt;5,IF(Z107&gt;Z108+1,"fim2st","meio2st"),"meio2st")),IF(Z107&lt;&gt;"",IF(Z108&gt;5,IF(Z108&gt;Z107+1,"fim2st",IF(Z107&gt;Z108+1,"fim2st",IF(Z108=Z107,"meio2st",IF(Z108=6,IF(Z107=7,"fim2st","meio2st"),IF(Z108=7,IF(Z107=6,"fim2st","meio2st"),"meio2st"))))),IF(Z107&gt;5,IF(Z107&gt;Z108+1,"fim2st","meio2st"),"meio2st")),IF(Y108&lt;&gt;"",IF(Y108&gt;5,IF(Y108&gt;Y107+1,"fim1st",IF(Y107&gt;Y108+1,"fim1st",IF(Y108=Y107,"meio1st",IF(Y108=6,IF(Y107=7,"fim1st","meio1st"),IF(Y108=7,IF(Y107=6,"fim1st","meio1st"),"meio1st"))))),IF(Y107&gt;5,IF(Y107&gt;Y108+1,"fim1st","meio1st"),"meio1st")),IF(Y107&lt;&gt;"",IF(Y108&gt;5,IF(Y108&gt;Y107+1,"fim1st",IF(Y107&gt;Y108+1,"fim1st",IF(Y108=Y107,"meio1st",IF(Y108=6,IF(Y107=7,"fim1st","meio1st"),IF(Y108=7,IF(Y107=6,"fim1st","meio1st"),"meio1st"))))),IF(Y107&gt;5,IF(Y107&gt;Y108+1,"fim1st","meio1st"),"meio1st")),"NJG"))))))</f>
        <v>fim1st</v>
      </c>
      <c r="AE108" s="87" t="n">
        <f aca="false">IF(X108="W",6,IF(X108="O",0,  IF(X107="R",IF(AC108="meio1st",IF(Y107&gt;4,IF(Y107=6,7,Y107+2),6),Y108),Y108)))</f>
        <v>2</v>
      </c>
      <c r="AF108" s="88" t="n">
        <f aca="false">IF(X108="W",6,IF(X108="O",0,IF(X108="R",IF(AC108="meio1st",0,IF(AC108="fim1st",0,Z108) ),IF(X107="R",IF(AC108="meio1st",6,IF(AC108="fim1st",6,IF(AC108="meio2st",IF(Z107&gt;4,IF(Z107=6,7,Z107+2),6),Z108))),Z108))))</f>
        <v>0</v>
      </c>
      <c r="AG108" s="89" t="n">
        <f aca="false">IF(X108="W",0,IF(X108="O",0,IF(X108="R",IF(AC108="STB",AA108,0),IF(X107="R",IF(AC103="meio1st",0,IF(AE108&gt;AE107,IF(AF108&gt;AF107,0,10),IF(AF108&gt;AF107,10,AA108))),AA108))))</f>
        <v>0</v>
      </c>
      <c r="AH108" s="69"/>
      <c r="AI108" s="81"/>
      <c r="AJ108" s="82" t="str">
        <f aca="false">D108</f>
        <v>ADALO REIS</v>
      </c>
      <c r="AK108" s="83" t="n">
        <f aca="false">IF(AL108="W",1,IF(AL108="O",0,IF(AL108="R",0,IF(AL107="R",1,IF(AU108+AU107&gt;0,IF(AU108&gt;AU107,1,0),IF(AT108&gt;AT107,1,0))))))</f>
        <v>1</v>
      </c>
      <c r="AL108" s="110"/>
      <c r="AM108" s="85" t="n">
        <v>6</v>
      </c>
      <c r="AN108" s="85" t="n">
        <v>6</v>
      </c>
      <c r="AO108" s="86"/>
      <c r="AQ108" s="5" t="str">
        <f aca="false">IF(AO108&lt;&gt;"","STB",IF(AO107&lt;&gt;"","STB",IF(AN108&lt;&gt;"",IF(AN108&gt;5,IF(AN108&gt;AN107+1,"fim2st",IF(AN107&gt;AN108+1,"fim2st",IF(AN108=AN107,"meio2st",IF(AN108=6,IF(AN107=7,"fim2st","meio2st"),IF(AN108=7,IF(AN107=6,"fim2st","meio2st"),"meio2st"))))),IF(AN107&gt;5,IF(AN107&gt;AN108+1,"fim2st","meio2st"),"meio2st")),IF(AN107&lt;&gt;"",IF(AN108&gt;5,IF(AN108&gt;AN107+1,"fim2st",IF(AN107&gt;AN108+1,"fim2st",IF(AN108=AN107,"meio2st",IF(AN108=6,IF(AN107=7,"fim2st","meio2st"),IF(AN108=7,IF(AN107=6,"fim2st","meio2st"),"meio2st"))))),IF(AN107&gt;5,IF(AN107&gt;AN108+1,"fim2st","meio2st"),"meio2st")),IF(AM108&lt;&gt;"",IF(AM108&gt;5,IF(AM108&gt;AM107+1,"fim1st",IF(AM107&gt;AM108+1,"fim1st",IF(AM108=AM107,"meio1st",IF(AM108=6,IF(AM107=7,"fim1st","meio1st"),IF(AM108=7,IF(AM107=6,"fim1st","meio1st"),"meio1st"))))),IF(AM107&gt;5,IF(AM107&gt;AM108+1,"fim1st","meio1st"),"meio1st")),IF(AM107&lt;&gt;"",IF(AM108&gt;5,IF(AM108&gt;AM107+1,"fim1st",IF(AM107&gt;AM108+1,"fim1st",IF(AM108=AM107,"meio1st",IF(AM108=6,IF(AM107=7,"fim1st","meio1st"),IF(AM108=7,IF(AM107=6,"fim1st","meio1st"),"meio1st"))))),IF(AM107&gt;5,IF(AM107&gt;AM108+1,"fim1st","meio1st"),"meio1st")),"NJG"))))))</f>
        <v>fim2st</v>
      </c>
      <c r="AS108" s="87" t="n">
        <f aca="false">IF(AL108="W",6,IF(AL108="O",0,  IF(AL107="R",IF(AQ108="meio1st",IF(AM107&gt;4,IF(AM107=6,7,AM107+2),6),AM108),AM108)))</f>
        <v>6</v>
      </c>
      <c r="AT108" s="88" t="n">
        <f aca="false">IF(AL108="W",6,IF(AL108="O",0,IF(AL108="R",IF(AQ108="meio1st",0,IF(AQ108="fim1st",0,AN108) ),IF(AL107="R",IF(AQ108="meio1st",6,IF(AQ108="fim1st",6,IF(AQ108="meio2st",IF(AN107&gt;4,IF(AN107=6,7,AN107+2),6),AN108))),AN108))))</f>
        <v>6</v>
      </c>
      <c r="AU108" s="89" t="n">
        <f aca="false">IF(AL108="W",0,IF(AL108="O",0,IF(AL108="R",IF(AQ108="STB",AO108,0),IF(AL107="R",IF(AQ103="meio1st",0,IF(AS108&gt;AS107,IF(AT108&gt;AT107,0,10),IF(AT108&gt;AT107,10,AO108))),AO108))))</f>
        <v>0</v>
      </c>
      <c r="AW108" s="81" t="s">
        <v>75</v>
      </c>
      <c r="AX108" s="82" t="str">
        <f aca="false">D108</f>
        <v>ADALO REIS</v>
      </c>
      <c r="AY108" s="83" t="n">
        <f aca="false">IF(AZ108="W",1,IF(AZ108="O",0,IF(AZ108="R",0,IF(AZ107="R",1,IF(BI108+BI107&gt;0,IF(BI108&gt;BI107,1,0),IF(BH108&gt;BH107,1,0))))))</f>
        <v>0</v>
      </c>
      <c r="AZ108" s="110" t="s">
        <v>47</v>
      </c>
      <c r="BA108" s="85"/>
      <c r="BB108" s="85"/>
      <c r="BC108" s="86"/>
      <c r="BE108" s="5" t="str">
        <f aca="false">IF(BC108&lt;&gt;"","STB",IF(BC107&lt;&gt;"","STB",IF(BB108&lt;&gt;"",IF(BB108&gt;5,IF(BB108&gt;BB107+1,"fim2st",IF(BB107&gt;BB108+1,"fim2st",IF(BB108=BB107,"meio2st",IF(BB108=6,IF(BB107=7,"fim2st","meio2st"),IF(BB108=7,IF(BB107=6,"fim2st","meio2st"),"meio2st"))))),IF(BB107&gt;5,IF(BB107&gt;BB108+1,"fim2st","meio2st"),"meio2st")),IF(BB107&lt;&gt;"",IF(BB108&gt;5,IF(BB108&gt;BB107+1,"fim2st",IF(BB107&gt;BB108+1,"fim2st",IF(BB108=BB107,"meio2st",IF(BB108=6,IF(BB107=7,"fim2st","meio2st"),IF(BB108=7,IF(BB107=6,"fim2st","meio2st"),"meio2st"))))),IF(BB107&gt;5,IF(BB107&gt;BB108+1,"fim2st","meio2st"),"meio2st")),IF(BA108&lt;&gt;"",IF(BA108&gt;5,IF(BA108&gt;BA107+1,"fim1st",IF(BA107&gt;BA108+1,"fim1st",IF(BA108=BA107,"meio1st",IF(BA108=6,IF(BA107=7,"fim1st","meio1st"),IF(BA108=7,IF(BA107=6,"fim1st","meio1st"),"meio1st"))))),IF(BA107&gt;5,IF(BA107&gt;BA108+1,"fim1st","meio1st"),"meio1st")),IF(BA107&lt;&gt;"",IF(BA108&gt;5,IF(BA108&gt;BA107+1,"fim1st",IF(BA107&gt;BA108+1,"fim1st",IF(BA108=BA107,"meio1st",IF(BA108=6,IF(BA107=7,"fim1st","meio1st"),IF(BA108=7,IF(BA107=6,"fim1st","meio1st"),"meio1st"))))),IF(BA107&gt;5,IF(BA107&gt;BA108+1,"fim1st","meio1st"),"meio1st")),"NJG"))))))</f>
        <v>NJG</v>
      </c>
      <c r="BG108" s="87" t="n">
        <f aca="false">IF(AZ108="W",6,IF(AZ108="O",0,  IF(AZ107="R",IF(BE108="meio1st",IF(BA107&gt;4,IF(BA107=6,7,BA107+2),6),BA108),BA108)))</f>
        <v>0</v>
      </c>
      <c r="BH108" s="88" t="n">
        <f aca="false">IF(AZ108="W",6,IF(AZ108="O",0,IF(AZ108="R",IF(BE108="meio1st",0,IF(BE108="fim1st",0,BB108) ),IF(AZ107="R",IF(BE108="meio1st",6,IF(BE108="fim1st",6,IF(BE108="meio2st",IF(BB107&gt;4,IF(BB107=6,7,BB107+2),6),BB108))),BB108))))</f>
        <v>0</v>
      </c>
      <c r="BI108" s="89" t="n">
        <f aca="false">IF(AZ108="W",0,IF(AZ108="O",0,IF(AZ108="R",IF(BE108="STB",BC108,0),IF(AZ107="R",IF(BE103="meio1st",0,IF(BG108&gt;BG107,IF(BH108&gt;BH107,0,10),IF(BH108&gt;BH107,10,BC108))),BC108))))</f>
        <v>0</v>
      </c>
      <c r="BK108" s="81"/>
      <c r="BL108" s="82" t="str">
        <f aca="false">D106</f>
        <v>SOCORRO OIVANE</v>
      </c>
      <c r="BM108" s="83" t="n">
        <f aca="false">IF(BN108="W",1,IF(BN108="O",0,IF(BN108="R",0,IF(BN107="R",1,IF(BW108+BW107&gt;0,IF(BW108&gt;BW107,1,0),IF(BV108&gt;BV107,1,0))))))</f>
        <v>0</v>
      </c>
      <c r="BN108" s="110"/>
      <c r="BO108" s="85" t="n">
        <v>1</v>
      </c>
      <c r="BP108" s="85" t="n">
        <v>2</v>
      </c>
      <c r="BQ108" s="86"/>
      <c r="BS108" s="5" t="str">
        <f aca="false">IF(BQ108&lt;&gt;"","STB",IF(BQ107&lt;&gt;"","STB",IF(BP108&lt;&gt;"",IF(BP108&gt;5,IF(BP108&gt;BP107+1,"fim2st",IF(BP107&gt;BP108+1,"fim2st",IF(BP108=BP107,"meio2st",IF(BP108=6,IF(BP107=7,"fim2st","meio2st"),IF(BP108=7,IF(BP107=6,"fim2st","meio2st"),"meio2st"))))),IF(BP107&gt;5,IF(BP107&gt;BP108+1,"fim2st","meio2st"),"meio2st")),IF(BP107&lt;&gt;"",IF(BP108&gt;5,IF(BP108&gt;BP107+1,"fim2st",IF(BP107&gt;BP108+1,"fim2st",IF(BP108=BP107,"meio2st",IF(BP108=6,IF(BP107=7,"fim2st","meio2st"),IF(BP108=7,IF(BP107=6,"fim2st","meio2st"),"meio2st"))))),IF(BP107&gt;5,IF(BP107&gt;BP108+1,"fim2st","meio2st"),"meio2st")),IF(BO108&lt;&gt;"",IF(BO108&gt;5,IF(BO108&gt;BO107+1,"fim1st",IF(BO107&gt;BO108+1,"fim1st",IF(BO108=BO107,"meio1st",IF(BO108=6,IF(BO107=7,"fim1st","meio1st"),IF(BO108=7,IF(BO107=6,"fim1st","meio1st"),"meio1st"))))),IF(BO107&gt;5,IF(BO107&gt;BO108+1,"fim1st","meio1st"),"meio1st")),IF(BO107&lt;&gt;"",IF(BO108&gt;5,IF(BO108&gt;BO107+1,"fim1st",IF(BO107&gt;BO108+1,"fim1st",IF(BO108=BO107,"meio1st",IF(BO108=6,IF(BO107=7,"fim1st","meio1st"),IF(BO108=7,IF(BO107=6,"fim1st","meio1st"),"meio1st"))))),IF(BO107&gt;5,IF(BO107&gt;BO108+1,"fim1st","meio1st"),"meio1st")),"NJG"))))))</f>
        <v>fim2st</v>
      </c>
      <c r="BU108" s="87" t="n">
        <f aca="false">IF(BN108="W",6,IF(BN108="O",0,  IF(BN107="R",IF(BS108="meio1st",IF(BO107&gt;4,IF(BO107=6,7,BO107+2),6),BO108),BO108)))</f>
        <v>1</v>
      </c>
      <c r="BV108" s="88" t="n">
        <f aca="false">IF(BN108="W",6,IF(BN108="O",0,IF(BN108="R",IF(BS108="meio1st",0,IF(BS108="fim1st",0,BP108) ),IF(BN107="R",IF(BS108="meio1st",6,IF(BS108="fim1st",6,IF(BS108="meio2st",IF(BP107&gt;4,IF(BP107=6,7,BP107+2),6),BP108))),BP108))))</f>
        <v>2</v>
      </c>
      <c r="BW108" s="89" t="n">
        <f aca="false">IF(BN108="W",0,IF(BN108="O",0,IF(BN108="R",IF(BS108="STB",BQ108,0),IF(BN107="R",IF(BS103="meio1st",0,IF(BU108&gt;BU107,IF(BV108&gt;BV107,0,10),IF(BV108&gt;BV107,10,BQ108))),BQ108))))</f>
        <v>0</v>
      </c>
      <c r="BY108" s="81"/>
      <c r="BZ108" s="82" t="str">
        <f aca="false">D108</f>
        <v>ADALO REIS</v>
      </c>
      <c r="CA108" s="83" t="n">
        <f aca="false">IF(CB108="W",1,IF(CB108="O",0,IF(CB108="R",0,IF(CB107="R",1,IF(CK108+CK107&gt;0,IF(CK108&gt;CK107,1,0),IF(CJ108&gt;CJ107,1,0))))))</f>
        <v>0</v>
      </c>
      <c r="CB108" s="110"/>
      <c r="CC108" s="85" t="n">
        <v>3</v>
      </c>
      <c r="CD108" s="85" t="n">
        <v>3</v>
      </c>
      <c r="CE108" s="86"/>
      <c r="CG108" s="5" t="str">
        <f aca="false">IF(CE108&lt;&gt;"","STB",IF(CE107&lt;&gt;"","STB",IF(CD108&lt;&gt;"",IF(CD108&gt;5,IF(CD108&gt;CD107+1,"fim2st",IF(CD107&gt;CD108+1,"fim2st",IF(CD108=CD107,"meio2st",IF(CD108=6,IF(CD107=7,"fim2st","meio2st"),IF(CD108=7,IF(CD107=6,"fim2st","meio2st"),"meio2st"))))),IF(CD107&gt;5,IF(CD107&gt;CD108+1,"fim2st","meio2st"),"meio2st")),IF(CD107&lt;&gt;"",IF(CD108&gt;5,IF(CD108&gt;CD107+1,"fim2st",IF(CD107&gt;CD108+1,"fim2st",IF(CD108=CD107,"meio2st",IF(CD108=6,IF(CD107=7,"fim2st","meio2st"),IF(CD108=7,IF(CD107=6,"fim2st","meio2st"),"meio2st"))))),IF(CD107&gt;5,IF(CD107&gt;CD108+1,"fim2st","meio2st"),"meio2st")),IF(CC108&lt;&gt;"",IF(CC108&gt;5,IF(CC108&gt;CC107+1,"fim1st",IF(CC107&gt;CC108+1,"fim1st",IF(CC108=CC107,"meio1st",IF(CC108=6,IF(CC107=7,"fim1st","meio1st"),IF(CC108=7,IF(CC107=6,"fim1st","meio1st"),"meio1st"))))),IF(CC107&gt;5,IF(CC107&gt;CC108+1,"fim1st","meio1st"),"meio1st")),IF(CC107&lt;&gt;"",IF(CC108&gt;5,IF(CC108&gt;CC107+1,"fim1st",IF(CC107&gt;CC108+1,"fim1st",IF(CC108=CC107,"meio1st",IF(CC108=6,IF(CC107=7,"fim1st","meio1st"),IF(CC108=7,IF(CC107=6,"fim1st","meio1st"),"meio1st"))))),IF(CC107&gt;5,IF(CC107&gt;CC108+1,"fim1st","meio1st"),"meio1st")),"NJG"))))))</f>
        <v>fim2st</v>
      </c>
      <c r="CI108" s="92" t="n">
        <f aca="false">IF(CB108="W",6,IF(CB108="O",0,  IF(CB107="R",IF(CG108="meio1st",IF(CC107&gt;4,IF(CC107=6,7,CC107+2),6),CC108),CC108)))</f>
        <v>3</v>
      </c>
      <c r="CJ108" s="93" t="n">
        <f aca="false">IF(CB108="W",6,IF(CB108="O",0,IF(CB108="R",IF(CG108="meio1st",0,IF(CG108="fim1st",0,CD108) ),IF(CB107="R",IF(CG108="meio1st",6,IF(CG108="fim1st",6,IF(CG108="meio2st",IF(CD107&gt;4,IF(CD107=6,7,CD107+2),6),CD108))),CD108))))</f>
        <v>3</v>
      </c>
      <c r="CK108" s="94" t="n">
        <f aca="false">IF(CB108="W",0,IF(CB108="O",0,IF(CB108="R",IF(CG108="STB",CE108,0),IF(CB107="R",IF(CG103="meio1st",0,IF(CI108&gt;CI107,IF(CJ108&gt;CJ107,0,10),IF(CJ108&gt;CJ107,10,CE108))),CE108))))</f>
        <v>0</v>
      </c>
      <c r="CM108" s="1" t="str">
        <f aca="false">D108</f>
        <v>ADALO REIS</v>
      </c>
      <c r="CN108" s="8" t="n">
        <f aca="false">IF(AE104&gt;AE103,1,0)</f>
        <v>1</v>
      </c>
      <c r="CO108" s="8" t="n">
        <f aca="false">IF(AF104&gt;AF103,1,0)</f>
        <v>1</v>
      </c>
      <c r="CP108" s="8" t="n">
        <f aca="false">IF(AG104&gt;AG103,1,0)</f>
        <v>0</v>
      </c>
      <c r="CQ108" s="8" t="n">
        <f aca="false">IF(AS108&gt;AS107,1,0)</f>
        <v>1</v>
      </c>
      <c r="CR108" s="8" t="n">
        <f aca="false">IF(AT108&gt;AT107,1,0)</f>
        <v>1</v>
      </c>
      <c r="CS108" s="8" t="n">
        <f aca="false">IF(AU108&gt;AU107,1,0)</f>
        <v>0</v>
      </c>
      <c r="CT108" s="8" t="n">
        <f aca="false">IF(BG108&gt;BG107,1,0)</f>
        <v>0</v>
      </c>
      <c r="CU108" s="8" t="n">
        <f aca="false">IF(BH108&gt;BH107,1,0)</f>
        <v>0</v>
      </c>
      <c r="CV108" s="8" t="n">
        <f aca="false">IF(BI108&gt;BI107,1,0)</f>
        <v>0</v>
      </c>
      <c r="CW108" s="8" t="n">
        <f aca="false">IF(BU106&gt;BU105,1,0)</f>
        <v>1</v>
      </c>
      <c r="CX108" s="8" t="n">
        <f aca="false">IF(BV106&gt;BV105,1,0)</f>
        <v>0</v>
      </c>
      <c r="CY108" s="8" t="n">
        <f aca="false">IF(BW106&gt;BW105,1,0)</f>
        <v>1</v>
      </c>
      <c r="CZ108" s="8" t="n">
        <f aca="false">IF(CI108&gt;CI107,1,0)</f>
        <v>0</v>
      </c>
      <c r="DA108" s="8" t="n">
        <f aca="false">IF(CJ108&gt;CJ107,1,0)</f>
        <v>0</v>
      </c>
      <c r="DB108" s="8" t="n">
        <f aca="false">IF(CK108&gt;CK107,1,0)</f>
        <v>0</v>
      </c>
      <c r="DC108" s="74"/>
      <c r="DD108" s="8" t="n">
        <f aca="false">IF(AE103&gt;AE104,1,0)</f>
        <v>0</v>
      </c>
      <c r="DE108" s="8" t="n">
        <f aca="false">IF(AF103&gt;AF104,1,0)</f>
        <v>0</v>
      </c>
      <c r="DF108" s="8" t="n">
        <f aca="false">IF(AG103&gt;AG104,1,0)</f>
        <v>0</v>
      </c>
      <c r="DG108" s="8" t="n">
        <f aca="false">IF(AS107&gt;AS108,1,0)</f>
        <v>0</v>
      </c>
      <c r="DH108" s="8" t="n">
        <f aca="false">IF(AT107&gt;AT108,1,0)</f>
        <v>0</v>
      </c>
      <c r="DI108" s="8" t="n">
        <f aca="false">IF(AU107&gt;AU108,1,0)</f>
        <v>0</v>
      </c>
      <c r="DJ108" s="8" t="n">
        <f aca="false">IF(BG107&gt;BG108,1,0)</f>
        <v>1</v>
      </c>
      <c r="DK108" s="8" t="n">
        <f aca="false">IF(BH107&gt;BH108,1,0)</f>
        <v>1</v>
      </c>
      <c r="DL108" s="8" t="n">
        <f aca="false">IF(BI107&gt;BI108,1,0)</f>
        <v>0</v>
      </c>
      <c r="DM108" s="8" t="n">
        <f aca="false">IF(BU105&gt;BU106,1,0)</f>
        <v>0</v>
      </c>
      <c r="DN108" s="8" t="n">
        <f aca="false">IF(BV105&gt;BV106,1,0)</f>
        <v>1</v>
      </c>
      <c r="DO108" s="8" t="n">
        <f aca="false">IF(BW105&gt;BW106,1,0)</f>
        <v>0</v>
      </c>
      <c r="DP108" s="8" t="n">
        <f aca="false">IF(CI107&gt;CI108,1,0)</f>
        <v>1</v>
      </c>
      <c r="DQ108" s="8" t="n">
        <f aca="false">IF(CJ107&gt;CJ108,1,0)</f>
        <v>1</v>
      </c>
      <c r="DR108" s="8" t="n">
        <f aca="false">IF(CK107&gt;CK108,1,0)</f>
        <v>0</v>
      </c>
      <c r="DS108" s="74"/>
      <c r="DT108" s="8" t="n">
        <f aca="false">AE104+AF104+AG104+AS108+AT108+AU108+BG108+BH108+BI108+BU106+BV106+BW106+CI108+CJ108+CK108</f>
        <v>51</v>
      </c>
      <c r="DU108" s="8" t="n">
        <f aca="false">AE103+AF103+AG103+AS107+AT107+AU107+BG107+BH107+BI107+BU105+BV105+BW105+CI107+CJ107+CK107</f>
        <v>45</v>
      </c>
      <c r="DV108" s="74"/>
      <c r="DW108" s="1" t="n">
        <f aca="false">IF(X104="O",1,0)</f>
        <v>0</v>
      </c>
      <c r="DX108" s="1" t="n">
        <f aca="false">IF(AL108="O",1,0)</f>
        <v>0</v>
      </c>
      <c r="DY108" s="1" t="n">
        <f aca="false">IF(AZ108="O",1,0)</f>
        <v>1</v>
      </c>
      <c r="DZ108" s="1" t="n">
        <f aca="false">IF(BN106="O",1,0)</f>
        <v>0</v>
      </c>
      <c r="EA108" s="1" t="n">
        <f aca="false">IF(CB108="O",1,0)</f>
        <v>0</v>
      </c>
      <c r="ED108" s="8" t="n">
        <f aca="false">IF(CN108+CO108+CP108+DD108+DE108+DF108&gt;0,1,0)</f>
        <v>1</v>
      </c>
      <c r="EE108" s="8" t="n">
        <f aca="false">IF(CQ108+CR108+CS108+DG108+DH108+DI108&gt;0,1,0)</f>
        <v>1</v>
      </c>
      <c r="EF108" s="8" t="n">
        <f aca="false">IF(CT108+CU108+CV108+DJ108+DK108+DL108&gt;0,1,0)</f>
        <v>1</v>
      </c>
      <c r="EG108" s="8" t="n">
        <f aca="false">IF(CW108+CX108+CY108+DM108+DN108+DO108&gt;0,1,0)</f>
        <v>1</v>
      </c>
      <c r="EH108" s="8" t="n">
        <f aca="false">IF(CZ108+DA108+DB108+DP108+DQ108+DR108&gt;0,1,0)</f>
        <v>1</v>
      </c>
      <c r="EI108" s="8" t="n">
        <v>6</v>
      </c>
      <c r="EJ108" s="48" t="n">
        <f aca="false">SUM(ED108:EH108)</f>
        <v>5</v>
      </c>
      <c r="EK108" s="48" t="n">
        <f aca="false">AY108+BM106+CA108+W104+AK108</f>
        <v>3</v>
      </c>
      <c r="EL108" s="48" t="n">
        <f aca="false">SUM(CN108:DB108)</f>
        <v>6</v>
      </c>
      <c r="EM108" s="48" t="n">
        <f aca="false">SUM(DD108:DR108)</f>
        <v>5</v>
      </c>
      <c r="EN108" s="48" t="n">
        <f aca="false">EL108-EM108</f>
        <v>1</v>
      </c>
      <c r="EO108" s="48" t="n">
        <f aca="false">DT108</f>
        <v>51</v>
      </c>
      <c r="EP108" s="48" t="n">
        <f aca="false">DU108</f>
        <v>45</v>
      </c>
      <c r="EQ108" s="48" t="n">
        <f aca="false">EO108-EP108</f>
        <v>6</v>
      </c>
      <c r="ER108" s="48" t="n">
        <f aca="false">SUM(DW108:EA108)</f>
        <v>1</v>
      </c>
      <c r="ES108" s="74"/>
      <c r="ET108" s="27" t="n">
        <f aca="false">IF(EK108+100&gt;99,EK108+100,concatdxnar("0",EK108+100))</f>
        <v>103</v>
      </c>
      <c r="EU108" s="27" t="n">
        <f aca="false">IF(EN108+100&gt;99,EN108+100,CONCATENATE("0",EN108+100))</f>
        <v>101</v>
      </c>
      <c r="EV108" s="27" t="n">
        <f aca="false">IF(EQ108+100&gt;99,EQ108+100,CONCATENATE("0",EQ108+100))</f>
        <v>106</v>
      </c>
      <c r="EW108" s="27" t="n">
        <f aca="false">9-ER108</f>
        <v>8</v>
      </c>
      <c r="EX108" s="8" t="str">
        <f aca="false">CONCATENATE(ET108,EU108,EV108,EW108,EI108)</f>
        <v>10310110686</v>
      </c>
      <c r="EY108" s="8" t="n">
        <f aca="false">VALUE(EX108)</f>
        <v>10310110686</v>
      </c>
      <c r="EZ108" s="8" t="n">
        <f aca="false">LARGE(EY103:EY108,EI108)</f>
        <v>10009004041</v>
      </c>
      <c r="FA108" s="8" t="str">
        <f aca="false">LEFT(EZ108,9)</f>
        <v>100090040</v>
      </c>
      <c r="FB108" s="8" t="str">
        <f aca="false">IF(FA108=FA107,"empate-c","ok")</f>
        <v>ok</v>
      </c>
      <c r="FC108" s="8" t="n">
        <f aca="false">VALUE(RIGHT(EZ108,1))</f>
        <v>1</v>
      </c>
      <c r="FD108" s="8" t="n">
        <f aca="false">IF(FB108="ok",9,IF(FB108="empate-c",CONCATENATE(FC108,FC107),IF(FB108="empate-b",CONCATENATE(FC108,FC109),1)))</f>
        <v>9</v>
      </c>
      <c r="FE108" s="8" t="str">
        <f aca="false">RIGHT(C101,1)</f>
        <v>L</v>
      </c>
      <c r="FF108" s="8" t="n">
        <f aca="false">IF(FD108=9,9,VLOOKUP(CONCATENATE(FE108,FD108),'Conf-Direto'!$A$12:$B$587,2,0))</f>
        <v>9</v>
      </c>
      <c r="FG108" s="8" t="n">
        <f aca="false">IF(FF108=9,9,IF(FF108=FC108,8,7))</f>
        <v>9</v>
      </c>
      <c r="FH108" s="1" t="str">
        <f aca="false">CONCATENATE(FA108,FG108,FC108)</f>
        <v>10009004091</v>
      </c>
      <c r="FI108" s="8" t="n">
        <v>6</v>
      </c>
      <c r="FJ108" s="25" t="n">
        <f aca="false">IF(W103=1,1,IF(W104=1,6,0))</f>
        <v>6</v>
      </c>
      <c r="FK108" s="25" t="n">
        <f aca="false">IF(BM105=1,2,IF(BM106=1,6,0))</f>
        <v>6</v>
      </c>
      <c r="FL108" s="25" t="n">
        <f aca="false">IF(AK107=1,3,IF(AK108=1,6,0))</f>
        <v>6</v>
      </c>
      <c r="FM108" s="25" t="n">
        <f aca="false">IF(CA107=1,4,IF(CA108=1,6,0))</f>
        <v>4</v>
      </c>
      <c r="FN108" s="25" t="n">
        <f aca="false">IF(AY107=1,5,IF(AY108=1,6,0))</f>
        <v>5</v>
      </c>
      <c r="FO108" s="25"/>
      <c r="FP108" s="1" t="n">
        <f aca="false">VALUE(FH108)</f>
        <v>10009004091</v>
      </c>
      <c r="FQ108" s="1" t="n">
        <f aca="false">LARGE(FP103:FP108,6)</f>
        <v>10009004091</v>
      </c>
      <c r="FR108" s="8" t="n">
        <f aca="false">IF(SUM(EJ103:EJ108)=0,B108,VALUE(RIGHT(FQ108,1)))</f>
        <v>1</v>
      </c>
      <c r="FS108" s="1" t="n">
        <f aca="false">FR108+66</f>
        <v>67</v>
      </c>
      <c r="FT108" s="1" t="str">
        <f aca="false">VLOOKUP(FR108,B103:D108,3,0)</f>
        <v>ADNER NERY</v>
      </c>
      <c r="FU108" s="4" t="n">
        <f aca="false">F108</f>
        <v>72</v>
      </c>
      <c r="FV108" s="9" t="str">
        <f aca="false">IF(FS108&lt;10,CONCATENATE("0",FS108,IF(FU108&lt;10,CONCATENATE("0",FU108),FU108)),CONCATENATE(FS108,IF(FU108&lt;10,CONCATENATE("0",FU108),FU108)))</f>
        <v>6772</v>
      </c>
      <c r="FW108" s="4" t="n">
        <f aca="false">VALUE(FV108)</f>
        <v>6772</v>
      </c>
      <c r="FX108" s="4" t="n">
        <f aca="false">SMALL(FW103:FW108,FI108)</f>
        <v>7270</v>
      </c>
      <c r="FY108" s="4" t="n">
        <f aca="false">IF(LEN(FX108)=3,VALUE(LEFT(FX108,1)),VALUE(LEFT(FX108,2)))</f>
        <v>72</v>
      </c>
      <c r="FZ108" s="4" t="str">
        <f aca="false">RIGHT(FX108,2)</f>
        <v>70</v>
      </c>
    </row>
    <row r="110" s="17" customFormat="true" ht="22.5" hidden="false" customHeight="true" outlineLevel="0" collapsed="false">
      <c r="A110" s="10"/>
      <c r="B110" s="10" t="s">
        <v>0</v>
      </c>
      <c r="C110" s="11" t="s">
        <v>91</v>
      </c>
      <c r="D110" s="11"/>
      <c r="E110" s="12"/>
      <c r="F110" s="11" t="str">
        <f aca="false">$C110</f>
        <v>GRUPO M</v>
      </c>
      <c r="G110" s="11" t="s">
        <v>80</v>
      </c>
      <c r="H110" s="13" t="s">
        <v>2</v>
      </c>
      <c r="I110" s="14" t="s">
        <v>3</v>
      </c>
      <c r="J110" s="15" t="s">
        <v>4</v>
      </c>
      <c r="K110" s="15"/>
      <c r="L110" s="15"/>
      <c r="M110" s="15" t="s">
        <v>6</v>
      </c>
      <c r="N110" s="15"/>
      <c r="O110" s="15"/>
      <c r="P110" s="11" t="s">
        <v>8</v>
      </c>
      <c r="Q110" s="11" t="s">
        <v>8</v>
      </c>
      <c r="R110" s="36"/>
      <c r="S110" s="36"/>
      <c r="U110" s="18" t="str">
        <f aca="false">U101</f>
        <v>3o TURNO - 1a RODADA</v>
      </c>
      <c r="V110" s="18"/>
      <c r="W110" s="19"/>
      <c r="X110" s="22" t="s">
        <v>10</v>
      </c>
      <c r="Y110" s="22"/>
      <c r="Z110" s="22"/>
      <c r="AA110" s="22"/>
      <c r="AC110" s="5" t="s">
        <v>11</v>
      </c>
      <c r="AD110" s="12"/>
      <c r="AE110" s="21" t="s">
        <v>12</v>
      </c>
      <c r="AF110" s="21"/>
      <c r="AG110" s="21"/>
      <c r="AI110" s="18" t="str">
        <f aca="false">AI101</f>
        <v>3o TURNO - 2a RODADA</v>
      </c>
      <c r="AJ110" s="18"/>
      <c r="AK110" s="19"/>
      <c r="AL110" s="22" t="s">
        <v>10</v>
      </c>
      <c r="AM110" s="22"/>
      <c r="AN110" s="22"/>
      <c r="AO110" s="22"/>
      <c r="AP110" s="12"/>
      <c r="AQ110" s="5" t="s">
        <v>11</v>
      </c>
      <c r="AR110" s="12"/>
      <c r="AS110" s="21" t="s">
        <v>12</v>
      </c>
      <c r="AT110" s="21"/>
      <c r="AU110" s="21"/>
      <c r="AW110" s="18" t="str">
        <f aca="false">AW101</f>
        <v>3o TURNO - 3a RODADA</v>
      </c>
      <c r="AX110" s="18"/>
      <c r="AY110" s="19"/>
      <c r="AZ110" s="22" t="s">
        <v>10</v>
      </c>
      <c r="BA110" s="22"/>
      <c r="BB110" s="22"/>
      <c r="BC110" s="22"/>
      <c r="BD110" s="12"/>
      <c r="BE110" s="5" t="s">
        <v>11</v>
      </c>
      <c r="BF110" s="12"/>
      <c r="BG110" s="21" t="s">
        <v>12</v>
      </c>
      <c r="BH110" s="21"/>
      <c r="BI110" s="21"/>
      <c r="BK110" s="18" t="str">
        <f aca="false">BK101</f>
        <v>3o TURNO - 4a RODADA</v>
      </c>
      <c r="BL110" s="18"/>
      <c r="BM110" s="19"/>
      <c r="BN110" s="22" t="s">
        <v>10</v>
      </c>
      <c r="BO110" s="22"/>
      <c r="BP110" s="22"/>
      <c r="BQ110" s="22"/>
      <c r="BR110" s="12"/>
      <c r="BS110" s="5" t="s">
        <v>11</v>
      </c>
      <c r="BT110" s="12"/>
      <c r="BU110" s="21" t="s">
        <v>12</v>
      </c>
      <c r="BV110" s="21"/>
      <c r="BW110" s="21"/>
      <c r="BY110" s="18" t="str">
        <f aca="false">BY101</f>
        <v>3o TURNO - 5a RODADA</v>
      </c>
      <c r="BZ110" s="18"/>
      <c r="CA110" s="19"/>
      <c r="CB110" s="23" t="s">
        <v>10</v>
      </c>
      <c r="CC110" s="23"/>
      <c r="CD110" s="23"/>
      <c r="CE110" s="23"/>
      <c r="CF110" s="12"/>
      <c r="CG110" s="5" t="s">
        <v>11</v>
      </c>
      <c r="CH110" s="12"/>
      <c r="CI110" s="21" t="s">
        <v>12</v>
      </c>
      <c r="CJ110" s="21"/>
      <c r="CK110" s="21"/>
      <c r="CL110" s="24"/>
      <c r="CM110" s="25" t="s">
        <v>13</v>
      </c>
      <c r="CN110" s="8" t="s">
        <v>14</v>
      </c>
      <c r="CO110" s="8"/>
      <c r="CP110" s="8"/>
      <c r="CQ110" s="8" t="s">
        <v>15</v>
      </c>
      <c r="CR110" s="8"/>
      <c r="CS110" s="8"/>
      <c r="CT110" s="8" t="s">
        <v>16</v>
      </c>
      <c r="CU110" s="8"/>
      <c r="CV110" s="8"/>
      <c r="CW110" s="8" t="s">
        <v>17</v>
      </c>
      <c r="CX110" s="8"/>
      <c r="CY110" s="8"/>
      <c r="CZ110" s="8" t="s">
        <v>18</v>
      </c>
      <c r="DA110" s="8"/>
      <c r="DB110" s="8"/>
      <c r="DC110" s="10"/>
      <c r="DD110" s="8" t="s">
        <v>19</v>
      </c>
      <c r="DE110" s="8"/>
      <c r="DF110" s="8"/>
      <c r="DG110" s="8" t="s">
        <v>20</v>
      </c>
      <c r="DH110" s="8"/>
      <c r="DI110" s="8"/>
      <c r="DJ110" s="8" t="s">
        <v>21</v>
      </c>
      <c r="DK110" s="8"/>
      <c r="DL110" s="8"/>
      <c r="DM110" s="8" t="s">
        <v>22</v>
      </c>
      <c r="DN110" s="8"/>
      <c r="DO110" s="8"/>
      <c r="DP110" s="8" t="s">
        <v>23</v>
      </c>
      <c r="DQ110" s="8"/>
      <c r="DR110" s="8"/>
      <c r="DS110" s="10"/>
      <c r="DT110" s="8" t="s">
        <v>6</v>
      </c>
      <c r="DU110" s="8"/>
      <c r="DV110" s="10"/>
      <c r="DW110" s="8" t="s">
        <v>24</v>
      </c>
      <c r="DX110" s="8"/>
      <c r="DY110" s="8"/>
      <c r="DZ110" s="8"/>
      <c r="EA110" s="8"/>
      <c r="EB110" s="8" t="s">
        <v>25</v>
      </c>
      <c r="EC110" s="8"/>
      <c r="ED110" s="8" t="s">
        <v>26</v>
      </c>
      <c r="EE110" s="8"/>
      <c r="EF110" s="8"/>
      <c r="EG110" s="8"/>
      <c r="EH110" s="8"/>
      <c r="EI110" s="26" t="s">
        <v>0</v>
      </c>
      <c r="EJ110" s="26" t="s">
        <v>2</v>
      </c>
      <c r="EK110" s="26" t="s">
        <v>3</v>
      </c>
      <c r="EL110" s="8" t="s">
        <v>4</v>
      </c>
      <c r="EM110" s="8"/>
      <c r="EN110" s="8"/>
      <c r="EO110" s="8" t="s">
        <v>6</v>
      </c>
      <c r="EP110" s="8"/>
      <c r="EQ110" s="8"/>
      <c r="ER110" s="8" t="s">
        <v>27</v>
      </c>
      <c r="ES110" s="10"/>
      <c r="ET110" s="27" t="s">
        <v>28</v>
      </c>
      <c r="EU110" s="27"/>
      <c r="EV110" s="27"/>
      <c r="EW110" s="27"/>
      <c r="EX110" s="27"/>
      <c r="EY110" s="27"/>
      <c r="EZ110" s="27"/>
      <c r="FA110" s="27"/>
      <c r="FB110" s="27"/>
      <c r="FC110" s="27"/>
      <c r="FD110" s="8" t="s">
        <v>29</v>
      </c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10"/>
      <c r="FT110" s="10"/>
      <c r="FU110" s="12"/>
      <c r="FV110" s="28"/>
      <c r="FW110" s="12"/>
      <c r="FX110" s="12"/>
      <c r="FY110" s="12"/>
      <c r="FZ110" s="12"/>
      <c r="GA110" s="12"/>
      <c r="GB110" s="12"/>
      <c r="GC110" s="12"/>
      <c r="GD110" s="24"/>
      <c r="GE110" s="24"/>
    </row>
    <row r="111" s="17" customFormat="true" ht="24.75" hidden="false" customHeight="true" outlineLevel="0" collapsed="false">
      <c r="A111" s="10"/>
      <c r="B111" s="10"/>
      <c r="C111" s="29" t="str">
        <f aca="false">C102</f>
        <v>TENISTAS</v>
      </c>
      <c r="D111" s="29" t="str">
        <f aca="false">C3</f>
        <v>TENISTAS</v>
      </c>
      <c r="E111" s="12"/>
      <c r="F111" s="30"/>
      <c r="G111" s="31" t="s">
        <v>31</v>
      </c>
      <c r="H111" s="13"/>
      <c r="I111" s="14"/>
      <c r="J111" s="32" t="s">
        <v>32</v>
      </c>
      <c r="K111" s="32" t="s">
        <v>33</v>
      </c>
      <c r="L111" s="33" t="s">
        <v>34</v>
      </c>
      <c r="M111" s="34" t="s">
        <v>32</v>
      </c>
      <c r="N111" s="34" t="s">
        <v>33</v>
      </c>
      <c r="O111" s="35" t="s">
        <v>34</v>
      </c>
      <c r="P111" s="11"/>
      <c r="Q111" s="11"/>
      <c r="R111" s="36"/>
      <c r="S111" s="36"/>
      <c r="U111" s="41"/>
      <c r="V111" s="42" t="str">
        <f aca="false">V102</f>
        <v>23 a 29 Mai</v>
      </c>
      <c r="W111" s="38"/>
      <c r="X111" s="39" t="s">
        <v>35</v>
      </c>
      <c r="Y111" s="40" t="s">
        <v>36</v>
      </c>
      <c r="Z111" s="40" t="s">
        <v>37</v>
      </c>
      <c r="AA111" s="34" t="s">
        <v>38</v>
      </c>
      <c r="AC111" s="5" t="s">
        <v>39</v>
      </c>
      <c r="AD111" s="12"/>
      <c r="AE111" s="40" t="s">
        <v>36</v>
      </c>
      <c r="AF111" s="40" t="s">
        <v>37</v>
      </c>
      <c r="AG111" s="34" t="s">
        <v>38</v>
      </c>
      <c r="AI111" s="41"/>
      <c r="AJ111" s="42" t="str">
        <f aca="false">AJ102</f>
        <v>30 a 05 Jun</v>
      </c>
      <c r="AK111" s="38"/>
      <c r="AL111" s="39" t="s">
        <v>35</v>
      </c>
      <c r="AM111" s="40" t="s">
        <v>36</v>
      </c>
      <c r="AN111" s="40" t="s">
        <v>37</v>
      </c>
      <c r="AO111" s="34" t="s">
        <v>38</v>
      </c>
      <c r="AP111" s="12"/>
      <c r="AQ111" s="5" t="s">
        <v>39</v>
      </c>
      <c r="AR111" s="12"/>
      <c r="AS111" s="40" t="s">
        <v>36</v>
      </c>
      <c r="AT111" s="40" t="s">
        <v>37</v>
      </c>
      <c r="AU111" s="34" t="s">
        <v>38</v>
      </c>
      <c r="AW111" s="41"/>
      <c r="AX111" s="42" t="str">
        <f aca="false">AX102</f>
        <v>06 a 12 Jun</v>
      </c>
      <c r="AY111" s="38"/>
      <c r="AZ111" s="39" t="s">
        <v>35</v>
      </c>
      <c r="BA111" s="40" t="s">
        <v>36</v>
      </c>
      <c r="BB111" s="40" t="s">
        <v>37</v>
      </c>
      <c r="BC111" s="34" t="s">
        <v>38</v>
      </c>
      <c r="BD111" s="12"/>
      <c r="BE111" s="5" t="s">
        <v>39</v>
      </c>
      <c r="BF111" s="12"/>
      <c r="BG111" s="40" t="s">
        <v>36</v>
      </c>
      <c r="BH111" s="40" t="s">
        <v>37</v>
      </c>
      <c r="BI111" s="34" t="s">
        <v>38</v>
      </c>
      <c r="BK111" s="41"/>
      <c r="BL111" s="42" t="str">
        <f aca="false">BL102</f>
        <v>13 a 19 Jun</v>
      </c>
      <c r="BM111" s="38"/>
      <c r="BN111" s="39" t="s">
        <v>35</v>
      </c>
      <c r="BO111" s="40" t="s">
        <v>36</v>
      </c>
      <c r="BP111" s="40" t="s">
        <v>37</v>
      </c>
      <c r="BQ111" s="34" t="s">
        <v>38</v>
      </c>
      <c r="BR111" s="12"/>
      <c r="BS111" s="5" t="s">
        <v>39</v>
      </c>
      <c r="BT111" s="12"/>
      <c r="BU111" s="40" t="s">
        <v>36</v>
      </c>
      <c r="BV111" s="40" t="s">
        <v>37</v>
      </c>
      <c r="BW111" s="34" t="s">
        <v>38</v>
      </c>
      <c r="BY111" s="41"/>
      <c r="BZ111" s="42" t="str">
        <f aca="false">BZ102</f>
        <v>20 a 26 Jun</v>
      </c>
      <c r="CA111" s="38"/>
      <c r="CB111" s="116" t="s">
        <v>35</v>
      </c>
      <c r="CC111" s="45" t="s">
        <v>40</v>
      </c>
      <c r="CD111" s="45" t="s">
        <v>41</v>
      </c>
      <c r="CE111" s="46" t="s">
        <v>38</v>
      </c>
      <c r="CF111" s="12"/>
      <c r="CG111" s="5" t="s">
        <v>39</v>
      </c>
      <c r="CH111" s="12"/>
      <c r="CI111" s="40" t="s">
        <v>36</v>
      </c>
      <c r="CJ111" s="40" t="s">
        <v>37</v>
      </c>
      <c r="CK111" s="34" t="s">
        <v>38</v>
      </c>
      <c r="CL111" s="24"/>
      <c r="CM111" s="25"/>
      <c r="CN111" s="10" t="s">
        <v>42</v>
      </c>
      <c r="CO111" s="10" t="s">
        <v>43</v>
      </c>
      <c r="CP111" s="10" t="s">
        <v>44</v>
      </c>
      <c r="CQ111" s="10" t="s">
        <v>42</v>
      </c>
      <c r="CR111" s="10" t="s">
        <v>43</v>
      </c>
      <c r="CS111" s="10" t="s">
        <v>44</v>
      </c>
      <c r="CT111" s="10" t="s">
        <v>42</v>
      </c>
      <c r="CU111" s="10" t="s">
        <v>43</v>
      </c>
      <c r="CV111" s="10" t="s">
        <v>44</v>
      </c>
      <c r="CW111" s="10" t="s">
        <v>42</v>
      </c>
      <c r="CX111" s="10" t="s">
        <v>43</v>
      </c>
      <c r="CY111" s="10" t="s">
        <v>44</v>
      </c>
      <c r="CZ111" s="10" t="s">
        <v>42</v>
      </c>
      <c r="DA111" s="10" t="s">
        <v>43</v>
      </c>
      <c r="DB111" s="10" t="s">
        <v>44</v>
      </c>
      <c r="DC111" s="10"/>
      <c r="DD111" s="10" t="s">
        <v>42</v>
      </c>
      <c r="DE111" s="10" t="s">
        <v>43</v>
      </c>
      <c r="DF111" s="10" t="s">
        <v>44</v>
      </c>
      <c r="DG111" s="10" t="s">
        <v>42</v>
      </c>
      <c r="DH111" s="10" t="s">
        <v>43</v>
      </c>
      <c r="DI111" s="10" t="s">
        <v>44</v>
      </c>
      <c r="DJ111" s="10" t="s">
        <v>42</v>
      </c>
      <c r="DK111" s="10" t="s">
        <v>43</v>
      </c>
      <c r="DL111" s="10" t="s">
        <v>44</v>
      </c>
      <c r="DM111" s="10" t="s">
        <v>42</v>
      </c>
      <c r="DN111" s="10" t="s">
        <v>43</v>
      </c>
      <c r="DO111" s="10" t="s">
        <v>44</v>
      </c>
      <c r="DP111" s="10" t="s">
        <v>42</v>
      </c>
      <c r="DQ111" s="10" t="s">
        <v>43</v>
      </c>
      <c r="DR111" s="10" t="s">
        <v>44</v>
      </c>
      <c r="DS111" s="10"/>
      <c r="DT111" s="8" t="s">
        <v>32</v>
      </c>
      <c r="DU111" s="8" t="s">
        <v>33</v>
      </c>
      <c r="DV111" s="10"/>
      <c r="DW111" s="12" t="s">
        <v>45</v>
      </c>
      <c r="DX111" s="10" t="s">
        <v>46</v>
      </c>
      <c r="DY111" s="12" t="s">
        <v>45</v>
      </c>
      <c r="DZ111" s="10" t="s">
        <v>46</v>
      </c>
      <c r="EA111" s="12" t="s">
        <v>45</v>
      </c>
      <c r="EB111" s="8" t="s">
        <v>47</v>
      </c>
      <c r="EC111" s="8"/>
      <c r="ED111" s="8" t="s">
        <v>48</v>
      </c>
      <c r="EE111" s="8" t="s">
        <v>49</v>
      </c>
      <c r="EF111" s="8" t="s">
        <v>50</v>
      </c>
      <c r="EG111" s="8" t="s">
        <v>51</v>
      </c>
      <c r="EH111" s="8" t="s">
        <v>52</v>
      </c>
      <c r="EI111" s="26"/>
      <c r="EJ111" s="26"/>
      <c r="EK111" s="26"/>
      <c r="EL111" s="8" t="s">
        <v>32</v>
      </c>
      <c r="EM111" s="8" t="s">
        <v>33</v>
      </c>
      <c r="EN111" s="8" t="s">
        <v>34</v>
      </c>
      <c r="EO111" s="8" t="s">
        <v>32</v>
      </c>
      <c r="EP111" s="8" t="s">
        <v>33</v>
      </c>
      <c r="EQ111" s="8" t="s">
        <v>34</v>
      </c>
      <c r="ER111" s="8"/>
      <c r="ES111" s="10"/>
      <c r="ET111" s="10" t="str">
        <f aca="false">I110</f>
        <v>Vitorias</v>
      </c>
      <c r="EU111" s="10" t="s">
        <v>53</v>
      </c>
      <c r="EV111" s="10" t="s">
        <v>54</v>
      </c>
      <c r="EW111" s="10" t="s">
        <v>24</v>
      </c>
      <c r="EX111" s="10" t="s">
        <v>55</v>
      </c>
      <c r="EY111" s="10" t="s">
        <v>56</v>
      </c>
      <c r="EZ111" s="10" t="s">
        <v>57</v>
      </c>
      <c r="FA111" s="10" t="s">
        <v>58</v>
      </c>
      <c r="FB111" s="10" t="s">
        <v>59</v>
      </c>
      <c r="FC111" s="10" t="s">
        <v>60</v>
      </c>
      <c r="FD111" s="10" t="s">
        <v>61</v>
      </c>
      <c r="FE111" s="10" t="s">
        <v>62</v>
      </c>
      <c r="FF111" s="10" t="s">
        <v>32</v>
      </c>
      <c r="FG111" s="10" t="s">
        <v>63</v>
      </c>
      <c r="FH111" s="10" t="s">
        <v>64</v>
      </c>
      <c r="FI111" s="8" t="s">
        <v>0</v>
      </c>
      <c r="FJ111" s="8" t="n">
        <v>1</v>
      </c>
      <c r="FK111" s="8" t="n">
        <v>2</v>
      </c>
      <c r="FL111" s="8" t="n">
        <v>3</v>
      </c>
      <c r="FM111" s="8" t="n">
        <v>4</v>
      </c>
      <c r="FN111" s="8" t="n">
        <v>5</v>
      </c>
      <c r="FO111" s="8" t="n">
        <v>6</v>
      </c>
      <c r="FP111" s="10" t="s">
        <v>65</v>
      </c>
      <c r="FQ111" s="10" t="s">
        <v>66</v>
      </c>
      <c r="FR111" s="10" t="s">
        <v>67</v>
      </c>
      <c r="FS111" s="47" t="s">
        <v>68</v>
      </c>
      <c r="FT111" s="10" t="s">
        <v>69</v>
      </c>
      <c r="FU111" s="12" t="s">
        <v>70</v>
      </c>
      <c r="FV111" s="28" t="s">
        <v>71</v>
      </c>
      <c r="FW111" s="12"/>
      <c r="FX111" s="12" t="s">
        <v>73</v>
      </c>
      <c r="FY111" s="12"/>
      <c r="FZ111" s="12"/>
      <c r="GA111" s="12"/>
      <c r="GB111" s="12"/>
      <c r="GC111" s="12"/>
      <c r="GD111" s="24"/>
      <c r="GE111" s="24"/>
    </row>
    <row r="112" customFormat="false" ht="13.8" hidden="false" customHeight="false" outlineLevel="0" collapsed="false">
      <c r="B112" s="48" t="n">
        <v>1</v>
      </c>
      <c r="C112" s="49" t="n">
        <v>73</v>
      </c>
      <c r="D112" s="50" t="str">
        <f aca="false">Classificação!D77</f>
        <v>IDENI MEDEIROS</v>
      </c>
      <c r="F112" s="49" t="n">
        <f aca="false">F108+1</f>
        <v>73</v>
      </c>
      <c r="G112" s="51" t="str">
        <f aca="false">VLOOKUP(FR112,$B$112:$D$117,3,0)</f>
        <v>SAULO MEDEIROS</v>
      </c>
      <c r="H112" s="111" t="n">
        <f aca="false">VLOOKUP(FR112,EI112:EJ117,2,0)</f>
        <v>5</v>
      </c>
      <c r="I112" s="53" t="n">
        <f aca="false">VLOOKUP(FR112,EI112:EK117,3,0)</f>
        <v>5</v>
      </c>
      <c r="J112" s="57" t="n">
        <f aca="false">VLOOKUP(FR112,EI112:EQ117,4,0)</f>
        <v>10</v>
      </c>
      <c r="K112" s="55" t="n">
        <f aca="false">VLOOKUP(FR112,EI112:EQ117,5,0)</f>
        <v>1</v>
      </c>
      <c r="L112" s="56" t="n">
        <f aca="false">VLOOKUP(FR112,EI112:EQ117,6,0)</f>
        <v>9</v>
      </c>
      <c r="M112" s="57" t="n">
        <f aca="false">VLOOKUP(FR112,EI112:EQ117,7,0)</f>
        <v>70</v>
      </c>
      <c r="N112" s="55" t="n">
        <f aca="false">VLOOKUP(FR112,EI112:EQ117,8,0)</f>
        <v>35</v>
      </c>
      <c r="O112" s="112" t="n">
        <f aca="false">VLOOKUP(FR112,EI112:EQ117,9,0)</f>
        <v>35</v>
      </c>
      <c r="P112" s="58" t="n">
        <f aca="false">VLOOKUP(FR112,EI112:ER117,10,0)</f>
        <v>0</v>
      </c>
      <c r="Q112" s="58" t="e">
        <f aca="false">VLOOKUP(FS112,EJ112:ES117,10,0)</f>
        <v>#N/A</v>
      </c>
      <c r="R112" s="59"/>
      <c r="S112" s="59"/>
      <c r="U112" s="60"/>
      <c r="V112" s="61" t="str">
        <f aca="false">D112</f>
        <v>IDENI MEDEIROS</v>
      </c>
      <c r="W112" s="62" t="n">
        <f aca="false">IF(X112="W",1,IF(X112="O",0,IF(X112="R",0,IF(X113="R",1,IF(AG112+AG113&gt;0,IF(AG112&gt;AG113,1,0),IF(AF112&gt;AF113,1,0))))))</f>
        <v>0</v>
      </c>
      <c r="X112" s="63"/>
      <c r="Y112" s="64" t="n">
        <v>6</v>
      </c>
      <c r="Z112" s="64" t="n">
        <v>2</v>
      </c>
      <c r="AA112" s="65"/>
      <c r="AC112" s="5" t="str">
        <f aca="false">IF(AA112&lt;&gt;"","STB",IF(AA113&lt;&gt;"","STB",IF(Z112&lt;&gt;"",IF(Z112&gt;5,IF(Z112&gt;Z113+1,"fim2st",IF(Z113&gt;Z112+1,"fim2st",IF(Z112=Z113,"meio2st",IF(Z112=6,IF(Z113=7,"fim2st","meio2st"),IF(Z112=7,IF(Z113=6,"fim2st","meio2st"),"meio2st"))))),IF(Z113&gt;5,IF(Z113&gt;Z112+1,"fim2st","meio2st"),"meio2st")),IF(Z113&lt;&gt;"",IF(Z112&gt;5,IF(Z112&gt;Z113+1,"fim2st",IF(Z113&gt;Z112+1,"fim2st",IF(Z112=Z113,"meio2st",IF(Z112=6,IF(Z113=7,"fim2st","meio2st"),IF(Z112=7,IF(Z113=6,"fim2st","meio2st"),"meio2st"))))),IF(Z113&gt;5,IF(Z113&gt;Z112+1,"fim2st","meio2st"),"meio2st")),IF(Y112&lt;&gt;"",IF(Y112&gt;5,IF(Y112&gt;Y113+1,"fim1st",IF(Y113&gt;Y112+1,"fim1st",IF(Y112=Y113,"meio1st",IF(Y112=6,IF(Y113=7,"fim1st","meio1st"),IF(Y112=7,IF(Y113=6,"fim1st","meio1st"),"meio1st"))))),IF(Y113&gt;5,IF(Y113&gt;Y112+1,"fim1st","meio1st"),"meio1st")),IF(Y113&lt;&gt;"",IF(Y112&gt;5,IF(Y112&gt;Y113+1,"fim1st",IF(Y113&gt;Y112+1,"fim1st",IF(Y112=Y113,"meio1st",IF(Y112=6,IF(Y113=7,"fim1st","meio1st"),IF(Y112=7,IF(Y113=6,"fim1st","meio1st"),"meio1st"))))),IF(Y113&gt;5,IF(Y113&gt;Y112+1,"fim1st","meio1st"),"meio1st")),"NJG"))))))</f>
        <v>fim2st</v>
      </c>
      <c r="AE112" s="66" t="n">
        <f aca="false">IF(X112="W",6,IF(X112="O",0,  IF(X113="R",IF(AC112="meio1st",IF(Y113&gt;4,IF(Y113=6,7,Y113+2),6),Y112),Y112)))</f>
        <v>6</v>
      </c>
      <c r="AF112" s="67" t="n">
        <f aca="false">IF(X112="W",6,IF(X112="O",0,IF(X112="R",IF(AC112="meio1st",0,IF(AC112="fim1st",0,Z112) ),IF(X113="R",IF(AC112="meio1st",6,IF(AC112="fim1st",6,IF(AC112="meio2st",IF(Z113&gt;4,IF(Z113=6,7,Z113+2),6),Z112))),Z112))))</f>
        <v>2</v>
      </c>
      <c r="AG112" s="68" t="n">
        <f aca="false">IF(X112="W",0,IF(X112="O",0,IF(X112="R",IF(AC112="STB",AA112,0),IF(X113="R",IF(AC112="meio1st",0,IF(AE112&gt;AE113,IF(AF112&gt;AF113,0,10),IF(AF112&gt;AF113,10,AA112))),AA112))))</f>
        <v>0</v>
      </c>
      <c r="AH112" s="69"/>
      <c r="AI112" s="60" t="s">
        <v>75</v>
      </c>
      <c r="AJ112" s="61" t="str">
        <f aca="false">D112</f>
        <v>IDENI MEDEIROS</v>
      </c>
      <c r="AK112" s="62" t="n">
        <f aca="false">IF(AL112="W",1,IF(AL112="O",0,IF(AL112="R",0,IF(AL113="R",1,IF(AU112+AU113&gt;0,IF(AU112&gt;AU113,1,0),IF(AT112&gt;AT113,1,0))))))</f>
        <v>0</v>
      </c>
      <c r="AL112" s="63"/>
      <c r="AM112" s="64" t="n">
        <v>2</v>
      </c>
      <c r="AN112" s="64" t="n">
        <v>6</v>
      </c>
      <c r="AO112" s="65" t="n">
        <v>6</v>
      </c>
      <c r="AQ112" s="5" t="str">
        <f aca="false">IF(AO112&lt;&gt;"","STB",IF(AO113&lt;&gt;"","STB",IF(AN112&lt;&gt;"",IF(AN112&gt;5,IF(AN112&gt;AN113+1,"fim2st",IF(AN113&gt;AN112+1,"fim2st",IF(AN112=AN113,"meio2st",IF(AN112=6,IF(AN113=7,"fim2st","meio2st"),IF(AN112=7,IF(AN113=6,"fim2st","meio2st"),"meio2st"))))),IF(AN113&gt;5,IF(AN113&gt;AN112+1,"fim2st","meio2st"),"meio2st")),IF(AN113&lt;&gt;"",IF(AN112&gt;5,IF(AN112&gt;AN113+1,"fim2st",IF(AN113&gt;AN112+1,"fim2st",IF(AN112=AN113,"meio2st",IF(AN112=6,IF(AN113=7,"fim2st","meio2st"),IF(AN112=7,IF(AN113=6,"fim2st","meio2st"),"meio2st"))))),IF(AN113&gt;5,IF(AN113&gt;AN112+1,"fim2st","meio2st"),"meio2st")),IF(AM112&lt;&gt;"",IF(AM112&gt;5,IF(AM112&gt;AM113+1,"fim1st",IF(AM113&gt;AM112+1,"fim1st",IF(AM112=AM113,"meio1st",IF(AM112=6,IF(AM113=7,"fim1st","meio1st"),IF(AM112=7,IF(AM113=6,"fim1st","meio1st"),"meio1st"))))),IF(AM113&gt;5,IF(AM113&gt;AM112+1,"fim1st","meio1st"),"meio1st")),IF(AM113&lt;&gt;"",IF(AM112&gt;5,IF(AM112&gt;AM113+1,"fim1st",IF(AM113&gt;AM112+1,"fim1st",IF(AM112=AM113,"meio1st",IF(AM112=6,IF(AM113=7,"fim1st","meio1st"),IF(AM112=7,IF(AM113=6,"fim1st","meio1st"),"meio1st"))))),IF(AM113&gt;5,IF(AM113&gt;AM112+1,"fim1st","meio1st"),"meio1st")),"NJG"))))))</f>
        <v>STB</v>
      </c>
      <c r="AS112" s="66" t="n">
        <f aca="false">IF(AL112="W",6,IF(AL112="O",0,  IF(AL113="R",IF(AQ112="meio1st",IF(AM113&gt;4,IF(AM113=6,7,AM113+2),6),AM112),AM112)))</f>
        <v>2</v>
      </c>
      <c r="AT112" s="67" t="n">
        <f aca="false">IF(AL112="W",6,IF(AL112="O",0,IF(AL112="R",IF(AQ112="meio1st",0,IF(AQ112="fim1st",0,AN112) ),IF(AL113="R",IF(AQ112="meio1st",6,IF(AQ112="fim1st",6,IF(AQ112="meio2st",IF(AN113&gt;4,IF(AN113=6,7,AN113+2),6),AN112))),AN112))))</f>
        <v>6</v>
      </c>
      <c r="AU112" s="68" t="n">
        <f aca="false">IF(AL112="W",0,IF(AL112="O",0,IF(AL112="R",IF(AQ112="STB",AO112,0),IF(AL113="R",IF(AQ112="meio1st",0,IF(AS112&gt;AS113,IF(AT112&gt;AT113,0,10),IF(AT112&gt;AT113,10,AO112))),AO112))))</f>
        <v>6</v>
      </c>
      <c r="AW112" s="60"/>
      <c r="AX112" s="61" t="str">
        <f aca="false">D112</f>
        <v>IDENI MEDEIROS</v>
      </c>
      <c r="AY112" s="62" t="n">
        <f aca="false">IF(AZ112="W",1,IF(AZ112="O",0,IF(AZ112="R",0,IF(AZ113="R",1,IF(BI112+BI113&gt;0,IF(BI112&gt;BI113,1,0),IF(BH112&gt;BH113,1,0))))))</f>
        <v>1</v>
      </c>
      <c r="AZ112" s="63"/>
      <c r="BA112" s="64" t="n">
        <v>6</v>
      </c>
      <c r="BB112" s="64" t="n">
        <v>6</v>
      </c>
      <c r="BC112" s="65"/>
      <c r="BE112" s="5" t="str">
        <f aca="false">IF(BC112&lt;&gt;"","STB",IF(BC113&lt;&gt;"","STB",IF(BB112&lt;&gt;"",IF(BB112&gt;5,IF(BB112&gt;BB113+1,"fim2st",IF(BB113&gt;BB112+1,"fim2st",IF(BB112=BB113,"meio2st",IF(BB112=6,IF(BB113=7,"fim2st","meio2st"),IF(BB112=7,IF(BB113=6,"fim2st","meio2st"),"meio2st"))))),IF(BB113&gt;5,IF(BB113&gt;BB112+1,"fim2st","meio2st"),"meio2st")),IF(BB113&lt;&gt;"",IF(BB112&gt;5,IF(BB112&gt;BB113+1,"fim2st",IF(BB113&gt;BB112+1,"fim2st",IF(BB112=BB113,"meio2st",IF(BB112=6,IF(BB113=7,"fim2st","meio2st"),IF(BB112=7,IF(BB113=6,"fim2st","meio2st"),"meio2st"))))),IF(BB113&gt;5,IF(BB113&gt;BB112+1,"fim2st","meio2st"),"meio2st")),IF(BA112&lt;&gt;"",IF(BA112&gt;5,IF(BA112&gt;BA113+1,"fim1st",IF(BA113&gt;BA112+1,"fim1st",IF(BA112=BA113,"meio1st",IF(BA112=6,IF(BA113=7,"fim1st","meio1st"),IF(BA112=7,IF(BA113=6,"fim1st","meio1st"),"meio1st"))))),IF(BA113&gt;5,IF(BA113&gt;BA112+1,"fim1st","meio1st"),"meio1st")),IF(BA113&lt;&gt;"",IF(BA112&gt;5,IF(BA112&gt;BA113+1,"fim1st",IF(BA113&gt;BA112+1,"fim1st",IF(BA112=BA113,"meio1st",IF(BA112=6,IF(BA113=7,"fim1st","meio1st"),IF(BA112=7,IF(BA113=6,"fim1st","meio1st"),"meio1st"))))),IF(BA113&gt;5,IF(BA113&gt;BA112+1,"fim1st","meio1st"),"meio1st")),"NJG"))))))</f>
        <v>fim2st</v>
      </c>
      <c r="BG112" s="66" t="n">
        <f aca="false">IF(AZ112="W",6,IF(AZ112="O",0,  IF(AZ113="R",IF(BE112="meio1st",IF(BA113&gt;4,IF(BA113=6,7,BA113+2),6),BA112),BA112)))</f>
        <v>6</v>
      </c>
      <c r="BH112" s="67" t="n">
        <f aca="false">IF(AZ112="W",6,IF(AZ112="O",0,IF(AZ112="R",IF(BE112="meio1st",0,IF(BE112="fim1st",0,BB112) ),IF(AZ113="R",IF(BE112="meio1st",6,IF(BE112="fim1st",6,IF(BE112="meio2st",IF(BB113&gt;4,IF(BB113=6,7,BB113+2),6),BB112))),BB112))))</f>
        <v>6</v>
      </c>
      <c r="BI112" s="68" t="n">
        <f aca="false">IF(AZ112="W",0,IF(AZ112="O",0,IF(AZ112="R",IF(BE112="STB",BC112,0),IF(AZ113="R",IF(BE112="meio1st",0,IF(BG112&gt;BG113,IF(BH112&gt;BH113,0,10),IF(BH112&gt;BH113,10,BC112))),BC112))))</f>
        <v>0</v>
      </c>
      <c r="BK112" s="60" t="s">
        <v>75</v>
      </c>
      <c r="BL112" s="61" t="str">
        <f aca="false">D112</f>
        <v>IDENI MEDEIROS</v>
      </c>
      <c r="BM112" s="62" t="n">
        <f aca="false">IF(BN112="W",1,IF(BN112="O",0,IF(BN112="R",0,IF(BN113="R",1,IF(BW112+BW113&gt;0,IF(BW112&gt;BW113,1,0),IF(BV112&gt;BV113,1,0))))))</f>
        <v>1</v>
      </c>
      <c r="BN112" s="63" t="s">
        <v>25</v>
      </c>
      <c r="BO112" s="64"/>
      <c r="BP112" s="64"/>
      <c r="BQ112" s="65"/>
      <c r="BS112" s="5" t="str">
        <f aca="false">IF(BQ112&lt;&gt;"","STB",IF(BQ113&lt;&gt;"","STB",IF(BP112&lt;&gt;"",IF(BP112&gt;5,IF(BP112&gt;BP113+1,"fim2st",IF(BP113&gt;BP112+1,"fim2st",IF(BP112=BP113,"meio2st",IF(BP112=6,IF(BP113=7,"fim2st","meio2st"),IF(BP112=7,IF(BP113=6,"fim2st","meio2st"),"meio2st"))))),IF(BP113&gt;5,IF(BP113&gt;BP112+1,"fim2st","meio2st"),"meio2st")),IF(BP113&lt;&gt;"",IF(BP112&gt;5,IF(BP112&gt;BP113+1,"fim2st",IF(BP113&gt;BP112+1,"fim2st",IF(BP112=BP113,"meio2st",IF(BP112=6,IF(BP113=7,"fim2st","meio2st"),IF(BP112=7,IF(BP113=6,"fim2st","meio2st"),"meio2st"))))),IF(BP113&gt;5,IF(BP113&gt;BP112+1,"fim2st","meio2st"),"meio2st")),IF(BO112&lt;&gt;"",IF(BO112&gt;5,IF(BO112&gt;BO113+1,"fim1st",IF(BO113&gt;BO112+1,"fim1st",IF(BO112=BO113,"meio1st",IF(BO112=6,IF(BO113=7,"fim1st","meio1st"),IF(BO112=7,IF(BO113=6,"fim1st","meio1st"),"meio1st"))))),IF(BO113&gt;5,IF(BO113&gt;BO112+1,"fim1st","meio1st"),"meio1st")),IF(BO113&lt;&gt;"",IF(BO112&gt;5,IF(BO112&gt;BO113+1,"fim1st",IF(BO113&gt;BO112+1,"fim1st",IF(BO112=BO113,"meio1st",IF(BO112=6,IF(BO113=7,"fim1st","meio1st"),IF(BO112=7,IF(BO113=6,"fim1st","meio1st"),"meio1st"))))),IF(BO113&gt;5,IF(BO113&gt;BO112+1,"fim1st","meio1st"),"meio1st")),"NJG"))))))</f>
        <v>NJG</v>
      </c>
      <c r="BU112" s="66" t="n">
        <f aca="false">IF(BN112="W",6,IF(BN112="O",0,  IF(BN113="R",IF(BS112="meio1st",IF(BO113&gt;4,IF(BO113=6,7,BO113+2),6),BO112),BO112)))</f>
        <v>6</v>
      </c>
      <c r="BV112" s="67" t="n">
        <f aca="false">IF(BN112="W",6,IF(BN112="O",0,IF(BN112="R",IF(BS112="meio1st",0,IF(BS112="fim1st",0,BP112) ),IF(BN113="R",IF(BS112="meio1st",6,IF(BS112="fim1st",6,IF(BS112="meio2st",IF(BP113&gt;4,IF(BP113=6,7,BP113+2),6),BP112))),BP112))))</f>
        <v>6</v>
      </c>
      <c r="BW112" s="68" t="n">
        <f aca="false">IF(BN112="W",0,IF(BN112="O",0,IF(BN112="R",IF(BS112="STB",BQ112,0),IF(BN113="R",IF(BS112="meio1st",0,IF(BU112&gt;BU113,IF(BV112&gt;BV113,0,10),IF(BV112&gt;BV113,10,BQ112))),BQ112))))</f>
        <v>0</v>
      </c>
      <c r="BY112" s="60"/>
      <c r="BZ112" s="61" t="str">
        <f aca="false">D112</f>
        <v>IDENI MEDEIROS</v>
      </c>
      <c r="CA112" s="62" t="n">
        <f aca="false">IF(CB112="W",1,IF(CB112="O",0,IF(CB112="R",0,IF(CB113="R",1,IF(CK112+CK113&gt;0,IF(CK112&gt;CK113,1,0),IF(CJ112&gt;CJ113,1,0))))))</f>
        <v>0</v>
      </c>
      <c r="CB112" s="63"/>
      <c r="CC112" s="64" t="n">
        <v>4</v>
      </c>
      <c r="CD112" s="64" t="n">
        <v>3</v>
      </c>
      <c r="CE112" s="65"/>
      <c r="CG112" s="5" t="str">
        <f aca="false">IF(CE112&lt;&gt;"","STB",IF(CE113&lt;&gt;"","STB",IF(CD112&lt;&gt;"",IF(CD112&gt;5,IF(CD112&gt;CD113+1,"fim2st",IF(CD113&gt;CD112+1,"fim2st",IF(CD112=CD113,"meio2st",IF(CD112=6,IF(CD113=7,"fim2st","meio2st"),IF(CD112=7,IF(CD113=6,"fim2st","meio2st"),"meio2st"))))),IF(CD113&gt;5,IF(CD113&gt;CD112+1,"fim2st","meio2st"),"meio2st")),IF(CD113&lt;&gt;"",IF(CD112&gt;5,IF(CD112&gt;CD113+1,"fim2st",IF(CD113&gt;CD112+1,"fim2st",IF(CD112=CD113,"meio2st",IF(CD112=6,IF(CD113=7,"fim2st","meio2st"),IF(CD112=7,IF(CD113=6,"fim2st","meio2st"),"meio2st"))))),IF(CD113&gt;5,IF(CD113&gt;CD112+1,"fim2st","meio2st"),"meio2st")),IF(CC112&lt;&gt;"",IF(CC112&gt;5,IF(CC112&gt;CC113+1,"fim1st",IF(CC113&gt;CC112+1,"fim1st",IF(CC112=CC113,"meio1st",IF(CC112=6,IF(CC113=7,"fim1st","meio1st"),IF(CC112=7,IF(CC113=6,"fim1st","meio1st"),"meio1st"))))),IF(CC113&gt;5,IF(CC113&gt;CC112+1,"fim1st","meio1st"),"meio1st")),IF(CC113&lt;&gt;"",IF(CC112&gt;5,IF(CC112&gt;CC113+1,"fim1st",IF(CC113&gt;CC112+1,"fim1st",IF(CC112=CC113,"meio1st",IF(CC112=6,IF(CC113=7,"fim1st","meio1st"),IF(CC112=7,IF(CC113=6,"fim1st","meio1st"),"meio1st"))))),IF(CC113&gt;5,IF(CC113&gt;CC112+1,"fim1st","meio1st"),"meio1st")),"NJG"))))))</f>
        <v>fim2st</v>
      </c>
      <c r="CI112" s="71" t="n">
        <f aca="false">IF(CB112="W",6,IF(CB112="O",0,  IF(CB113="R",IF(CG112="meio1st",IF(CC113&gt;4,IF(CC113=6,7,CC113+2),6),CC112),CC112)))</f>
        <v>4</v>
      </c>
      <c r="CJ112" s="72" t="n">
        <f aca="false">IF(CB112="W",6,IF(CB112="O",0,IF(CB112="R",IF(CG112="meio1st",0,IF(CG112="fim1st",0,CD112) ),IF(CB113="R",IF(CG112="meio1st",6,IF(CG112="fim1st",6,IF(CG112="meio2st",IF(CD113&gt;4,IF(CD113=6,7,CD113+2),6),CD112))),CD112))))</f>
        <v>3</v>
      </c>
      <c r="CK112" s="73" t="n">
        <f aca="false">IF(CB112="W",0,IF(CB112="O",0,IF(CB112="R",IF(CG112="STB",CE112,0),IF(CB113="R",IF(CG112="meio1st",0,IF(CI112&gt;CI113,IF(CJ112&gt;CJ113,0,10),IF(CJ112&gt;CJ113,10,CE112))),CE112))))</f>
        <v>0</v>
      </c>
      <c r="CM112" s="1" t="str">
        <f aca="false">D112</f>
        <v>IDENI MEDEIROS</v>
      </c>
      <c r="CN112" s="8" t="n">
        <f aca="false">IF(AE112&gt;AE113,1,0)</f>
        <v>0</v>
      </c>
      <c r="CO112" s="8" t="n">
        <f aca="false">IF(AF112&gt;AF113,1,0)</f>
        <v>0</v>
      </c>
      <c r="CP112" s="8" t="n">
        <f aca="false">IF(AG112&gt;AG113,1,0)</f>
        <v>0</v>
      </c>
      <c r="CQ112" s="8" t="n">
        <f aca="false">IF(AS112&gt;AS113,1,0)</f>
        <v>0</v>
      </c>
      <c r="CR112" s="8" t="n">
        <f aca="false">IF(AT112&gt;AT113,1,0)</f>
        <v>1</v>
      </c>
      <c r="CS112" s="8" t="n">
        <f aca="false">IF(AU112&gt;AU113,1,0)</f>
        <v>0</v>
      </c>
      <c r="CT112" s="8" t="n">
        <f aca="false">IF(BG112&gt;BG113,1,0)</f>
        <v>1</v>
      </c>
      <c r="CU112" s="8" t="n">
        <f aca="false">IF(BH112&gt;BH113,1,0)</f>
        <v>1</v>
      </c>
      <c r="CV112" s="8" t="n">
        <f aca="false">IF(BI112&gt;BI113,1,0)</f>
        <v>0</v>
      </c>
      <c r="CW112" s="8" t="n">
        <f aca="false">IF(BU112&gt;BU113,1,0)</f>
        <v>1</v>
      </c>
      <c r="CX112" s="8" t="n">
        <f aca="false">IF(BV112&gt;BV113,1,0)</f>
        <v>1</v>
      </c>
      <c r="CY112" s="8" t="n">
        <f aca="false">IF(BW112&gt;BW113,1,0)</f>
        <v>0</v>
      </c>
      <c r="CZ112" s="8" t="n">
        <f aca="false">IF(CI112&gt;CI113,1,0)</f>
        <v>0</v>
      </c>
      <c r="DA112" s="8" t="n">
        <f aca="false">IF(CJ112&gt;CJ113,1,0)</f>
        <v>0</v>
      </c>
      <c r="DB112" s="8" t="n">
        <f aca="false">IF(CK112&gt;CK113,1,0)</f>
        <v>0</v>
      </c>
      <c r="DC112" s="74"/>
      <c r="DD112" s="8" t="n">
        <f aca="false">IF(AE113&gt;AE112,1,0)</f>
        <v>1</v>
      </c>
      <c r="DE112" s="8" t="n">
        <f aca="false">IF(AF113&gt;AF112,1,0)</f>
        <v>1</v>
      </c>
      <c r="DF112" s="8" t="n">
        <f aca="false">IF(AG113&gt;AG112,1,0)</f>
        <v>0</v>
      </c>
      <c r="DG112" s="8" t="n">
        <f aca="false">IF(AS113&gt;AS112,1,0)</f>
        <v>1</v>
      </c>
      <c r="DH112" s="8" t="n">
        <f aca="false">IF(AT113&gt;AT112,1,0)</f>
        <v>0</v>
      </c>
      <c r="DI112" s="8" t="n">
        <f aca="false">IF(AU113&gt;AU112,1,0)</f>
        <v>1</v>
      </c>
      <c r="DJ112" s="8" t="n">
        <f aca="false">IF(BG113&gt;BG112,1,0)</f>
        <v>0</v>
      </c>
      <c r="DK112" s="8" t="n">
        <f aca="false">IF(BH113&gt;BH112,1,0)</f>
        <v>0</v>
      </c>
      <c r="DL112" s="8" t="n">
        <f aca="false">IF(BI113&gt;BI112,1,0)</f>
        <v>0</v>
      </c>
      <c r="DM112" s="8" t="n">
        <f aca="false">IF(BU113&gt;BU112,1,0)</f>
        <v>0</v>
      </c>
      <c r="DN112" s="8" t="n">
        <f aca="false">IF(BV113&gt;BV112,1,0)</f>
        <v>0</v>
      </c>
      <c r="DO112" s="8" t="n">
        <f aca="false">IF(BW113&gt;BW112,1,0)</f>
        <v>0</v>
      </c>
      <c r="DP112" s="8" t="n">
        <f aca="false">IF(CI113&gt;CI112,1,0)</f>
        <v>1</v>
      </c>
      <c r="DQ112" s="8" t="n">
        <f aca="false">IF(CJ113&gt;CJ112,1,0)</f>
        <v>1</v>
      </c>
      <c r="DR112" s="8" t="n">
        <f aca="false">IF(CK113&gt;CK112,1,0)</f>
        <v>0</v>
      </c>
      <c r="DS112" s="74"/>
      <c r="DT112" s="8" t="n">
        <f aca="false">AE112+AF112+AG112+AS112+AT112+AU112+BG112+BH112+BI112+BU112+BV112+BW112+CI112+CJ112+CK112</f>
        <v>53</v>
      </c>
      <c r="DU112" s="8" t="n">
        <f aca="false">AE113+AF113+AG113+AS113+AT113+AU113+BG113+BH113+BI113+BU113+BV113+BW113+CI113+CJ113+CK113</f>
        <v>48</v>
      </c>
      <c r="DV112" s="74"/>
      <c r="DW112" s="1" t="n">
        <f aca="false">IF(X112="O",1,0)</f>
        <v>0</v>
      </c>
      <c r="DX112" s="1" t="n">
        <f aca="false">IF(AL112="O",1,0)</f>
        <v>0</v>
      </c>
      <c r="DY112" s="1" t="n">
        <f aca="false">IF(AZ112="O",1,0)</f>
        <v>0</v>
      </c>
      <c r="DZ112" s="1" t="n">
        <f aca="false">IF(BN112="O",1,0)</f>
        <v>0</v>
      </c>
      <c r="EA112" s="1" t="n">
        <f aca="false">IF(CB112="O",1,0)</f>
        <v>0</v>
      </c>
      <c r="EB112" s="8" t="s">
        <v>76</v>
      </c>
      <c r="ED112" s="8" t="n">
        <f aca="false">IF(CN112+CO112+CP112+DD112+DE112+DF112&gt;0,1,0)</f>
        <v>1</v>
      </c>
      <c r="EE112" s="8" t="n">
        <f aca="false">IF(CQ112+CR112+CS112+DG112+DH112+DI112&gt;0,1,0)</f>
        <v>1</v>
      </c>
      <c r="EF112" s="8" t="n">
        <f aca="false">IF(CT112+CU112+CV112+DJ112+DK112+DL112&gt;0,1,0)</f>
        <v>1</v>
      </c>
      <c r="EG112" s="8" t="n">
        <f aca="false">IF(CW112+CX112+CY112+DM112+DN112+DO112&gt;0,1,0)</f>
        <v>1</v>
      </c>
      <c r="EH112" s="8" t="n">
        <f aca="false">IF(CZ112+DA112+DB112+DP112+DQ112+DR112&gt;0,1,0)</f>
        <v>1</v>
      </c>
      <c r="EI112" s="8" t="n">
        <v>1</v>
      </c>
      <c r="EJ112" s="48" t="n">
        <f aca="false">SUM(ED112:EH112)</f>
        <v>5</v>
      </c>
      <c r="EK112" s="48" t="n">
        <f aca="false">AY112+BM112+CA112+W112+AK112</f>
        <v>2</v>
      </c>
      <c r="EL112" s="48" t="n">
        <f aca="false">SUM(CN112:DB112)</f>
        <v>5</v>
      </c>
      <c r="EM112" s="48" t="n">
        <f aca="false">SUM(DD112:DR112)</f>
        <v>6</v>
      </c>
      <c r="EN112" s="48" t="n">
        <f aca="false">EL112-EM112</f>
        <v>-1</v>
      </c>
      <c r="EO112" s="48" t="n">
        <f aca="false">DT112</f>
        <v>53</v>
      </c>
      <c r="EP112" s="48" t="n">
        <f aca="false">DU112</f>
        <v>48</v>
      </c>
      <c r="EQ112" s="48" t="n">
        <f aca="false">EO112-EP112</f>
        <v>5</v>
      </c>
      <c r="ER112" s="48" t="n">
        <f aca="false">SUM(DW112:EA112)</f>
        <v>0</v>
      </c>
      <c r="ES112" s="74"/>
      <c r="ET112" s="27" t="n">
        <f aca="false">IF(EK112+100&gt;99,EK112+100,concatdxnar("0",EK112+100))</f>
        <v>102</v>
      </c>
      <c r="EU112" s="27" t="str">
        <f aca="false">IF(EN112+100&gt;99,EN112+100,CONCATENATE("0",EN112+100))</f>
        <v>099</v>
      </c>
      <c r="EV112" s="27" t="n">
        <f aca="false">IF(EQ112+100&gt;99,EQ112+100,CONCATENATE("0",EQ112+100))</f>
        <v>105</v>
      </c>
      <c r="EW112" s="27" t="n">
        <f aca="false">9-ER112</f>
        <v>9</v>
      </c>
      <c r="EX112" s="8" t="str">
        <f aca="false">CONCATENATE(ET112,EU112,EV112,EW112,EI112)</f>
        <v>10209910591</v>
      </c>
      <c r="EY112" s="8" t="n">
        <f aca="false">VALUE(EX112)</f>
        <v>10209910591</v>
      </c>
      <c r="EZ112" s="8" t="n">
        <f aca="false">LARGE(EY112:EY117,EI112)</f>
        <v>10510913592</v>
      </c>
      <c r="FA112" s="8" t="str">
        <f aca="false">LEFT(EZ112,9)</f>
        <v>105109135</v>
      </c>
      <c r="FB112" s="8" t="str">
        <f aca="false">IF(FA112=FA113,"empate-b","ok")</f>
        <v>ok</v>
      </c>
      <c r="FC112" s="8" t="n">
        <f aca="false">VALUE(RIGHT(EZ112,1))</f>
        <v>2</v>
      </c>
      <c r="FD112" s="8" t="n">
        <f aca="false">IF(FB112="ok",9,IF(FB112="empate-c",CONCATENATE(FC112,FC111),IF(FB112="empate-b",CONCATENATE(FC112,FC113),1)))</f>
        <v>9</v>
      </c>
      <c r="FE112" s="8" t="str">
        <f aca="false">RIGHT(C110,1)</f>
        <v>M</v>
      </c>
      <c r="FF112" s="8" t="n">
        <f aca="false">IF(FD112=9,9,VLOOKUP(CONCATENATE(FE112,FD112),'Conf-Direto'!$A$12:$B$587,2,0))</f>
        <v>9</v>
      </c>
      <c r="FG112" s="8" t="n">
        <f aca="false">IF(FF112=9,9,IF(FF112=FC112,8,7))</f>
        <v>9</v>
      </c>
      <c r="FH112" s="1" t="str">
        <f aca="false">CONCATENATE(FA112,FG112,FC112)</f>
        <v>10510913592</v>
      </c>
      <c r="FI112" s="8" t="n">
        <v>1</v>
      </c>
      <c r="FJ112" s="25"/>
      <c r="FK112" s="25" t="n">
        <f aca="false">FJ113</f>
        <v>2</v>
      </c>
      <c r="FL112" s="25" t="n">
        <f aca="false">FJ114</f>
        <v>1</v>
      </c>
      <c r="FM112" s="25" t="n">
        <f aca="false">FJ115</f>
        <v>1</v>
      </c>
      <c r="FN112" s="25" t="n">
        <f aca="false">FJ116</f>
        <v>5</v>
      </c>
      <c r="FO112" s="25" t="n">
        <f aca="false">FJ117</f>
        <v>6</v>
      </c>
      <c r="FP112" s="1" t="n">
        <f aca="false">VALUE(FH112)</f>
        <v>10510913592</v>
      </c>
      <c r="FQ112" s="1" t="n">
        <f aca="false">LARGE(FP112:FP117,1)</f>
        <v>10510913592</v>
      </c>
      <c r="FR112" s="8" t="n">
        <f aca="false">IF(SUM(EJ112:EJ117)=0,B112,VALUE(RIGHT(FQ112,1)))</f>
        <v>2</v>
      </c>
      <c r="FS112" s="1" t="n">
        <f aca="false">FR112+72</f>
        <v>74</v>
      </c>
      <c r="FT112" s="1" t="str">
        <f aca="false">VLOOKUP(FR112,B112:D117,3,0)</f>
        <v>SAULO MEDEIROS</v>
      </c>
      <c r="FU112" s="4" t="n">
        <f aca="false">F112</f>
        <v>73</v>
      </c>
      <c r="FV112" s="9" t="str">
        <f aca="false">IF(FS112&lt;10,CONCATENATE("0",FS112,IF(FU112&lt;10,CONCATENATE("0",FU112),FU112)),CONCATENATE(FS112,IF(FU112&lt;10,CONCATENATE("0",FU112),FU112)))</f>
        <v>7473</v>
      </c>
      <c r="FW112" s="4" t="n">
        <f aca="false">VALUE(FV112)</f>
        <v>7473</v>
      </c>
      <c r="FX112" s="4" t="n">
        <f aca="false">SMALL(FW112:FW117,FI112)</f>
        <v>7375</v>
      </c>
      <c r="FY112" s="4" t="n">
        <f aca="false">IF(LEN(FX112)=3,VALUE(LEFT(FX112,1)),VALUE(LEFT(FX112,2)))</f>
        <v>73</v>
      </c>
      <c r="FZ112" s="4" t="str">
        <f aca="false">RIGHT(FX112,2)</f>
        <v>75</v>
      </c>
    </row>
    <row r="113" customFormat="false" ht="13.8" hidden="false" customHeight="false" outlineLevel="0" collapsed="false">
      <c r="B113" s="48" t="n">
        <v>2</v>
      </c>
      <c r="C113" s="49" t="n">
        <v>74</v>
      </c>
      <c r="D113" s="50" t="str">
        <f aca="false">Classificação!D78</f>
        <v>SAULO MEDEIROS</v>
      </c>
      <c r="F113" s="49" t="n">
        <f aca="false">F112+1</f>
        <v>74</v>
      </c>
      <c r="G113" s="51" t="str">
        <f aca="false">VLOOKUP(FR113,$B$112:$D$117,3,0)</f>
        <v>MARIO ALLE</v>
      </c>
      <c r="H113" s="95" t="n">
        <f aca="false">VLOOKUP(FR113,EI112:EJ117,2,0)</f>
        <v>5</v>
      </c>
      <c r="I113" s="75" t="n">
        <f aca="false">VLOOKUP(FR113,EI112:EK117,3,0)</f>
        <v>4</v>
      </c>
      <c r="J113" s="79" t="n">
        <f aca="false">VLOOKUP(FR113,EI112:EQ117,4,0)</f>
        <v>8</v>
      </c>
      <c r="K113" s="77" t="n">
        <f aca="false">VLOOKUP(FR113,EI112:EQ117,5,0)</f>
        <v>2</v>
      </c>
      <c r="L113" s="78" t="n">
        <f aca="false">VLOOKUP(FR113,EI112:EQ117,6,0)</f>
        <v>6</v>
      </c>
      <c r="M113" s="79" t="n">
        <f aca="false">VLOOKUP(FR113,EI112:EQ117,7,0)</f>
        <v>60</v>
      </c>
      <c r="N113" s="77" t="n">
        <f aca="false">VLOOKUP(FR113,EI112:EQ117,8,0)</f>
        <v>32</v>
      </c>
      <c r="O113" s="113" t="n">
        <f aca="false">VLOOKUP(FR113,EI112:EQ117,9,0)</f>
        <v>28</v>
      </c>
      <c r="P113" s="80" t="n">
        <f aca="false">VLOOKUP(FR113,EI112:ER117,10,0)</f>
        <v>0</v>
      </c>
      <c r="Q113" s="80" t="e">
        <f aca="false">VLOOKUP(FS113,EJ112:ES117,10,0)</f>
        <v>#N/A</v>
      </c>
      <c r="R113" s="59"/>
      <c r="S113" s="59"/>
      <c r="U113" s="81" t="s">
        <v>75</v>
      </c>
      <c r="V113" s="82" t="str">
        <f aca="false">D117</f>
        <v>MARIO ALLE</v>
      </c>
      <c r="W113" s="83" t="n">
        <f aca="false">IF(X113="W",1,IF(X113="O",0,IF(X113="R",0,IF(X112="R",1,IF(AG113+AG112&gt;0,IF(AG113&gt;AG112,1,0),IF(AF113&gt;AF112,1,0))))))</f>
        <v>1</v>
      </c>
      <c r="X113" s="84"/>
      <c r="Y113" s="85" t="n">
        <v>7</v>
      </c>
      <c r="Z113" s="85" t="n">
        <v>6</v>
      </c>
      <c r="AA113" s="86"/>
      <c r="AC113" s="5" t="str">
        <f aca="false">IF(AA113&lt;&gt;"","STB",IF(AA112&lt;&gt;"","STB",IF(Z113&lt;&gt;"",IF(Z113&gt;5,IF(Z113&gt;Z112+1,"fim2st",IF(Z112&gt;Z113+1,"fim2st",IF(Z113=Z112,"meio2st",IF(Z113=6,IF(Z112=7,"fim2st","meio2st"),IF(Z113=7,IF(Z112=6,"fim2st","meio2st"),"meio2st"))))),IF(Z112&gt;5,IF(Z112&gt;Z113+1,"fim2st","meio2st"),"meio2st")),IF(Z112&lt;&gt;"",IF(Z113&gt;5,IF(Z113&gt;Z112+1,"fim2st",IF(Z112&gt;Z113+1,"fim2st",IF(Z113=Z112,"meio2st",IF(Z113=6,IF(Z112=7,"fim2st","meio2st"),IF(Z113=7,IF(Z112=6,"fim2st","meio2st"),"meio2st"))))),IF(Z112&gt;5,IF(Z112&gt;Z113+1,"fim2st","meio2st"),"meio2st")),IF(Y113&lt;&gt;"",IF(Y113&gt;5,IF(Y113&gt;Y112+1,"fim1st",IF(Y112&gt;Y113+1,"fim1st",IF(Y113=Y112,"meio1st",IF(Y113=6,IF(Y112=7,"fim1st","meio1st"),IF(Y113=7,IF(Y112=6,"fim1st","meio1st"),"meio1st"))))),IF(Y112&gt;5,IF(Y112&gt;Y113+1,"fim1st","meio1st"),"meio1st")),IF(Y112&lt;&gt;"",IF(Y113&gt;5,IF(Y113&gt;Y112+1,"fim1st",IF(Y112&gt;Y113+1,"fim1st",IF(Y113=Y112,"meio1st",IF(Y113=6,IF(Y112=7,"fim1st","meio1st"),IF(Y113=7,IF(Y112=6,"fim1st","meio1st"),"meio1st"))))),IF(Y112&gt;5,IF(Y112&gt;Y113+1,"fim1st","meio1st"),"meio1st")),"NJG"))))))</f>
        <v>fim2st</v>
      </c>
      <c r="AE113" s="87" t="n">
        <f aca="false">IF(X113="W",6,IF(X113="O",0,  IF(X112="R",IF(AC113="meio1st",IF(Y112&gt;4,IF(Y112=6,7,Y112+2),6),Y113),Y113)))</f>
        <v>7</v>
      </c>
      <c r="AF113" s="88" t="n">
        <f aca="false">IF(X113="W",6,IF(X113="O",0,IF(X113="R",IF(AC113="meio1st",0,IF(AC113="fim1st",0,Z113) ),IF(X112="R",IF(AC113="meio1st",6,IF(AC113="fim1st",6,IF(AC113="meio2st",IF(Z112&gt;4,IF(Z112=6,7,Z112+2),6),Z113))),Z113))))</f>
        <v>6</v>
      </c>
      <c r="AG113" s="89" t="n">
        <f aca="false">IF(X113="W",0,IF(X113="O",0,IF(X113="R",IF(AC113="STB",AA113,0),IF(X112="R",IF(AC112="meio1st",0,IF(AE113&gt;AE112,IF(AF113&gt;AF112,0,10),IF(AF113&gt;AF112,10,AA113))),AA113))))</f>
        <v>0</v>
      </c>
      <c r="AH113" s="69"/>
      <c r="AI113" s="81"/>
      <c r="AJ113" s="82" t="str">
        <f aca="false">D116</f>
        <v>JOÃO COZZA</v>
      </c>
      <c r="AK113" s="83" t="n">
        <f aca="false">IF(AL113="W",1,IF(AL113="O",0,IF(AL113="R",0,IF(AL112="R",1,IF(AU113+AU112&gt;0,IF(AU113&gt;AU112,1,0),IF(AT113&gt;AT112,1,0))))))</f>
        <v>1</v>
      </c>
      <c r="AL113" s="84"/>
      <c r="AM113" s="85" t="n">
        <v>6</v>
      </c>
      <c r="AN113" s="85" t="n">
        <v>4</v>
      </c>
      <c r="AO113" s="86" t="n">
        <v>10</v>
      </c>
      <c r="AQ113" s="5" t="str">
        <f aca="false">IF(AO113&lt;&gt;"","STB",IF(AO112&lt;&gt;"","STB",IF(AN113&lt;&gt;"",IF(AN113&gt;5,IF(AN113&gt;AN112+1,"fim2st",IF(AN112&gt;AN113+1,"fim2st",IF(AN113=AN112,"meio2st",IF(AN113=6,IF(AN112=7,"fim2st","meio2st"),IF(AN113=7,IF(AN112=6,"fim2st","meio2st"),"meio2st"))))),IF(AN112&gt;5,IF(AN112&gt;AN113+1,"fim2st","meio2st"),"meio2st")),IF(AN112&lt;&gt;"",IF(AN113&gt;5,IF(AN113&gt;AN112+1,"fim2st",IF(AN112&gt;AN113+1,"fim2st",IF(AN113=AN112,"meio2st",IF(AN113=6,IF(AN112=7,"fim2st","meio2st"),IF(AN113=7,IF(AN112=6,"fim2st","meio2st"),"meio2st"))))),IF(AN112&gt;5,IF(AN112&gt;AN113+1,"fim2st","meio2st"),"meio2st")),IF(AM113&lt;&gt;"",IF(AM113&gt;5,IF(AM113&gt;AM112+1,"fim1st",IF(AM112&gt;AM113+1,"fim1st",IF(AM113=AM112,"meio1st",IF(AM113=6,IF(AM112=7,"fim1st","meio1st"),IF(AM113=7,IF(AM112=6,"fim1st","meio1st"),"meio1st"))))),IF(AM112&gt;5,IF(AM112&gt;AM113+1,"fim1st","meio1st"),"meio1st")),IF(AM112&lt;&gt;"",IF(AM113&gt;5,IF(AM113&gt;AM112+1,"fim1st",IF(AM112&gt;AM113+1,"fim1st",IF(AM113=AM112,"meio1st",IF(AM113=6,IF(AM112=7,"fim1st","meio1st"),IF(AM113=7,IF(AM112=6,"fim1st","meio1st"),"meio1st"))))),IF(AM112&gt;5,IF(AM112&gt;AM113+1,"fim1st","meio1st"),"meio1st")),"NJG"))))))</f>
        <v>STB</v>
      </c>
      <c r="AS113" s="87" t="n">
        <f aca="false">IF(AL113="W",6,IF(AL113="O",0,  IF(AL112="R",IF(AQ113="meio1st",IF(AM112&gt;4,IF(AM112=6,7,AM112+2),6),AM113),AM113)))</f>
        <v>6</v>
      </c>
      <c r="AT113" s="88" t="n">
        <f aca="false">IF(AL113="W",6,IF(AL113="O",0,IF(AL113="R",IF(AQ113="meio1st",0,IF(AQ113="fim1st",0,AN113) ),IF(AL112="R",IF(AQ113="meio1st",6,IF(AQ113="fim1st",6,IF(AQ113="meio2st",IF(AN112&gt;4,IF(AN112=6,7,AN112+2),6),AN113))),AN113))))</f>
        <v>4</v>
      </c>
      <c r="AU113" s="89" t="n">
        <f aca="false">IF(AL113="W",0,IF(AL113="O",0,IF(AL113="R",IF(AQ113="STB",AO113,0),IF(AL112="R",IF(AQ112="meio1st",0,IF(AS113&gt;AS112,IF(AT113&gt;AT112,0,10),IF(AT113&gt;AT112,10,AO113))),AO113))))</f>
        <v>10</v>
      </c>
      <c r="AW113" s="81" t="s">
        <v>75</v>
      </c>
      <c r="AX113" s="82" t="str">
        <f aca="false">D115</f>
        <v>MARCIO SARMENTO</v>
      </c>
      <c r="AY113" s="83" t="n">
        <f aca="false">IF(AZ113="W",1,IF(AZ113="O",0,IF(AZ113="R",0,IF(AZ112="R",1,IF(BI113+BI112&gt;0,IF(BI113&gt;BI112,1,0),IF(BH113&gt;BH112,1,0))))))</f>
        <v>0</v>
      </c>
      <c r="AZ113" s="84"/>
      <c r="BA113" s="85" t="n">
        <v>2</v>
      </c>
      <c r="BB113" s="85" t="n">
        <v>1</v>
      </c>
      <c r="BC113" s="86"/>
      <c r="BE113" s="5" t="str">
        <f aca="false">IF(BC113&lt;&gt;"","STB",IF(BC112&lt;&gt;"","STB",IF(BB113&lt;&gt;"",IF(BB113&gt;5,IF(BB113&gt;BB112+1,"fim2st",IF(BB112&gt;BB113+1,"fim2st",IF(BB113=BB112,"meio2st",IF(BB113=6,IF(BB112=7,"fim2st","meio2st"),IF(BB113=7,IF(BB112=6,"fim2st","meio2st"),"meio2st"))))),IF(BB112&gt;5,IF(BB112&gt;BB113+1,"fim2st","meio2st"),"meio2st")),IF(BB112&lt;&gt;"",IF(BB113&gt;5,IF(BB113&gt;BB112+1,"fim2st",IF(BB112&gt;BB113+1,"fim2st",IF(BB113=BB112,"meio2st",IF(BB113=6,IF(BB112=7,"fim2st","meio2st"),IF(BB113=7,IF(BB112=6,"fim2st","meio2st"),"meio2st"))))),IF(BB112&gt;5,IF(BB112&gt;BB113+1,"fim2st","meio2st"),"meio2st")),IF(BA113&lt;&gt;"",IF(BA113&gt;5,IF(BA113&gt;BA112+1,"fim1st",IF(BA112&gt;BA113+1,"fim1st",IF(BA113=BA112,"meio1st",IF(BA113=6,IF(BA112=7,"fim1st","meio1st"),IF(BA113=7,IF(BA112=6,"fim1st","meio1st"),"meio1st"))))),IF(BA112&gt;5,IF(BA112&gt;BA113+1,"fim1st","meio1st"),"meio1st")),IF(BA112&lt;&gt;"",IF(BA113&gt;5,IF(BA113&gt;BA112+1,"fim1st",IF(BA112&gt;BA113+1,"fim1st",IF(BA113=BA112,"meio1st",IF(BA113=6,IF(BA112=7,"fim1st","meio1st"),IF(BA113=7,IF(BA112=6,"fim1st","meio1st"),"meio1st"))))),IF(BA112&gt;5,IF(BA112&gt;BA113+1,"fim1st","meio1st"),"meio1st")),"NJG"))))))</f>
        <v>fim2st</v>
      </c>
      <c r="BG113" s="87" t="n">
        <f aca="false">IF(AZ113="W",6,IF(AZ113="O",0,  IF(AZ112="R",IF(BE113="meio1st",IF(BA112&gt;4,IF(BA112=6,7,BA112+2),6),BA113),BA113)))</f>
        <v>2</v>
      </c>
      <c r="BH113" s="88" t="n">
        <f aca="false">IF(AZ113="W",6,IF(AZ113="O",0,IF(AZ113="R",IF(BE113="meio1st",0,IF(BE113="fim1st",0,BB113) ),IF(AZ112="R",IF(BE113="meio1st",6,IF(BE113="fim1st",6,IF(BE113="meio2st",IF(BB112&gt;4,IF(BB112=6,7,BB112+2),6),BB113))),BB113))))</f>
        <v>1</v>
      </c>
      <c r="BI113" s="89" t="n">
        <f aca="false">IF(AZ113="W",0,IF(AZ113="O",0,IF(AZ113="R",IF(BE113="STB",BC113,0),IF(AZ112="R",IF(BE112="meio1st",0,IF(BG113&gt;BG112,IF(BH113&gt;BH112,0,10),IF(BH113&gt;BH112,10,BC113))),BC113))))</f>
        <v>0</v>
      </c>
      <c r="BK113" s="81"/>
      <c r="BL113" s="82" t="str">
        <f aca="false">D114</f>
        <v>REGINALDO MACHADO</v>
      </c>
      <c r="BM113" s="83" t="n">
        <f aca="false">IF(BN113="W",1,IF(BN113="O",0,IF(BN113="R",0,IF(BN112="R",1,IF(BW113+BW112&gt;0,IF(BW113&gt;BW112,1,0),IF(BV113&gt;BV112,1,0))))))</f>
        <v>0</v>
      </c>
      <c r="BN113" s="84" t="s">
        <v>47</v>
      </c>
      <c r="BO113" s="85"/>
      <c r="BP113" s="85"/>
      <c r="BQ113" s="86"/>
      <c r="BS113" s="5" t="str">
        <f aca="false">IF(BQ113&lt;&gt;"","STB",IF(BQ112&lt;&gt;"","STB",IF(BP113&lt;&gt;"",IF(BP113&gt;5,IF(BP113&gt;BP112+1,"fim2st",IF(BP112&gt;BP113+1,"fim2st",IF(BP113=BP112,"meio2st",IF(BP113=6,IF(BP112=7,"fim2st","meio2st"),IF(BP113=7,IF(BP112=6,"fim2st","meio2st"),"meio2st"))))),IF(BP112&gt;5,IF(BP112&gt;BP113+1,"fim2st","meio2st"),"meio2st")),IF(BP112&lt;&gt;"",IF(BP113&gt;5,IF(BP113&gt;BP112+1,"fim2st",IF(BP112&gt;BP113+1,"fim2st",IF(BP113=BP112,"meio2st",IF(BP113=6,IF(BP112=7,"fim2st","meio2st"),IF(BP113=7,IF(BP112=6,"fim2st","meio2st"),"meio2st"))))),IF(BP112&gt;5,IF(BP112&gt;BP113+1,"fim2st","meio2st"),"meio2st")),IF(BO113&lt;&gt;"",IF(BO113&gt;5,IF(BO113&gt;BO112+1,"fim1st",IF(BO112&gt;BO113+1,"fim1st",IF(BO113=BO112,"meio1st",IF(BO113=6,IF(BO112=7,"fim1st","meio1st"),IF(BO113=7,IF(BO112=6,"fim1st","meio1st"),"meio1st"))))),IF(BO112&gt;5,IF(BO112&gt;BO113+1,"fim1st","meio1st"),"meio1st")),IF(BO112&lt;&gt;"",IF(BO113&gt;5,IF(BO113&gt;BO112+1,"fim1st",IF(BO112&gt;BO113+1,"fim1st",IF(BO113=BO112,"meio1st",IF(BO113=6,IF(BO112=7,"fim1st","meio1st"),IF(BO113=7,IF(BO112=6,"fim1st","meio1st"),"meio1st"))))),IF(BO112&gt;5,IF(BO112&gt;BO113+1,"fim1st","meio1st"),"meio1st")),"NJG"))))))</f>
        <v>NJG</v>
      </c>
      <c r="BU113" s="87" t="n">
        <f aca="false">IF(BN113="W",6,IF(BN113="O",0,  IF(BN112="R",IF(BS113="meio1st",IF(BO112&gt;4,IF(BO112=6,7,BO112+2),6),BO113),BO113)))</f>
        <v>0</v>
      </c>
      <c r="BV113" s="88" t="n">
        <f aca="false">IF(BN113="W",6,IF(BN113="O",0,IF(BN113="R",IF(BS113="meio1st",0,IF(BS113="fim1st",0,BP113) ),IF(BN112="R",IF(BS113="meio1st",6,IF(BS113="fim1st",6,IF(BS113="meio2st",IF(BP112&gt;4,IF(BP112=6,7,BP112+2),6),BP113))),BP113))))</f>
        <v>0</v>
      </c>
      <c r="BW113" s="89" t="n">
        <f aca="false">IF(BN113="W",0,IF(BN113="O",0,IF(BN113="R",IF(BS113="STB",BQ113,0),IF(BN112="R",IF(BS112="meio1st",0,IF(BU113&gt;BU112,IF(BV113&gt;BV112,0,10),IF(BV113&gt;BV112,10,BQ113))),BQ113))))</f>
        <v>0</v>
      </c>
      <c r="BY113" s="81" t="s">
        <v>75</v>
      </c>
      <c r="BZ113" s="82" t="str">
        <f aca="false">D113</f>
        <v>SAULO MEDEIROS</v>
      </c>
      <c r="CA113" s="83" t="n">
        <f aca="false">IF(CB113="W",1,IF(CB113="O",0,IF(CB113="R",0,IF(CB112="R",1,IF(CK113+CK112&gt;0,IF(CK113&gt;CK112,1,0),IF(CJ113&gt;CJ112,1,0))))))</f>
        <v>1</v>
      </c>
      <c r="CB113" s="84"/>
      <c r="CC113" s="85" t="n">
        <v>6</v>
      </c>
      <c r="CD113" s="85" t="n">
        <v>6</v>
      </c>
      <c r="CE113" s="86"/>
      <c r="CG113" s="5" t="str">
        <f aca="false">IF(CE113&lt;&gt;"","STB",IF(CE112&lt;&gt;"","STB",IF(CD113&lt;&gt;"",IF(CD113&gt;5,IF(CD113&gt;CD112+1,"fim2st",IF(CD112&gt;CD113+1,"fim2st",IF(CD113=CD112,"meio2st",IF(CD113=6,IF(CD112=7,"fim2st","meio2st"),IF(CD113=7,IF(CD112=6,"fim2st","meio2st"),"meio2st"))))),IF(CD112&gt;5,IF(CD112&gt;CD113+1,"fim2st","meio2st"),"meio2st")),IF(CD112&lt;&gt;"",IF(CD113&gt;5,IF(CD113&gt;CD112+1,"fim2st",IF(CD112&gt;CD113+1,"fim2st",IF(CD113=CD112,"meio2st",IF(CD113=6,IF(CD112=7,"fim2st","meio2st"),IF(CD113=7,IF(CD112=6,"fim2st","meio2st"),"meio2st"))))),IF(CD112&gt;5,IF(CD112&gt;CD113+1,"fim2st","meio2st"),"meio2st")),IF(CC113&lt;&gt;"",IF(CC113&gt;5,IF(CC113&gt;CC112+1,"fim1st",IF(CC112&gt;CC113+1,"fim1st",IF(CC113=CC112,"meio1st",IF(CC113=6,IF(CC112=7,"fim1st","meio1st"),IF(CC113=7,IF(CC112=6,"fim1st","meio1st"),"meio1st"))))),IF(CC112&gt;5,IF(CC112&gt;CC113+1,"fim1st","meio1st"),"meio1st")),IF(CC112&lt;&gt;"",IF(CC113&gt;5,IF(CC113&gt;CC112+1,"fim1st",IF(CC112&gt;CC113+1,"fim1st",IF(CC113=CC112,"meio1st",IF(CC113=6,IF(CC112=7,"fim1st","meio1st"),IF(CC113=7,IF(CC112=6,"fim1st","meio1st"),"meio1st"))))),IF(CC112&gt;5,IF(CC112&gt;CC113+1,"fim1st","meio1st"),"meio1st")),"NJG"))))))</f>
        <v>fim2st</v>
      </c>
      <c r="CI113" s="92" t="n">
        <f aca="false">IF(CB113="W",6,IF(CB113="O",0,  IF(CB112="R",IF(CG113="meio1st",IF(CC112&gt;4,IF(CC112=6,7,CC112+2),6),CC113),CC113)))</f>
        <v>6</v>
      </c>
      <c r="CJ113" s="93" t="n">
        <f aca="false">IF(CB113="W",6,IF(CB113="O",0,IF(CB113="R",IF(CG113="meio1st",0,IF(CG113="fim1st",0,CD113) ),IF(CB112="R",IF(CG113="meio1st",6,IF(CG113="fim1st",6,IF(CG113="meio2st",IF(CD112&gt;4,IF(CD112=6,7,CD112+2),6),CD113))),CD113))))</f>
        <v>6</v>
      </c>
      <c r="CK113" s="94" t="n">
        <f aca="false">IF(CB113="W",0,IF(CB113="O",0,IF(CB113="R",IF(CG113="STB",CE113,0),IF(CB112="R",IF(CG112="meio1st",0,IF(CI113&gt;CI112,IF(CJ113&gt;CJ112,0,10),IF(CJ113&gt;CJ112,10,CE113))),CE113))))</f>
        <v>0</v>
      </c>
      <c r="CM113" s="1" t="str">
        <f aca="false">D113</f>
        <v>SAULO MEDEIROS</v>
      </c>
      <c r="CN113" s="8" t="n">
        <f aca="false">IF(AE114&gt;AE115,1,0)</f>
        <v>0</v>
      </c>
      <c r="CO113" s="8" t="n">
        <f aca="false">IF(AF114&gt;AF115,1,0)</f>
        <v>1</v>
      </c>
      <c r="CP113" s="8" t="n">
        <f aca="false">IF(AG114&gt;AG115,1,0)</f>
        <v>1</v>
      </c>
      <c r="CQ113" s="8" t="n">
        <f aca="false">IF(AS114&gt;AS115,1,0)</f>
        <v>1</v>
      </c>
      <c r="CR113" s="8" t="n">
        <f aca="false">IF(AT114&gt;AT115,1,0)</f>
        <v>1</v>
      </c>
      <c r="CS113" s="8" t="n">
        <f aca="false">IF(AU114&gt;AU115,1,0)</f>
        <v>0</v>
      </c>
      <c r="CT113" s="8" t="n">
        <f aca="false">IF(BG114&gt;BG115,1,0)</f>
        <v>1</v>
      </c>
      <c r="CU113" s="8" t="n">
        <f aca="false">IF(BH114&gt;BH115,1,0)</f>
        <v>1</v>
      </c>
      <c r="CV113" s="8" t="n">
        <f aca="false">IF(BI114&gt;BI115,1,0)</f>
        <v>0</v>
      </c>
      <c r="CW113" s="8" t="n">
        <f aca="false">IF(BU114&gt;BU115,1,0)</f>
        <v>1</v>
      </c>
      <c r="CX113" s="8" t="n">
        <f aca="false">IF(BV114&gt;BV115,1,0)</f>
        <v>1</v>
      </c>
      <c r="CY113" s="8" t="n">
        <f aca="false">IF(BW114&gt;BW115,1,0)</f>
        <v>0</v>
      </c>
      <c r="CZ113" s="8" t="n">
        <f aca="false">IF(CI113&gt;CI112,1,0)</f>
        <v>1</v>
      </c>
      <c r="DA113" s="8" t="n">
        <f aca="false">IF(CJ113&gt;CJ112,1,0)</f>
        <v>1</v>
      </c>
      <c r="DB113" s="8" t="n">
        <f aca="false">IF(CK113&gt;CK112,1,0)</f>
        <v>0</v>
      </c>
      <c r="DC113" s="74"/>
      <c r="DD113" s="8" t="n">
        <f aca="false">IF(AE115&gt;AE114,1,0)</f>
        <v>1</v>
      </c>
      <c r="DE113" s="8" t="n">
        <f aca="false">IF(AF115&gt;AF114,1,0)</f>
        <v>0</v>
      </c>
      <c r="DF113" s="8" t="n">
        <f aca="false">IF(AG115&gt;AG114,1,0)</f>
        <v>0</v>
      </c>
      <c r="DG113" s="8" t="n">
        <f aca="false">IF(AS115&gt;AS114,1,0)</f>
        <v>0</v>
      </c>
      <c r="DH113" s="8" t="n">
        <f aca="false">IF(AT115&gt;AT114,1,0)</f>
        <v>0</v>
      </c>
      <c r="DI113" s="8" t="n">
        <f aca="false">IF(AU115&gt;AU114,1,0)</f>
        <v>0</v>
      </c>
      <c r="DJ113" s="8" t="n">
        <f aca="false">IF(BG115&gt;BG114,1,0)</f>
        <v>0</v>
      </c>
      <c r="DK113" s="8" t="n">
        <f aca="false">IF(BH115&gt;BH114,1,0)</f>
        <v>0</v>
      </c>
      <c r="DL113" s="8" t="n">
        <f aca="false">IF(BI115&gt;BI114,1,0)</f>
        <v>0</v>
      </c>
      <c r="DM113" s="8" t="n">
        <f aca="false">IF(BU115&gt;BU114,1,0)</f>
        <v>0</v>
      </c>
      <c r="DN113" s="8" t="n">
        <f aca="false">IF(BV115&gt;BV114,1,0)</f>
        <v>0</v>
      </c>
      <c r="DO113" s="8" t="n">
        <f aca="false">IF(BW115&gt;BW114,1,0)</f>
        <v>0</v>
      </c>
      <c r="DP113" s="8" t="n">
        <f aca="false">IF(CI112&gt;CI113,1,0)</f>
        <v>0</v>
      </c>
      <c r="DQ113" s="8" t="n">
        <f aca="false">IF(CJ112&gt;CJ113,1,0)</f>
        <v>0</v>
      </c>
      <c r="DR113" s="8" t="n">
        <f aca="false">IF(CK112&gt;CK113,1,0)</f>
        <v>0</v>
      </c>
      <c r="DS113" s="74"/>
      <c r="DT113" s="8" t="n">
        <f aca="false">AE114+AF114+AG114+AS114+AT114+AU114+BG114+BH114+BI114+BU114+BV114+BW114+CI113+CJ113+CK113</f>
        <v>70</v>
      </c>
      <c r="DU113" s="8" t="n">
        <f aca="false">AE115+AF115+AG115+AS115+AT115+AU115+BG115+BH115+BI115+BU115+BV115+BW115+CI112+CJ112+CK112</f>
        <v>35</v>
      </c>
      <c r="DV113" s="74"/>
      <c r="DW113" s="1" t="n">
        <f aca="false">IF(X114="O",1,0)</f>
        <v>0</v>
      </c>
      <c r="DX113" s="1" t="n">
        <f aca="false">IF(AL114="O",1,0)</f>
        <v>0</v>
      </c>
      <c r="DY113" s="1" t="n">
        <f aca="false">IF(AZ114="O",1,0)</f>
        <v>0</v>
      </c>
      <c r="DZ113" s="1" t="n">
        <f aca="false">IF(BN114="O",1,0)</f>
        <v>0</v>
      </c>
      <c r="EA113" s="1" t="n">
        <f aca="false">IF(CB113="O",1,0)</f>
        <v>0</v>
      </c>
      <c r="ED113" s="8" t="n">
        <f aca="false">IF(CN113+CO113+CP113+DD113+DE113+DF113&gt;0,1,0)</f>
        <v>1</v>
      </c>
      <c r="EE113" s="8" t="n">
        <f aca="false">IF(CQ113+CR113+CS113+DG113+DH113+DI113&gt;0,1,0)</f>
        <v>1</v>
      </c>
      <c r="EF113" s="8" t="n">
        <f aca="false">IF(CT113+CU113+CV113+DJ113+DK113+DL113&gt;0,1,0)</f>
        <v>1</v>
      </c>
      <c r="EG113" s="8" t="n">
        <f aca="false">IF(CW113+CX113+CY113+DM113+DN113+DO113&gt;0,1,0)</f>
        <v>1</v>
      </c>
      <c r="EH113" s="8" t="n">
        <f aca="false">IF(CZ113+DA113+DB113+DP113+DQ113+DR113&gt;0,1,0)</f>
        <v>1</v>
      </c>
      <c r="EI113" s="8" t="n">
        <v>2</v>
      </c>
      <c r="EJ113" s="48" t="n">
        <f aca="false">SUM(ED113:EH113)</f>
        <v>5</v>
      </c>
      <c r="EK113" s="48" t="n">
        <f aca="false">AY114+BM114+CA113+W114+AK114</f>
        <v>5</v>
      </c>
      <c r="EL113" s="48" t="n">
        <f aca="false">SUM(CN113:DB113)</f>
        <v>10</v>
      </c>
      <c r="EM113" s="48" t="n">
        <f aca="false">SUM(DD113:DR113)</f>
        <v>1</v>
      </c>
      <c r="EN113" s="48" t="n">
        <f aca="false">EL113-EM113</f>
        <v>9</v>
      </c>
      <c r="EO113" s="48" t="n">
        <f aca="false">DT113</f>
        <v>70</v>
      </c>
      <c r="EP113" s="48" t="n">
        <f aca="false">DU113</f>
        <v>35</v>
      </c>
      <c r="EQ113" s="48" t="n">
        <f aca="false">EO113-EP113</f>
        <v>35</v>
      </c>
      <c r="ER113" s="48" t="n">
        <f aca="false">SUM(DW113:EA113)</f>
        <v>0</v>
      </c>
      <c r="ES113" s="74"/>
      <c r="ET113" s="27" t="n">
        <f aca="false">IF(EK113+100&gt;99,EK113+100,concatdxnar("0",EK113+100))</f>
        <v>105</v>
      </c>
      <c r="EU113" s="27" t="n">
        <f aca="false">IF(EN113+100&gt;99,EN113+100,CONCATENATE("0",EN113+100))</f>
        <v>109</v>
      </c>
      <c r="EV113" s="27" t="n">
        <f aca="false">IF(EQ113+100&gt;99,EQ113+100,CONCATENATE("0",EQ113+100))</f>
        <v>135</v>
      </c>
      <c r="EW113" s="27" t="n">
        <f aca="false">9-ER113</f>
        <v>9</v>
      </c>
      <c r="EX113" s="8" t="str">
        <f aca="false">CONCATENATE(ET113,EU113,EV113,EW113,EI113)</f>
        <v>10510913592</v>
      </c>
      <c r="EY113" s="8" t="n">
        <f aca="false">VALUE(EX113)</f>
        <v>10510913592</v>
      </c>
      <c r="EZ113" s="8" t="n">
        <f aca="false">LARGE(EY112:EY117,EI113)</f>
        <v>10410612896</v>
      </c>
      <c r="FA113" s="8" t="str">
        <f aca="false">LEFT(EZ113,9)</f>
        <v>104106128</v>
      </c>
      <c r="FB113" s="8" t="str">
        <f aca="false">IF(FA113=FA112,"empate-c",IF(FA113=FA114,"empate-b","ok"))</f>
        <v>ok</v>
      </c>
      <c r="FC113" s="8" t="n">
        <f aca="false">VALUE(RIGHT(EZ113,1))</f>
        <v>6</v>
      </c>
      <c r="FD113" s="8" t="n">
        <f aca="false">IF(FB113="ok",9,IF(FB113="empate-c",CONCATENATE(FC113,FC112),IF(FB113="empate-b",CONCATENATE(FC113,FC114),1)))</f>
        <v>9</v>
      </c>
      <c r="FE113" s="8" t="str">
        <f aca="false">RIGHT(C110,1)</f>
        <v>M</v>
      </c>
      <c r="FF113" s="8" t="n">
        <f aca="false">IF(FD113=9,9,VLOOKUP(CONCATENATE(FE113,FD113),'Conf-Direto'!$A$12:$B$587,2,0))</f>
        <v>9</v>
      </c>
      <c r="FG113" s="8" t="n">
        <f aca="false">IF(FF113=9,9,IF(FF113=FC113,8,7))</f>
        <v>9</v>
      </c>
      <c r="FH113" s="1" t="str">
        <f aca="false">CONCATENATE(FA113,FG113,FC113)</f>
        <v>10410612896</v>
      </c>
      <c r="FI113" s="8" t="n">
        <v>2</v>
      </c>
      <c r="FJ113" s="25" t="n">
        <f aca="false">IF(CA112=1,1,IF(CA113=1,2,0))</f>
        <v>2</v>
      </c>
      <c r="FK113" s="25"/>
      <c r="FL113" s="25" t="n">
        <f aca="false">FK114</f>
        <v>2</v>
      </c>
      <c r="FM113" s="25" t="n">
        <f aca="false">FK115</f>
        <v>2</v>
      </c>
      <c r="FN113" s="25" t="n">
        <f aca="false">FK116</f>
        <v>2</v>
      </c>
      <c r="FO113" s="25" t="n">
        <f aca="false">FL117</f>
        <v>6</v>
      </c>
      <c r="FP113" s="1" t="n">
        <f aca="false">VALUE(FH113)</f>
        <v>10410612896</v>
      </c>
      <c r="FQ113" s="1" t="n">
        <f aca="false">LARGE(FP112:FP117,2)</f>
        <v>10410612896</v>
      </c>
      <c r="FR113" s="8" t="n">
        <f aca="false">IF(SUM(EJ112:EJ117)=0,B113,VALUE(RIGHT(FQ113,1)))</f>
        <v>6</v>
      </c>
      <c r="FS113" s="1" t="n">
        <f aca="false">FR113+72</f>
        <v>78</v>
      </c>
      <c r="FT113" s="1" t="str">
        <f aca="false">VLOOKUP(FR113,B112:D117,3,0)</f>
        <v>MARIO ALLE</v>
      </c>
      <c r="FU113" s="4" t="n">
        <f aca="false">F113</f>
        <v>74</v>
      </c>
      <c r="FV113" s="9" t="str">
        <f aca="false">IF(FS113&lt;10,CONCATENATE("0",FS113,IF(FU113&lt;10,CONCATENATE("0",FU113),FU113)),CONCATENATE(FS113,IF(FU113&lt;10,CONCATENATE("0",FU113),FU113)))</f>
        <v>7874</v>
      </c>
      <c r="FW113" s="4" t="n">
        <f aca="false">VALUE(FV113)</f>
        <v>7874</v>
      </c>
      <c r="FX113" s="4" t="n">
        <f aca="false">SMALL(FW112:FW117,FI113)</f>
        <v>7473</v>
      </c>
      <c r="FY113" s="4" t="n">
        <f aca="false">IF(LEN(FX113)=3,VALUE(LEFT(FX113,1)),VALUE(LEFT(FX113,2)))</f>
        <v>74</v>
      </c>
      <c r="FZ113" s="4" t="str">
        <f aca="false">RIGHT(FX113,2)</f>
        <v>73</v>
      </c>
    </row>
    <row r="114" customFormat="false" ht="13.8" hidden="false" customHeight="false" outlineLevel="0" collapsed="false">
      <c r="B114" s="48" t="n">
        <v>3</v>
      </c>
      <c r="C114" s="49" t="n">
        <v>75</v>
      </c>
      <c r="D114" s="50" t="str">
        <f aca="false">Classificação!D79</f>
        <v>REGINALDO MACHADO</v>
      </c>
      <c r="F114" s="49" t="n">
        <f aca="false">F113+1</f>
        <v>75</v>
      </c>
      <c r="G114" s="51" t="str">
        <f aca="false">VLOOKUP(FR114,$B$112:$D$117,3,0)</f>
        <v>IDENI MEDEIROS</v>
      </c>
      <c r="H114" s="95" t="n">
        <f aca="false">VLOOKUP(FR114,EI112:EJ117,2,0)</f>
        <v>5</v>
      </c>
      <c r="I114" s="75" t="n">
        <f aca="false">VLOOKUP(FR114,EI112:EK117,3,0)</f>
        <v>2</v>
      </c>
      <c r="J114" s="95" t="n">
        <f aca="false">VLOOKUP(FR114,EI112:EQ117,4,0)</f>
        <v>5</v>
      </c>
      <c r="K114" s="77" t="n">
        <f aca="false">VLOOKUP(FR114,EI112:EQ117,5,0)</f>
        <v>6</v>
      </c>
      <c r="L114" s="78" t="n">
        <f aca="false">VLOOKUP(FR114,EI112:EQ117,6,0)</f>
        <v>-1</v>
      </c>
      <c r="M114" s="95" t="n">
        <f aca="false">VLOOKUP(FR114,EI112:EQ117,7,0)</f>
        <v>53</v>
      </c>
      <c r="N114" s="77" t="n">
        <f aca="false">VLOOKUP(FR114,EI112:EQ117,8,0)</f>
        <v>48</v>
      </c>
      <c r="O114" s="113" t="n">
        <f aca="false">VLOOKUP(FR114,EI112:EQ117,9,0)</f>
        <v>5</v>
      </c>
      <c r="P114" s="80" t="n">
        <f aca="false">VLOOKUP(FR114,EI112:ER117,10,0)</f>
        <v>0</v>
      </c>
      <c r="Q114" s="80" t="e">
        <f aca="false">VLOOKUP(FS114,EJ112:ES117,10,0)</f>
        <v>#N/A</v>
      </c>
      <c r="R114" s="59"/>
      <c r="S114" s="59"/>
      <c r="U114" s="60"/>
      <c r="V114" s="61" t="str">
        <f aca="false">D113</f>
        <v>SAULO MEDEIROS</v>
      </c>
      <c r="W114" s="62" t="n">
        <f aca="false">IF(X114="W",1,IF(X114="O",0,IF(X114="R",0,IF(X115="R",1,IF(AG114+AG115&gt;0,IF(AG114&gt;AG115,1,0),IF(AF114&gt;AF115,1,0))))))</f>
        <v>1</v>
      </c>
      <c r="X114" s="96"/>
      <c r="Y114" s="64" t="n">
        <v>3</v>
      </c>
      <c r="Z114" s="64" t="n">
        <v>7</v>
      </c>
      <c r="AA114" s="65" t="n">
        <v>10</v>
      </c>
      <c r="AC114" s="5" t="str">
        <f aca="false">IF(AA114&lt;&gt;"","STB",IF(AA115&lt;&gt;"","STB",IF(Z114&lt;&gt;"",IF(Z114&gt;5,IF(Z114&gt;Z115+1,"fim2st",IF(Z115&gt;Z114+1,"fim2st",IF(Z114=Z115,"meio2st",IF(Z114=6,IF(Z115=7,"fim2st","meio2st"),IF(Z114=7,IF(Z115=6,"fim2st","meio2st"),"meio2st"))))),IF(Z115&gt;5,IF(Z115&gt;Z114+1,"fim2st","meio2st"),"meio2st")),IF(Z115&lt;&gt;"",IF(Z114&gt;5,IF(Z114&gt;Z115+1,"fim2st",IF(Z115&gt;Z114+1,"fim2st",IF(Z114=Z115,"meio2st",IF(Z114=6,IF(Z115=7,"fim2st","meio2st"),IF(Z114=7,IF(Z115=6,"fim2st","meio2st"),"meio2st"))))),IF(Z115&gt;5,IF(Z115&gt;Z114+1,"fim2st","meio2st"),"meio2st")),IF(Y114&lt;&gt;"",IF(Y114&gt;5,IF(Y114&gt;Y115+1,"fim1st",IF(Y115&gt;Y114+1,"fim1st",IF(Y114=Y115,"meio1st",IF(Y114=6,IF(Y115=7,"fim1st","meio1st"),IF(Y114=7,IF(Y115=6,"fim1st","meio1st"),"meio1st"))))),IF(Y115&gt;5,IF(Y115&gt;Y114+1,"fim1st","meio1st"),"meio1st")),IF(Y115&lt;&gt;"",IF(Y114&gt;5,IF(Y114&gt;Y115+1,"fim1st",IF(Y115&gt;Y114+1,"fim1st",IF(Y114=Y115,"meio1st",IF(Y114=6,IF(Y115=7,"fim1st","meio1st"),IF(Y114=7,IF(Y115=6,"fim1st","meio1st"),"meio1st"))))),IF(Y115&gt;5,IF(Y115&gt;Y114+1,"fim1st","meio1st"),"meio1st")),"NJG"))))))</f>
        <v>STB</v>
      </c>
      <c r="AE114" s="66" t="n">
        <f aca="false">IF(X114="W",6,IF(X114="O",0,  IF(X115="R",IF(AC114="meio1st",IF(Y115&gt;4,IF(Y115=6,7,Y115+2),6),Y114),Y114)))</f>
        <v>3</v>
      </c>
      <c r="AF114" s="67" t="n">
        <f aca="false">IF(X114="W",6,IF(X114="O",0,IF(X114="R",IF(AC114="meio1st",0,IF(AC114="fim1st",0,Z114) ),IF(X115="R",IF(AC114="meio1st",6,IF(AC114="fim1st",6,IF(AC114="meio2st",IF(Z115&gt;4,IF(Z115=6,7,Z115+2),6),Z114))),Z114))))</f>
        <v>7</v>
      </c>
      <c r="AG114" s="68" t="n">
        <f aca="false">IF(X114="W",0,IF(X114="O",0,IF(X114="R",IF(AC114="STB",AA114,0),IF(X115="R",IF(AC112="meio1st",0,IF(AE114&gt;AE115,IF(AF114&gt;AF115,0,10),IF(AF114&gt;AF115,10,AA114))),AA114))))</f>
        <v>10</v>
      </c>
      <c r="AH114" s="69"/>
      <c r="AI114" s="60" t="s">
        <v>75</v>
      </c>
      <c r="AJ114" s="61" t="str">
        <f aca="false">D113</f>
        <v>SAULO MEDEIROS</v>
      </c>
      <c r="AK114" s="62" t="n">
        <f aca="false">IF(AL114="W",1,IF(AL114="O",0,IF(AL114="R",0,IF(AL115="R",1,IF(AU114+AU115&gt;0,IF(AU114&gt;AU115,1,0),IF(AT114&gt;AT115,1,0))))))</f>
        <v>1</v>
      </c>
      <c r="AL114" s="96" t="s">
        <v>25</v>
      </c>
      <c r="AM114" s="64"/>
      <c r="AN114" s="64"/>
      <c r="AO114" s="65"/>
      <c r="AQ114" s="5" t="str">
        <f aca="false">IF(AO114&lt;&gt;"","STB",IF(AO115&lt;&gt;"","STB",IF(AN114&lt;&gt;"",IF(AN114&gt;5,IF(AN114&gt;AN115+1,"fim2st",IF(AN115&gt;AN114+1,"fim2st",IF(AN114=AN115,"meio2st",IF(AN114=6,IF(AN115=7,"fim2st","meio2st"),IF(AN114=7,IF(AN115=6,"fim2st","meio2st"),"meio2st"))))),IF(AN115&gt;5,IF(AN115&gt;AN114+1,"fim2st","meio2st"),"meio2st")),IF(AN115&lt;&gt;"",IF(AN114&gt;5,IF(AN114&gt;AN115+1,"fim2st",IF(AN115&gt;AN114+1,"fim2st",IF(AN114=AN115,"meio2st",IF(AN114=6,IF(AN115=7,"fim2st","meio2st"),IF(AN114=7,IF(AN115=6,"fim2st","meio2st"),"meio2st"))))),IF(AN115&gt;5,IF(AN115&gt;AN114+1,"fim2st","meio2st"),"meio2st")),IF(AM114&lt;&gt;"",IF(AM114&gt;5,IF(AM114&gt;AM115+1,"fim1st",IF(AM115&gt;AM114+1,"fim1st",IF(AM114=AM115,"meio1st",IF(AM114=6,IF(AM115=7,"fim1st","meio1st"),IF(AM114=7,IF(AM115=6,"fim1st","meio1st"),"meio1st"))))),IF(AM115&gt;5,IF(AM115&gt;AM114+1,"fim1st","meio1st"),"meio1st")),IF(AM115&lt;&gt;"",IF(AM114&gt;5,IF(AM114&gt;AM115+1,"fim1st",IF(AM115&gt;AM114+1,"fim1st",IF(AM114=AM115,"meio1st",IF(AM114=6,IF(AM115=7,"fim1st","meio1st"),IF(AM114=7,IF(AM115=6,"fim1st","meio1st"),"meio1st"))))),IF(AM115&gt;5,IF(AM115&gt;AM114+1,"fim1st","meio1st"),"meio1st")),"NJG"))))))</f>
        <v>NJG</v>
      </c>
      <c r="AS114" s="66" t="n">
        <f aca="false">IF(AL114="W",6,IF(AL114="O",0,  IF(AL115="R",IF(AQ114="meio1st",IF(AM115&gt;4,IF(AM115=6,7,AM115+2),6),AM114),AM114)))</f>
        <v>6</v>
      </c>
      <c r="AT114" s="67" t="n">
        <f aca="false">IF(AL114="W",6,IF(AL114="O",0,IF(AL114="R",IF(AQ114="meio1st",0,IF(AQ114="fim1st",0,AN114) ),IF(AL115="R",IF(AQ114="meio1st",6,IF(AQ114="fim1st",6,IF(AQ114="meio2st",IF(AN115&gt;4,IF(AN115=6,7,AN115+2),6),AN114))),AN114))))</f>
        <v>6</v>
      </c>
      <c r="AU114" s="68" t="n">
        <f aca="false">IF(AL114="W",0,IF(AL114="O",0,IF(AL114="R",IF(AQ114="STB",AO114,0),IF(AL115="R",IF(AQ112="meio1st",0,IF(AS114&gt;AS115,IF(AT114&gt;AT115,0,10),IF(AT114&gt;AT115,10,AO114))),AO114))))</f>
        <v>0</v>
      </c>
      <c r="AW114" s="60"/>
      <c r="AX114" s="61" t="str">
        <f aca="false">D113</f>
        <v>SAULO MEDEIROS</v>
      </c>
      <c r="AY114" s="62" t="n">
        <f aca="false">IF(AZ114="W",1,IF(AZ114="O",0,IF(AZ114="R",0,IF(AZ115="R",1,IF(BI114+BI115&gt;0,IF(BI114&gt;BI115,1,0),IF(BH114&gt;BH115,1,0))))))</f>
        <v>1</v>
      </c>
      <c r="AZ114" s="96" t="s">
        <v>25</v>
      </c>
      <c r="BA114" s="64"/>
      <c r="BB114" s="64"/>
      <c r="BC114" s="65"/>
      <c r="BE114" s="5" t="str">
        <f aca="false">IF(BC114&lt;&gt;"","STB",IF(BC115&lt;&gt;"","STB",IF(BB114&lt;&gt;"",IF(BB114&gt;5,IF(BB114&gt;BB115+1,"fim2st",IF(BB115&gt;BB114+1,"fim2st",IF(BB114=BB115,"meio2st",IF(BB114=6,IF(BB115=7,"fim2st","meio2st"),IF(BB114=7,IF(BB115=6,"fim2st","meio2st"),"meio2st"))))),IF(BB115&gt;5,IF(BB115&gt;BB114+1,"fim2st","meio2st"),"meio2st")),IF(BB115&lt;&gt;"",IF(BB114&gt;5,IF(BB114&gt;BB115+1,"fim2st",IF(BB115&gt;BB114+1,"fim2st",IF(BB114=BB115,"meio2st",IF(BB114=6,IF(BB115=7,"fim2st","meio2st"),IF(BB114=7,IF(BB115=6,"fim2st","meio2st"),"meio2st"))))),IF(BB115&gt;5,IF(BB115&gt;BB114+1,"fim2st","meio2st"),"meio2st")),IF(BA114&lt;&gt;"",IF(BA114&gt;5,IF(BA114&gt;BA115+1,"fim1st",IF(BA115&gt;BA114+1,"fim1st",IF(BA114=BA115,"meio1st",IF(BA114=6,IF(BA115=7,"fim1st","meio1st"),IF(BA114=7,IF(BA115=6,"fim1st","meio1st"),"meio1st"))))),IF(BA115&gt;5,IF(BA115&gt;BA114+1,"fim1st","meio1st"),"meio1st")),IF(BA115&lt;&gt;"",IF(BA114&gt;5,IF(BA114&gt;BA115+1,"fim1st",IF(BA115&gt;BA114+1,"fim1st",IF(BA114=BA115,"meio1st",IF(BA114=6,IF(BA115=7,"fim1st","meio1st"),IF(BA114=7,IF(BA115=6,"fim1st","meio1st"),"meio1st"))))),IF(BA115&gt;5,IF(BA115&gt;BA114+1,"fim1st","meio1st"),"meio1st")),"NJG"))))))</f>
        <v>NJG</v>
      </c>
      <c r="BG114" s="66" t="n">
        <f aca="false">IF(AZ114="W",6,IF(AZ114="O",0,  IF(AZ115="R",IF(BE114="meio1st",IF(BA115&gt;4,IF(BA115=6,7,BA115+2),6),BA114),BA114)))</f>
        <v>6</v>
      </c>
      <c r="BH114" s="67" t="n">
        <f aca="false">IF(AZ114="W",6,IF(AZ114="O",0,IF(AZ114="R",IF(BE114="meio1st",0,IF(BE114="fim1st",0,BB114) ),IF(AZ115="R",IF(BE114="meio1st",6,IF(BE114="fim1st",6,IF(BE114="meio2st",IF(BB115&gt;4,IF(BB115=6,7,BB115+2),6),BB114))),BB114))))</f>
        <v>6</v>
      </c>
      <c r="BI114" s="68" t="n">
        <f aca="false">IF(AZ114="W",0,IF(AZ114="O",0,IF(AZ114="R",IF(BE114="STB",BC114,0),IF(AZ115="R",IF(BE112="meio1st",0,IF(BG114&gt;BG115,IF(BH114&gt;BH115,0,10),IF(BH114&gt;BH115,10,BC114))),BC114))))</f>
        <v>0</v>
      </c>
      <c r="BK114" s="60"/>
      <c r="BL114" s="61" t="str">
        <f aca="false">D113</f>
        <v>SAULO MEDEIROS</v>
      </c>
      <c r="BM114" s="62" t="n">
        <f aca="false">IF(BN114="W",1,IF(BN114="O",0,IF(BN114="R",0,IF(BN115="R",1,IF(BW114+BW115&gt;0,IF(BW114&gt;BW115,1,0),IF(BV114&gt;BV115,1,0))))))</f>
        <v>1</v>
      </c>
      <c r="BN114" s="96"/>
      <c r="BO114" s="64" t="n">
        <v>7</v>
      </c>
      <c r="BP114" s="64" t="n">
        <v>7</v>
      </c>
      <c r="BQ114" s="65"/>
      <c r="BS114" s="5" t="str">
        <f aca="false">IF(BQ114&lt;&gt;"","STB",IF(BQ115&lt;&gt;"","STB",IF(BP114&lt;&gt;"",IF(BP114&gt;5,IF(BP114&gt;BP115+1,"fim2st",IF(BP115&gt;BP114+1,"fim2st",IF(BP114=BP115,"meio2st",IF(BP114=6,IF(BP115=7,"fim2st","meio2st"),IF(BP114=7,IF(BP115=6,"fim2st","meio2st"),"meio2st"))))),IF(BP115&gt;5,IF(BP115&gt;BP114+1,"fim2st","meio2st"),"meio2st")),IF(BP115&lt;&gt;"",IF(BP114&gt;5,IF(BP114&gt;BP115+1,"fim2st",IF(BP115&gt;BP114+1,"fim2st",IF(BP114=BP115,"meio2st",IF(BP114=6,IF(BP115=7,"fim2st","meio2st"),IF(BP114=7,IF(BP115=6,"fim2st","meio2st"),"meio2st"))))),IF(BP115&gt;5,IF(BP115&gt;BP114+1,"fim2st","meio2st"),"meio2st")),IF(BO114&lt;&gt;"",IF(BO114&gt;5,IF(BO114&gt;BO115+1,"fim1st",IF(BO115&gt;BO114+1,"fim1st",IF(BO114=BO115,"meio1st",IF(BO114=6,IF(BO115=7,"fim1st","meio1st"),IF(BO114=7,IF(BO115=6,"fim1st","meio1st"),"meio1st"))))),IF(BO115&gt;5,IF(BO115&gt;BO114+1,"fim1st","meio1st"),"meio1st")),IF(BO115&lt;&gt;"",IF(BO114&gt;5,IF(BO114&gt;BO115+1,"fim1st",IF(BO115&gt;BO114+1,"fim1st",IF(BO114=BO115,"meio1st",IF(BO114=6,IF(BO115=7,"fim1st","meio1st"),IF(BO114=7,IF(BO115=6,"fim1st","meio1st"),"meio1st"))))),IF(BO115&gt;5,IF(BO115&gt;BO114+1,"fim1st","meio1st"),"meio1st")),"NJG"))))))</f>
        <v>fim2st</v>
      </c>
      <c r="BU114" s="66" t="n">
        <f aca="false">IF(BN114="W",6,IF(BN114="O",0,  IF(BN115="R",IF(BS114="meio1st",IF(BO115&gt;4,IF(BO115=6,7,BO115+2),6),BO114),BO114)))</f>
        <v>7</v>
      </c>
      <c r="BV114" s="67" t="n">
        <f aca="false">IF(BN114="W",6,IF(BN114="O",0,IF(BN114="R",IF(BS114="meio1st",0,IF(BS114="fim1st",0,BP114) ),IF(BN115="R",IF(BS114="meio1st",6,IF(BS114="fim1st",6,IF(BS114="meio2st",IF(BP115&gt;4,IF(BP115=6,7,BP115+2),6),BP114))),BP114))))</f>
        <v>7</v>
      </c>
      <c r="BW114" s="68" t="n">
        <f aca="false">IF(BN114="W",0,IF(BN114="O",0,IF(BN114="R",IF(BS114="STB",BQ114,0),IF(BN115="R",IF(BS112="meio1st",0,IF(BU114&gt;BU115,IF(BV114&gt;BV115,0,10),IF(BV114&gt;BV115,10,BQ114))),BQ114))))</f>
        <v>0</v>
      </c>
      <c r="BY114" s="60" t="s">
        <v>75</v>
      </c>
      <c r="BZ114" s="61" t="str">
        <f aca="false">D114</f>
        <v>REGINALDO MACHADO</v>
      </c>
      <c r="CA114" s="62" t="n">
        <f aca="false">IF(CB114="W",1,IF(CB114="O",0,IF(CB114="R",0,IF(CB115="R",1,IF(CK114+CK115&gt;0,IF(CK114&gt;CK115,1,0),IF(CJ114&gt;CJ115,1,0))))))</f>
        <v>0</v>
      </c>
      <c r="CB114" s="96" t="s">
        <v>47</v>
      </c>
      <c r="CC114" s="64"/>
      <c r="CD114" s="64"/>
      <c r="CE114" s="65"/>
      <c r="CG114" s="5" t="str">
        <f aca="false">IF(CE114&lt;&gt;"","STB",IF(CE115&lt;&gt;"","STB",IF(CD114&lt;&gt;"",IF(CD114&gt;5,IF(CD114&gt;CD115+1,"fim2st",IF(CD115&gt;CD114+1,"fim2st",IF(CD114=CD115,"meio2st",IF(CD114=6,IF(CD115=7,"fim2st","meio2st"),IF(CD114=7,IF(CD115=6,"fim2st","meio2st"),"meio2st"))))),IF(CD115&gt;5,IF(CD115&gt;CD114+1,"fim2st","meio2st"),"meio2st")),IF(CD115&lt;&gt;"",IF(CD114&gt;5,IF(CD114&gt;CD115+1,"fim2st",IF(CD115&gt;CD114+1,"fim2st",IF(CD114=CD115,"meio2st",IF(CD114=6,IF(CD115=7,"fim2st","meio2st"),IF(CD114=7,IF(CD115=6,"fim2st","meio2st"),"meio2st"))))),IF(CD115&gt;5,IF(CD115&gt;CD114+1,"fim2st","meio2st"),"meio2st")),IF(CC114&lt;&gt;"",IF(CC114&gt;5,IF(CC114&gt;CC115+1,"fim1st",IF(CC115&gt;CC114+1,"fim1st",IF(CC114=CC115,"meio1st",IF(CC114=6,IF(CC115=7,"fim1st","meio1st"),IF(CC114=7,IF(CC115=6,"fim1st","meio1st"),"meio1st"))))),IF(CC115&gt;5,IF(CC115&gt;CC114+1,"fim1st","meio1st"),"meio1st")),IF(CC115&lt;&gt;"",IF(CC114&gt;5,IF(CC114&gt;CC115+1,"fim1st",IF(CC115&gt;CC114+1,"fim1st",IF(CC114=CC115,"meio1st",IF(CC114=6,IF(CC115=7,"fim1st","meio1st"),IF(CC114=7,IF(CC115=6,"fim1st","meio1st"),"meio1st"))))),IF(CC115&gt;5,IF(CC115&gt;CC114+1,"fim1st","meio1st"),"meio1st")),"NJG"))))))</f>
        <v>NJG</v>
      </c>
      <c r="CI114" s="71" t="n">
        <f aca="false">IF(CB114="W",6,IF(CB114="O",0,  IF(CB115="R",IF(CG114="meio1st",IF(CC115&gt;4,IF(CC115=6,7,CC115+2),6),CC114),CC114)))</f>
        <v>0</v>
      </c>
      <c r="CJ114" s="72" t="n">
        <f aca="false">IF(CB114="W",6,IF(CB114="O",0,IF(CB114="R",IF(CG114="meio1st",0,IF(CG114="fim1st",0,CD114) ),IF(CB115="R",IF(CG114="meio1st",6,IF(CG114="fim1st",6,IF(CG114="meio2st",IF(CD115&gt;4,IF(CD115=6,7,CD115+2),6),CD114))),CD114))))</f>
        <v>0</v>
      </c>
      <c r="CK114" s="73" t="n">
        <f aca="false">IF(CB114="W",0,IF(CB114="O",0,IF(CB114="R",IF(CG114="STB",CE114,0),IF(CB115="R",IF(CG112="meio1st",0,IF(CI114&gt;CI115,IF(CJ114&gt;CJ115,0,10),IF(CJ114&gt;CJ115,10,CE114))),CE114))))</f>
        <v>0</v>
      </c>
      <c r="CM114" s="1" t="str">
        <f aca="false">D114</f>
        <v>REGINALDO MACHADO</v>
      </c>
      <c r="CN114" s="8" t="n">
        <f aca="false">IF(AE116&gt;AE117,1,0)</f>
        <v>0</v>
      </c>
      <c r="CO114" s="8" t="n">
        <f aca="false">IF(AF116&gt;AF117,1,0)</f>
        <v>0</v>
      </c>
      <c r="CP114" s="8" t="n">
        <f aca="false">IF(AG116&gt;AG117,1,0)</f>
        <v>0</v>
      </c>
      <c r="CQ114" s="8" t="n">
        <f aca="false">IF(AS116&gt;AS117,1,0)</f>
        <v>0</v>
      </c>
      <c r="CR114" s="8" t="n">
        <f aca="false">IF(AT116&gt;AT117,1,0)</f>
        <v>0</v>
      </c>
      <c r="CS114" s="8" t="n">
        <f aca="false">IF(AU116&gt;AU117,1,0)</f>
        <v>0</v>
      </c>
      <c r="CT114" s="8" t="n">
        <f aca="false">IF(BG115&gt;BG114,1,0)</f>
        <v>0</v>
      </c>
      <c r="CU114" s="8" t="n">
        <f aca="false">IF(BH115&gt;BH114,1,0)</f>
        <v>0</v>
      </c>
      <c r="CV114" s="8" t="n">
        <f aca="false">IF(BI115&gt;BI114,1,0)</f>
        <v>0</v>
      </c>
      <c r="CW114" s="8" t="n">
        <f aca="false">IF(BU113&gt;BU112,1,0)</f>
        <v>0</v>
      </c>
      <c r="CX114" s="8" t="n">
        <f aca="false">IF(BV113&gt;BV112,1,0)</f>
        <v>0</v>
      </c>
      <c r="CY114" s="8" t="n">
        <f aca="false">IF(BW113&gt;BW112,1,0)</f>
        <v>0</v>
      </c>
      <c r="CZ114" s="8" t="n">
        <f aca="false">IF(CI114&gt;CI115,1,0)</f>
        <v>0</v>
      </c>
      <c r="DA114" s="8" t="n">
        <f aca="false">IF(CJ114&gt;CJ115,1,0)</f>
        <v>0</v>
      </c>
      <c r="DB114" s="8" t="n">
        <f aca="false">IF(CK114&gt;CK115,1,0)</f>
        <v>0</v>
      </c>
      <c r="DC114" s="74"/>
      <c r="DD114" s="8" t="n">
        <f aca="false">IF(AE117&gt;AE116,1,0)</f>
        <v>1</v>
      </c>
      <c r="DE114" s="8" t="n">
        <f aca="false">IF(AF117&gt;AF116,1,0)</f>
        <v>1</v>
      </c>
      <c r="DF114" s="8" t="n">
        <f aca="false">IF(AG117&gt;AG116,1,0)</f>
        <v>0</v>
      </c>
      <c r="DG114" s="8" t="n">
        <f aca="false">IF(AS117&gt;AS116,1,0)</f>
        <v>1</v>
      </c>
      <c r="DH114" s="8" t="n">
        <f aca="false">IF(AT117&gt;AT116,1,0)</f>
        <v>1</v>
      </c>
      <c r="DI114" s="8" t="n">
        <f aca="false">IF(AU117&gt;AU116,1,0)</f>
        <v>0</v>
      </c>
      <c r="DJ114" s="8" t="n">
        <f aca="false">IF(BG114&gt;BG115,1,0)</f>
        <v>1</v>
      </c>
      <c r="DK114" s="8" t="n">
        <f aca="false">IF(BH114&gt;BH115,1,0)</f>
        <v>1</v>
      </c>
      <c r="DL114" s="8" t="n">
        <f aca="false">IF(BI114&gt;BI115,1,0)</f>
        <v>0</v>
      </c>
      <c r="DM114" s="8" t="n">
        <f aca="false">IF(BU112&gt;BU113,1,0)</f>
        <v>1</v>
      </c>
      <c r="DN114" s="8" t="n">
        <f aca="false">IF(BV112&gt;BV113,1,0)</f>
        <v>1</v>
      </c>
      <c r="DO114" s="8" t="n">
        <f aca="false">IF(BW112&gt;BW113,1,0)</f>
        <v>0</v>
      </c>
      <c r="DP114" s="8" t="n">
        <f aca="false">IF(CI115&gt;CI114,1,0)</f>
        <v>1</v>
      </c>
      <c r="DQ114" s="8" t="n">
        <f aca="false">IF(CJ115&gt;CJ114,1,0)</f>
        <v>1</v>
      </c>
      <c r="DR114" s="8" t="n">
        <f aca="false">IF(CK115&gt;CK114,1,0)</f>
        <v>0</v>
      </c>
      <c r="DS114" s="74"/>
      <c r="DT114" s="8" t="n">
        <f aca="false">AE116+AF116+AG116+AS116+AT116+AU116+BG115+BH115+BI115+BU113+BV113+BW113+CI114+CJ114+CK114</f>
        <v>0</v>
      </c>
      <c r="DU114" s="8" t="n">
        <f aca="false">AE117+AF117+AG117+AS117+AT117+AU117+BG114+BH114+BI114+BU112+BV112+BW112+CI115+CJ115+CK115</f>
        <v>60</v>
      </c>
      <c r="DV114" s="74"/>
      <c r="DW114" s="1" t="n">
        <f aca="false">IF(X116="O",1,0)</f>
        <v>1</v>
      </c>
      <c r="DX114" s="1" t="n">
        <f aca="false">IF(AL116="O",1,0)</f>
        <v>1</v>
      </c>
      <c r="DY114" s="1" t="n">
        <f aca="false">IF(AZ115="O",1,0)</f>
        <v>1</v>
      </c>
      <c r="DZ114" s="1" t="n">
        <f aca="false">IF(BN113="O",1,0)</f>
        <v>1</v>
      </c>
      <c r="EA114" s="1" t="n">
        <f aca="false">IF(CB114="O",1,0)</f>
        <v>1</v>
      </c>
      <c r="ED114" s="8" t="n">
        <f aca="false">IF(CN114+CO114+CP114+DD114+DE114+DF114&gt;0,1,0)</f>
        <v>1</v>
      </c>
      <c r="EE114" s="8" t="n">
        <f aca="false">IF(CQ114+CR114+CS114+DG114+DH114+DI114&gt;0,1,0)</f>
        <v>1</v>
      </c>
      <c r="EF114" s="8" t="n">
        <f aca="false">IF(CT114+CU114+CV114+DJ114+DK114+DL114&gt;0,1,0)</f>
        <v>1</v>
      </c>
      <c r="EG114" s="8" t="n">
        <f aca="false">IF(CW114+CX114+CY114+DM114+DN114+DO114&gt;0,1,0)</f>
        <v>1</v>
      </c>
      <c r="EH114" s="8" t="n">
        <f aca="false">IF(CZ114+DA114+DB114+DP114+DQ114+DR114&gt;0,1,0)</f>
        <v>1</v>
      </c>
      <c r="EI114" s="8" t="n">
        <v>3</v>
      </c>
      <c r="EJ114" s="48" t="n">
        <f aca="false">SUM(ED114:EH114)</f>
        <v>5</v>
      </c>
      <c r="EK114" s="48" t="n">
        <f aca="false">AY115+BM113+CA114+W116+AK116</f>
        <v>0</v>
      </c>
      <c r="EL114" s="48" t="n">
        <f aca="false">SUM(CN114:DB114)</f>
        <v>0</v>
      </c>
      <c r="EM114" s="48" t="n">
        <f aca="false">SUM(DD114:DR114)</f>
        <v>10</v>
      </c>
      <c r="EN114" s="48" t="n">
        <f aca="false">EL114-EM114</f>
        <v>-10</v>
      </c>
      <c r="EO114" s="48" t="n">
        <f aca="false">DT114</f>
        <v>0</v>
      </c>
      <c r="EP114" s="48" t="n">
        <f aca="false">DU114</f>
        <v>60</v>
      </c>
      <c r="EQ114" s="48" t="n">
        <f aca="false">EO114-EP114</f>
        <v>-60</v>
      </c>
      <c r="ER114" s="48" t="n">
        <f aca="false">SUM(DW114:EA114)</f>
        <v>5</v>
      </c>
      <c r="ES114" s="74"/>
      <c r="ET114" s="27" t="n">
        <f aca="false">IF(EK114+100&gt;99,EK114+100,concatdxnar("0",EK114+100))</f>
        <v>100</v>
      </c>
      <c r="EU114" s="27" t="str">
        <f aca="false">IF(EN114+100&gt;99,EN114+100,CONCATENATE("0",EN114+100))</f>
        <v>090</v>
      </c>
      <c r="EV114" s="27" t="str">
        <f aca="false">IF(EQ114+100&gt;99,EQ114+100,CONCATENATE("0",EQ114+100))</f>
        <v>040</v>
      </c>
      <c r="EW114" s="27" t="n">
        <f aca="false">9-ER114</f>
        <v>4</v>
      </c>
      <c r="EX114" s="8" t="str">
        <f aca="false">CONCATENATE(ET114,EU114,EV114,EW114,EI114)</f>
        <v>10009004043</v>
      </c>
      <c r="EY114" s="8" t="n">
        <f aca="false">VALUE(EX114)</f>
        <v>10009004043</v>
      </c>
      <c r="EZ114" s="8" t="n">
        <f aca="false">LARGE(EY112:EY117,EI114)</f>
        <v>10209910591</v>
      </c>
      <c r="FA114" s="8" t="str">
        <f aca="false">LEFT(EZ114,9)</f>
        <v>102099105</v>
      </c>
      <c r="FB114" s="8" t="str">
        <f aca="false">IF(FA114=FA113,"empate-c",IF(FA114=FA115,"empate-b","ok"))</f>
        <v>ok</v>
      </c>
      <c r="FC114" s="8" t="n">
        <f aca="false">VALUE(RIGHT(EZ114,1))</f>
        <v>1</v>
      </c>
      <c r="FD114" s="8" t="n">
        <f aca="false">IF(FB114="ok",9,IF(FB114="empate-c",CONCATENATE(FC114,FC113),IF(FB114="empate-b",CONCATENATE(FC114,FC115),1)))</f>
        <v>9</v>
      </c>
      <c r="FE114" s="8" t="str">
        <f aca="false">RIGHT(C110,1)</f>
        <v>M</v>
      </c>
      <c r="FF114" s="8" t="n">
        <f aca="false">IF(FD114=9,9,VLOOKUP(CONCATENATE(FE114,FD114),'Conf-Direto'!$A$12:$B$587,2,0))</f>
        <v>9</v>
      </c>
      <c r="FG114" s="8" t="n">
        <f aca="false">IF(FF114=9,9,IF(FF114=FC114,8,7))</f>
        <v>9</v>
      </c>
      <c r="FH114" s="1" t="str">
        <f aca="false">CONCATENATE(FA114,FG114,FC114)</f>
        <v>10209910591</v>
      </c>
      <c r="FI114" s="8" t="n">
        <v>3</v>
      </c>
      <c r="FJ114" s="25" t="n">
        <f aca="false">IF(BM112=1,1,IF(BM113=1,3,0))</f>
        <v>1</v>
      </c>
      <c r="FK114" s="25" t="n">
        <f aca="false">IF(AY114=1,2,IF(AY115=1,3,0))</f>
        <v>2</v>
      </c>
      <c r="FL114" s="25"/>
      <c r="FM114" s="25" t="n">
        <f aca="false">FL115</f>
        <v>4</v>
      </c>
      <c r="FN114" s="25" t="n">
        <f aca="false">FL116</f>
        <v>5</v>
      </c>
      <c r="FO114" s="25" t="n">
        <f aca="false">FL117</f>
        <v>6</v>
      </c>
      <c r="FP114" s="1" t="n">
        <f aca="false">VALUE(FH114)</f>
        <v>10209910591</v>
      </c>
      <c r="FQ114" s="1" t="n">
        <f aca="false">LARGE(FP112:FP117,3)</f>
        <v>10209910591</v>
      </c>
      <c r="FR114" s="8" t="n">
        <f aca="false">IF(SUM(EJ112:EJ117)=0,B114,VALUE(RIGHT(FQ114,1)))</f>
        <v>1</v>
      </c>
      <c r="FS114" s="1" t="n">
        <f aca="false">FR114+72</f>
        <v>73</v>
      </c>
      <c r="FT114" s="1" t="str">
        <f aca="false">VLOOKUP(FR114,B112:D117,3,0)</f>
        <v>IDENI MEDEIROS</v>
      </c>
      <c r="FU114" s="4" t="n">
        <f aca="false">F114</f>
        <v>75</v>
      </c>
      <c r="FV114" s="9" t="str">
        <f aca="false">IF(FS114&lt;10,CONCATENATE("0",FS114,IF(FU114&lt;10,CONCATENATE("0",FU114),FU114)),CONCATENATE(FS114,IF(FU114&lt;10,CONCATENATE("0",FU114),FU114)))</f>
        <v>7375</v>
      </c>
      <c r="FW114" s="4" t="n">
        <f aca="false">VALUE(FV114)</f>
        <v>7375</v>
      </c>
      <c r="FX114" s="4" t="n">
        <f aca="false">SMALL(FW112:FW117,FI114)</f>
        <v>7578</v>
      </c>
      <c r="FY114" s="4" t="n">
        <f aca="false">IF(LEN(FX114)=3,VALUE(LEFT(FX114,1)),VALUE(LEFT(FX114,2)))</f>
        <v>75</v>
      </c>
      <c r="FZ114" s="4" t="str">
        <f aca="false">RIGHT(FX114,2)</f>
        <v>78</v>
      </c>
    </row>
    <row r="115" customFormat="false" ht="13.8" hidden="false" customHeight="false" outlineLevel="0" collapsed="false">
      <c r="B115" s="48" t="n">
        <v>4</v>
      </c>
      <c r="C115" s="49" t="n">
        <v>76</v>
      </c>
      <c r="D115" s="50" t="str">
        <f aca="false">Classificação!D80</f>
        <v>MARCIO SARMENTO</v>
      </c>
      <c r="F115" s="49" t="n">
        <f aca="false">F114+1</f>
        <v>76</v>
      </c>
      <c r="G115" s="51" t="str">
        <f aca="false">VLOOKUP(FR115,$B$112:$D$117,3,0)</f>
        <v>JOÃO COZZA</v>
      </c>
      <c r="H115" s="95" t="n">
        <f aca="false">VLOOKUP(FR115,EI112:EJ117,2,0)</f>
        <v>5</v>
      </c>
      <c r="I115" s="75" t="n">
        <f aca="false">VLOOKUP(FR115,EI112:EK117,3,0)</f>
        <v>2</v>
      </c>
      <c r="J115" s="79" t="n">
        <f aca="false">VLOOKUP(FR115,EI112:EQ117,4,0)</f>
        <v>6</v>
      </c>
      <c r="K115" s="77" t="n">
        <f aca="false">VLOOKUP(FR115,EI112:EQ117,5,0)</f>
        <v>7</v>
      </c>
      <c r="L115" s="78" t="n">
        <f aca="false">VLOOKUP(FR115,EI112:EQ117,6,0)</f>
        <v>-1</v>
      </c>
      <c r="M115" s="79" t="n">
        <f aca="false">VLOOKUP(FR115,EI112:EQ117,7,0)</f>
        <v>60</v>
      </c>
      <c r="N115" s="77" t="n">
        <f aca="false">VLOOKUP(FR115,EI112:EQ117,8,0)</f>
        <v>68</v>
      </c>
      <c r="O115" s="113" t="n">
        <f aca="false">VLOOKUP(FR115,EI112:EQ117,9,0)</f>
        <v>-8</v>
      </c>
      <c r="P115" s="80" t="n">
        <f aca="false">VLOOKUP(FR115,EI112:ER117,10,0)</f>
        <v>0</v>
      </c>
      <c r="Q115" s="80" t="e">
        <f aca="false">VLOOKUP(FS115,EJ112:ES117,10,0)</f>
        <v>#N/A</v>
      </c>
      <c r="R115" s="59"/>
      <c r="S115" s="59"/>
      <c r="U115" s="81" t="s">
        <v>75</v>
      </c>
      <c r="V115" s="82" t="str">
        <f aca="false">D116</f>
        <v>JOÃO COZZA</v>
      </c>
      <c r="W115" s="83" t="n">
        <f aca="false">IF(X115="W",1,IF(X115="O",0,IF(X115="R",0,IF(X114="R",1,IF(AG115+AG114&gt;0,IF(AG115&gt;AG114,1,0),IF(AF115&gt;AF114,1,0))))))</f>
        <v>0</v>
      </c>
      <c r="X115" s="84"/>
      <c r="Y115" s="85" t="n">
        <v>6</v>
      </c>
      <c r="Z115" s="85" t="n">
        <v>6</v>
      </c>
      <c r="AA115" s="86" t="n">
        <v>5</v>
      </c>
      <c r="AC115" s="5" t="str">
        <f aca="false">IF(AA115&lt;&gt;"","STB",IF(AA114&lt;&gt;"","STB",IF(Z115&lt;&gt;"",IF(Z115&gt;5,IF(Z115&gt;Z114+1,"fim2st",IF(Z114&gt;Z115+1,"fim2st",IF(Z115=Z114,"meio2st",IF(Z115=6,IF(Z114=7,"fim2st","meio2st"),IF(Z115=7,IF(Z114=6,"fim2st","meio2st"),"meio2st"))))),IF(Z114&gt;5,IF(Z114&gt;Z115+1,"fim2st","meio2st"),"meio2st")),IF(Z114&lt;&gt;"",IF(Z115&gt;5,IF(Z115&gt;Z114+1,"fim2st",IF(Z114&gt;Z115+1,"fim2st",IF(Z115=Z114,"meio2st",IF(Z115=6,IF(Z114=7,"fim2st","meio2st"),IF(Z115=7,IF(Z114=6,"fim2st","meio2st"),"meio2st"))))),IF(Z114&gt;5,IF(Z114&gt;Z115+1,"fim2st","meio2st"),"meio2st")),IF(Y115&lt;&gt;"",IF(Y115&gt;5,IF(Y115&gt;Y114+1,"fim1st",IF(Y114&gt;Y115+1,"fim1st",IF(Y115=Y114,"meio1st",IF(Y115=6,IF(Y114=7,"fim1st","meio1st"),IF(Y115=7,IF(Y114=6,"fim1st","meio1st"),"meio1st"))))),IF(Y114&gt;5,IF(Y114&gt;Y115+1,"fim1st","meio1st"),"meio1st")),IF(Y114&lt;&gt;"",IF(Y115&gt;5,IF(Y115&gt;Y114+1,"fim1st",IF(Y114&gt;Y115+1,"fim1st",IF(Y115=Y114,"meio1st",IF(Y115=6,IF(Y114=7,"fim1st","meio1st"),IF(Y115=7,IF(Y114=6,"fim1st","meio1st"),"meio1st"))))),IF(Y114&gt;5,IF(Y114&gt;Y115+1,"fim1st","meio1st"),"meio1st")),"NJG"))))))</f>
        <v>STB</v>
      </c>
      <c r="AE115" s="87" t="n">
        <f aca="false">IF(X115="W",6,IF(X115="O",0,  IF(X114="R",IF(AC115="meio1st",IF(Y114&gt;4,IF(Y114=6,7,Y114+2),6),Y115),Y115)))</f>
        <v>6</v>
      </c>
      <c r="AF115" s="88" t="n">
        <f aca="false">IF(X115="W",6,IF(X115="O",0,IF(X115="R",IF(AC115="meio1st",0,IF(AC115="fim1st",0,Z115) ),IF(X114="R",IF(AC115="meio1st",6,IF(AC115="fim1st",6,IF(AC115="meio2st",IF(Z114&gt;4,IF(Z114=6,7,Z114+2),6),Z115))),Z115))))</f>
        <v>6</v>
      </c>
      <c r="AG115" s="89" t="n">
        <f aca="false">IF(X115="W",0,IF(X115="O",0,IF(X115="R",IF(AC115="STB",AA115,0),IF(X114="R",IF(AC112="meio1st",0,IF(AE115&gt;AE114,IF(AF115&gt;AF114,0,10),IF(AF115&gt;AF114,10,AA115))),AA115))))</f>
        <v>5</v>
      </c>
      <c r="AH115" s="69"/>
      <c r="AI115" s="81"/>
      <c r="AJ115" s="82" t="str">
        <f aca="false">D115</f>
        <v>MARCIO SARMENTO</v>
      </c>
      <c r="AK115" s="83" t="n">
        <f aca="false">IF(AL115="W",1,IF(AL115="O",0,IF(AL115="R",0,IF(AL114="R",1,IF(AU115+AU114&gt;0,IF(AU115&gt;AU114,1,0),IF(AT115&gt;AT114,1,0))))))</f>
        <v>0</v>
      </c>
      <c r="AL115" s="84" t="s">
        <v>47</v>
      </c>
      <c r="AM115" s="85"/>
      <c r="AN115" s="85"/>
      <c r="AO115" s="86"/>
      <c r="AQ115" s="5" t="str">
        <f aca="false">IF(AO115&lt;&gt;"","STB",IF(AO114&lt;&gt;"","STB",IF(AN115&lt;&gt;"",IF(AN115&gt;5,IF(AN115&gt;AN114+1,"fim2st",IF(AN114&gt;AN115+1,"fim2st",IF(AN115=AN114,"meio2st",IF(AN115=6,IF(AN114=7,"fim2st","meio2st"),IF(AN115=7,IF(AN114=6,"fim2st","meio2st"),"meio2st"))))),IF(AN114&gt;5,IF(AN114&gt;AN115+1,"fim2st","meio2st"),"meio2st")),IF(AN114&lt;&gt;"",IF(AN115&gt;5,IF(AN115&gt;AN114+1,"fim2st",IF(AN114&gt;AN115+1,"fim2st",IF(AN115=AN114,"meio2st",IF(AN115=6,IF(AN114=7,"fim2st","meio2st"),IF(AN115=7,IF(AN114=6,"fim2st","meio2st"),"meio2st"))))),IF(AN114&gt;5,IF(AN114&gt;AN115+1,"fim2st","meio2st"),"meio2st")),IF(AM115&lt;&gt;"",IF(AM115&gt;5,IF(AM115&gt;AM114+1,"fim1st",IF(AM114&gt;AM115+1,"fim1st",IF(AM115=AM114,"meio1st",IF(AM115=6,IF(AM114=7,"fim1st","meio1st"),IF(AM115=7,IF(AM114=6,"fim1st","meio1st"),"meio1st"))))),IF(AM114&gt;5,IF(AM114&gt;AM115+1,"fim1st","meio1st"),"meio1st")),IF(AM114&lt;&gt;"",IF(AM115&gt;5,IF(AM115&gt;AM114+1,"fim1st",IF(AM114&gt;AM115+1,"fim1st",IF(AM115=AM114,"meio1st",IF(AM115=6,IF(AM114=7,"fim1st","meio1st"),IF(AM115=7,IF(AM114=6,"fim1st","meio1st"),"meio1st"))))),IF(AM114&gt;5,IF(AM114&gt;AM115+1,"fim1st","meio1st"),"meio1st")),"NJG"))))))</f>
        <v>NJG</v>
      </c>
      <c r="AS115" s="87" t="n">
        <f aca="false">IF(AL115="W",6,IF(AL115="O",0,  IF(AL114="R",IF(AQ115="meio1st",IF(AM114&gt;4,IF(AM114=6,7,AM114+2),6),AM115),AM115)))</f>
        <v>0</v>
      </c>
      <c r="AT115" s="88" t="n">
        <f aca="false">IF(AL115="W",6,IF(AL115="O",0,IF(AL115="R",IF(AQ115="meio1st",0,IF(AQ115="fim1st",0,AN115) ),IF(AL114="R",IF(AQ115="meio1st",6,IF(AQ115="fim1st",6,IF(AQ115="meio2st",IF(AN114&gt;4,IF(AN114=6,7,AN114+2),6),AN115))),AN115))))</f>
        <v>0</v>
      </c>
      <c r="AU115" s="89" t="n">
        <f aca="false">IF(AL115="W",0,IF(AL115="O",0,IF(AL115="R",IF(AQ115="STB",AO115,0),IF(AL114="R",IF(AQ112="meio1st",0,IF(AS115&gt;AS114,IF(AT115&gt;AT114,0,10),IF(AT115&gt;AT114,10,AO115))),AO115))))</f>
        <v>0</v>
      </c>
      <c r="AW115" s="81" t="s">
        <v>75</v>
      </c>
      <c r="AX115" s="82" t="str">
        <f aca="false">D114</f>
        <v>REGINALDO MACHADO</v>
      </c>
      <c r="AY115" s="83" t="n">
        <f aca="false">IF(AZ115="W",1,IF(AZ115="O",0,IF(AZ115="R",0,IF(AZ114="R",1,IF(BI115+BI114&gt;0,IF(BI115&gt;BI114,1,0),IF(BH115&gt;BH114,1,0))))))</f>
        <v>0</v>
      </c>
      <c r="AZ115" s="84" t="s">
        <v>47</v>
      </c>
      <c r="BA115" s="85"/>
      <c r="BB115" s="85"/>
      <c r="BC115" s="86"/>
      <c r="BE115" s="5" t="str">
        <f aca="false">IF(BC115&lt;&gt;"","STB",IF(BC114&lt;&gt;"","STB",IF(BB115&lt;&gt;"",IF(BB115&gt;5,IF(BB115&gt;BB114+1,"fim2st",IF(BB114&gt;BB115+1,"fim2st",IF(BB115=BB114,"meio2st",IF(BB115=6,IF(BB114=7,"fim2st","meio2st"),IF(BB115=7,IF(BB114=6,"fim2st","meio2st"),"meio2st"))))),IF(BB114&gt;5,IF(BB114&gt;BB115+1,"fim2st","meio2st"),"meio2st")),IF(BB114&lt;&gt;"",IF(BB115&gt;5,IF(BB115&gt;BB114+1,"fim2st",IF(BB114&gt;BB115+1,"fim2st",IF(BB115=BB114,"meio2st",IF(BB115=6,IF(BB114=7,"fim2st","meio2st"),IF(BB115=7,IF(BB114=6,"fim2st","meio2st"),"meio2st"))))),IF(BB114&gt;5,IF(BB114&gt;BB115+1,"fim2st","meio2st"),"meio2st")),IF(BA115&lt;&gt;"",IF(BA115&gt;5,IF(BA115&gt;BA114+1,"fim1st",IF(BA114&gt;BA115+1,"fim1st",IF(BA115=BA114,"meio1st",IF(BA115=6,IF(BA114=7,"fim1st","meio1st"),IF(BA115=7,IF(BA114=6,"fim1st","meio1st"),"meio1st"))))),IF(BA114&gt;5,IF(BA114&gt;BA115+1,"fim1st","meio1st"),"meio1st")),IF(BA114&lt;&gt;"",IF(BA115&gt;5,IF(BA115&gt;BA114+1,"fim1st",IF(BA114&gt;BA115+1,"fim1st",IF(BA115=BA114,"meio1st",IF(BA115=6,IF(BA114=7,"fim1st","meio1st"),IF(BA115=7,IF(BA114=6,"fim1st","meio1st"),"meio1st"))))),IF(BA114&gt;5,IF(BA114&gt;BA115+1,"fim1st","meio1st"),"meio1st")),"NJG"))))))</f>
        <v>NJG</v>
      </c>
      <c r="BG115" s="87" t="n">
        <f aca="false">IF(AZ115="W",6,IF(AZ115="O",0,  IF(AZ114="R",IF(BE115="meio1st",IF(BA114&gt;4,IF(BA114=6,7,BA114+2),6),BA115),BA115)))</f>
        <v>0</v>
      </c>
      <c r="BH115" s="88" t="n">
        <f aca="false">IF(AZ115="W",6,IF(AZ115="O",0,IF(AZ115="R",IF(BE115="meio1st",0,IF(BE115="fim1st",0,BB115) ),IF(AZ114="R",IF(BE115="meio1st",6,IF(BE115="fim1st",6,IF(BE115="meio2st",IF(BB114&gt;4,IF(BB114=6,7,BB114+2),6),BB115))),BB115))))</f>
        <v>0</v>
      </c>
      <c r="BI115" s="89" t="n">
        <f aca="false">IF(AZ115="W",0,IF(AZ115="O",0,IF(AZ115="R",IF(BE115="STB",BC115,0),IF(AZ114="R",IF(BE112="meio1st",0,IF(BG115&gt;BG114,IF(BH115&gt;BH114,0,10),IF(BH115&gt;BH114,10,BC115))),BC115))))</f>
        <v>0</v>
      </c>
      <c r="BK115" s="81" t="s">
        <v>75</v>
      </c>
      <c r="BL115" s="82" t="str">
        <f aca="false">D117</f>
        <v>MARIO ALLE</v>
      </c>
      <c r="BM115" s="83" t="n">
        <f aca="false">IF(BN115="W",1,IF(BN115="O",0,IF(BN115="R",0,IF(BN114="R",1,IF(BW115+BW114&gt;0,IF(BW115&gt;BW114,1,0),IF(BV115&gt;BV114,1,0))))))</f>
        <v>0</v>
      </c>
      <c r="BN115" s="84"/>
      <c r="BO115" s="85" t="n">
        <v>6</v>
      </c>
      <c r="BP115" s="85" t="n">
        <v>5</v>
      </c>
      <c r="BQ115" s="86"/>
      <c r="BS115" s="5" t="str">
        <f aca="false">IF(BQ115&lt;&gt;"","STB",IF(BQ114&lt;&gt;"","STB",IF(BP115&lt;&gt;"",IF(BP115&gt;5,IF(BP115&gt;BP114+1,"fim2st",IF(BP114&gt;BP115+1,"fim2st",IF(BP115=BP114,"meio2st",IF(BP115=6,IF(BP114=7,"fim2st","meio2st"),IF(BP115=7,IF(BP114=6,"fim2st","meio2st"),"meio2st"))))),IF(BP114&gt;5,IF(BP114&gt;BP115+1,"fim2st","meio2st"),"meio2st")),IF(BP114&lt;&gt;"",IF(BP115&gt;5,IF(BP115&gt;BP114+1,"fim2st",IF(BP114&gt;BP115+1,"fim2st",IF(BP115=BP114,"meio2st",IF(BP115=6,IF(BP114=7,"fim2st","meio2st"),IF(BP115=7,IF(BP114=6,"fim2st","meio2st"),"meio2st"))))),IF(BP114&gt;5,IF(BP114&gt;BP115+1,"fim2st","meio2st"),"meio2st")),IF(BO115&lt;&gt;"",IF(BO115&gt;5,IF(BO115&gt;BO114+1,"fim1st",IF(BO114&gt;BO115+1,"fim1st",IF(BO115=BO114,"meio1st",IF(BO115=6,IF(BO114=7,"fim1st","meio1st"),IF(BO115=7,IF(BO114=6,"fim1st","meio1st"),"meio1st"))))),IF(BO114&gt;5,IF(BO114&gt;BO115+1,"fim1st","meio1st"),"meio1st")),IF(BO114&lt;&gt;"",IF(BO115&gt;5,IF(BO115&gt;BO114+1,"fim1st",IF(BO114&gt;BO115+1,"fim1st",IF(BO115=BO114,"meio1st",IF(BO115=6,IF(BO114=7,"fim1st","meio1st"),IF(BO115=7,IF(BO114=6,"fim1st","meio1st"),"meio1st"))))),IF(BO114&gt;5,IF(BO114&gt;BO115+1,"fim1st","meio1st"),"meio1st")),"NJG"))))))</f>
        <v>fim2st</v>
      </c>
      <c r="BU115" s="87" t="n">
        <f aca="false">IF(BN115="W",6,IF(BN115="O",0,  IF(BN114="R",IF(BS115="meio1st",IF(BO114&gt;4,IF(BO114=6,7,BO114+2),6),BO115),BO115)))</f>
        <v>6</v>
      </c>
      <c r="BV115" s="88" t="n">
        <f aca="false">IF(BN115="W",6,IF(BN115="O",0,IF(BN115="R",IF(BS115="meio1st",0,IF(BS115="fim1st",0,BP115) ),IF(BN114="R",IF(BS115="meio1st",6,IF(BS115="fim1st",6,IF(BS115="meio2st",IF(BP114&gt;4,IF(BP114=6,7,BP114+2),6),BP115))),BP115))))</f>
        <v>5</v>
      </c>
      <c r="BW115" s="89" t="n">
        <f aca="false">IF(BN115="W",0,IF(BN115="O",0,IF(BN115="R",IF(BS115="STB",BQ115,0),IF(BN114="R",IF(BS112="meio1st",0,IF(BU115&gt;BU114,IF(BV115&gt;BV114,0,10),IF(BV115&gt;BV114,10,BQ115))),BQ115))))</f>
        <v>0</v>
      </c>
      <c r="BY115" s="81"/>
      <c r="BZ115" s="82" t="str">
        <f aca="false">D116</f>
        <v>JOÃO COZZA</v>
      </c>
      <c r="CA115" s="83" t="n">
        <f aca="false">IF(CB115="W",1,IF(CB115="O",0,IF(CB115="R",0,IF(CB114="R",1,IF(CK115+CK114&gt;0,IF(CK115&gt;CK114,1,0),IF(CJ115&gt;CJ114,1,0))))))</f>
        <v>1</v>
      </c>
      <c r="CB115" s="84" t="s">
        <v>25</v>
      </c>
      <c r="CC115" s="85"/>
      <c r="CD115" s="85"/>
      <c r="CE115" s="86"/>
      <c r="CG115" s="5" t="str">
        <f aca="false">IF(CE115&lt;&gt;"","STB",IF(CE114&lt;&gt;"","STB",IF(CD115&lt;&gt;"",IF(CD115&gt;5,IF(CD115&gt;CD114+1,"fim2st",IF(CD114&gt;CD115+1,"fim2st",IF(CD115=CD114,"meio2st",IF(CD115=6,IF(CD114=7,"fim2st","meio2st"),IF(CD115=7,IF(CD114=6,"fim2st","meio2st"),"meio2st"))))),IF(CD114&gt;5,IF(CD114&gt;CD115+1,"fim2st","meio2st"),"meio2st")),IF(CD114&lt;&gt;"",IF(CD115&gt;5,IF(CD115&gt;CD114+1,"fim2st",IF(CD114&gt;CD115+1,"fim2st",IF(CD115=CD114,"meio2st",IF(CD115=6,IF(CD114=7,"fim2st","meio2st"),IF(CD115=7,IF(CD114=6,"fim2st","meio2st"),"meio2st"))))),IF(CD114&gt;5,IF(CD114&gt;CD115+1,"fim2st","meio2st"),"meio2st")),IF(CC115&lt;&gt;"",IF(CC115&gt;5,IF(CC115&gt;CC114+1,"fim1st",IF(CC114&gt;CC115+1,"fim1st",IF(CC115=CC114,"meio1st",IF(CC115=6,IF(CC114=7,"fim1st","meio1st"),IF(CC115=7,IF(CC114=6,"fim1st","meio1st"),"meio1st"))))),IF(CC114&gt;5,IF(CC114&gt;CC115+1,"fim1st","meio1st"),"meio1st")),IF(CC114&lt;&gt;"",IF(CC115&gt;5,IF(CC115&gt;CC114+1,"fim1st",IF(CC114&gt;CC115+1,"fim1st",IF(CC115=CC114,"meio1st",IF(CC115=6,IF(CC114=7,"fim1st","meio1st"),IF(CC115=7,IF(CC114=6,"fim1st","meio1st"),"meio1st"))))),IF(CC114&gt;5,IF(CC114&gt;CC115+1,"fim1st","meio1st"),"meio1st")),"NJG"))))))</f>
        <v>NJG</v>
      </c>
      <c r="CI115" s="92" t="n">
        <f aca="false">IF(CB115="W",6,IF(CB115="O",0,  IF(CB114="R",IF(CG115="meio1st",IF(CC114&gt;4,IF(CC114=6,7,CC114+2),6),CC115),CC115)))</f>
        <v>6</v>
      </c>
      <c r="CJ115" s="93" t="n">
        <f aca="false">IF(CB115="W",6,IF(CB115="O",0,IF(CB115="R",IF(CG115="meio1st",0,IF(CG115="fim1st",0,CD115) ),IF(CB114="R",IF(CG115="meio1st",6,IF(CG115="fim1st",6,IF(CG115="meio2st",IF(CD114&gt;4,IF(CD114=6,7,CD114+2),6),CD115))),CD115))))</f>
        <v>6</v>
      </c>
      <c r="CK115" s="94" t="n">
        <f aca="false">IF(CB115="W",0,IF(CB115="O",0,IF(CB115="R",IF(CG115="STB",CE115,0),IF(CB114="R",IF(CG112="meio1st",0,IF(CI115&gt;CI114,IF(CJ115&gt;CJ114,0,10),IF(CJ115&gt;CJ114,10,CE115))),CE115))))</f>
        <v>0</v>
      </c>
      <c r="CM115" s="1" t="str">
        <f aca="false">D115</f>
        <v>MARCIO SARMENTO</v>
      </c>
      <c r="CN115" s="8" t="n">
        <f aca="false">IF(AE117&gt;AE116,1,0)</f>
        <v>1</v>
      </c>
      <c r="CO115" s="8" t="n">
        <f aca="false">IF(AF117&gt;AF116,1,0)</f>
        <v>1</v>
      </c>
      <c r="CP115" s="8" t="n">
        <f aca="false">IF(AG117&gt;AG116,1,0)</f>
        <v>0</v>
      </c>
      <c r="CQ115" s="8" t="n">
        <f aca="false">IF(AS115&gt;AS114,1,0)</f>
        <v>0</v>
      </c>
      <c r="CR115" s="8" t="n">
        <f aca="false">IF(AT115&gt;AT114,1,0)</f>
        <v>0</v>
      </c>
      <c r="CS115" s="8" t="n">
        <f aca="false">IF(AU115&gt;AU114,1,0)</f>
        <v>0</v>
      </c>
      <c r="CT115" s="8" t="n">
        <f aca="false">IF(BG113&gt;BG112,1,0)</f>
        <v>0</v>
      </c>
      <c r="CU115" s="8" t="n">
        <f aca="false">IF(BH113&gt;BH112,1,0)</f>
        <v>0</v>
      </c>
      <c r="CV115" s="8" t="n">
        <f aca="false">IF(BI113&gt;BI112,1,0)</f>
        <v>0</v>
      </c>
      <c r="CW115" s="8" t="n">
        <f aca="false">IF(BU117&gt;BU116,1,0)</f>
        <v>0</v>
      </c>
      <c r="CX115" s="8" t="n">
        <f aca="false">IF(BV117&gt;BV116,1,0)</f>
        <v>1</v>
      </c>
      <c r="CY115" s="8" t="n">
        <f aca="false">IF(BW117&gt;BW116,1,0)</f>
        <v>1</v>
      </c>
      <c r="CZ115" s="8" t="n">
        <f aca="false">IF(CI116&gt;CI117,1,0)</f>
        <v>0</v>
      </c>
      <c r="DA115" s="8" t="n">
        <f aca="false">IF(CJ116&gt;CJ117,1,0)</f>
        <v>0</v>
      </c>
      <c r="DB115" s="8" t="n">
        <f aca="false">IF(CK116&gt;CK117,1,0)</f>
        <v>0</v>
      </c>
      <c r="DC115" s="74"/>
      <c r="DD115" s="8" t="n">
        <f aca="false">IF(AE116&gt;AE117,1,0)</f>
        <v>0</v>
      </c>
      <c r="DE115" s="8" t="n">
        <f aca="false">IF(AF116&gt;AF117,1,0)</f>
        <v>0</v>
      </c>
      <c r="DF115" s="8" t="n">
        <f aca="false">IF(AG116&gt;AG117,1,0)</f>
        <v>0</v>
      </c>
      <c r="DG115" s="8" t="n">
        <f aca="false">IF(AS114&gt;AS115,1,0)</f>
        <v>1</v>
      </c>
      <c r="DH115" s="8" t="n">
        <f aca="false">IF(AT114&gt;AT115,1,0)</f>
        <v>1</v>
      </c>
      <c r="DI115" s="8" t="n">
        <f aca="false">IF(AU114&gt;AU115,1,0)</f>
        <v>0</v>
      </c>
      <c r="DJ115" s="8" t="n">
        <f aca="false">IF(BG112&gt;BG113,1,0)</f>
        <v>1</v>
      </c>
      <c r="DK115" s="8" t="n">
        <f aca="false">IF(BH112&gt;BH113,1,0)</f>
        <v>1</v>
      </c>
      <c r="DL115" s="8" t="n">
        <f aca="false">IF(BI112&gt;BI113,1,0)</f>
        <v>0</v>
      </c>
      <c r="DM115" s="8" t="n">
        <f aca="false">IF(BU116&gt;BU117,1,0)</f>
        <v>1</v>
      </c>
      <c r="DN115" s="8" t="n">
        <f aca="false">IF(BV116&gt;BV117,1,0)</f>
        <v>0</v>
      </c>
      <c r="DO115" s="8" t="n">
        <f aca="false">IF(BW116&gt;BW117,1,0)</f>
        <v>0</v>
      </c>
      <c r="DP115" s="8" t="n">
        <f aca="false">IF(CI117&gt;CI116,1,0)</f>
        <v>1</v>
      </c>
      <c r="DQ115" s="8" t="n">
        <f aca="false">IF(CJ117&gt;CJ116,1,0)</f>
        <v>1</v>
      </c>
      <c r="DR115" s="8" t="n">
        <f aca="false">IF(CK117&gt;CK116,1,0)</f>
        <v>0</v>
      </c>
      <c r="DS115" s="74"/>
      <c r="DT115" s="8" t="n">
        <f aca="false">AE117+AF117+AG117+AS115+AT115+AU115+BG113+BH113+BI113+BU117+BV117+BW117+CI116+CJ116+CK116</f>
        <v>43</v>
      </c>
      <c r="DU115" s="8" t="n">
        <f aca="false">AE116+AF116+AG116+AS114+AT114+AU114+BG112+BH112+BI112+BU116+BV116+BW116+CI117+CJ117+CK117</f>
        <v>43</v>
      </c>
      <c r="DV115" s="74"/>
      <c r="DW115" s="1" t="n">
        <f aca="false">IF(X117="O",1,0)</f>
        <v>0</v>
      </c>
      <c r="DX115" s="1" t="n">
        <f aca="false">IF(AL115="O",1,0)</f>
        <v>1</v>
      </c>
      <c r="DY115" s="1" t="n">
        <f aca="false">IF(AZ113="O",1,0)</f>
        <v>0</v>
      </c>
      <c r="DZ115" s="1" t="n">
        <f aca="false">IF(BN117="O",1,0)</f>
        <v>0</v>
      </c>
      <c r="EA115" s="1" t="n">
        <f aca="false">IF(CB116="O",1,0)</f>
        <v>0</v>
      </c>
      <c r="ED115" s="8" t="n">
        <f aca="false">IF(CN115+CO115+CP115+DD115+DE115+DF115&gt;0,1,0)</f>
        <v>1</v>
      </c>
      <c r="EE115" s="8" t="n">
        <f aca="false">IF(CQ115+CR115+CS115+DG115+DH115+DI115&gt;0,1,0)</f>
        <v>1</v>
      </c>
      <c r="EF115" s="8" t="n">
        <f aca="false">IF(CT115+CU115+CV115+DJ115+DK115+DL115&gt;0,1,0)</f>
        <v>1</v>
      </c>
      <c r="EG115" s="8" t="n">
        <f aca="false">IF(CW115+CX115+CY115+DM115+DN115+DO115&gt;0,1,0)</f>
        <v>1</v>
      </c>
      <c r="EH115" s="8" t="n">
        <f aca="false">IF(CZ115+DA115+DB115+DP115+DQ115+DR115&gt;0,1,0)</f>
        <v>1</v>
      </c>
      <c r="EI115" s="8" t="n">
        <v>4</v>
      </c>
      <c r="EJ115" s="48" t="n">
        <f aca="false">SUM(ED115:EH115)</f>
        <v>5</v>
      </c>
      <c r="EK115" s="48" t="n">
        <f aca="false">AY113+BM117+CA116+W117+AK115</f>
        <v>2</v>
      </c>
      <c r="EL115" s="48" t="n">
        <f aca="false">SUM(CN115:DB115)</f>
        <v>4</v>
      </c>
      <c r="EM115" s="48" t="n">
        <f aca="false">SUM(DD115:DR115)</f>
        <v>7</v>
      </c>
      <c r="EN115" s="48" t="n">
        <f aca="false">EL115-EM115</f>
        <v>-3</v>
      </c>
      <c r="EO115" s="48" t="n">
        <f aca="false">DT115</f>
        <v>43</v>
      </c>
      <c r="EP115" s="48" t="n">
        <f aca="false">DU115</f>
        <v>43</v>
      </c>
      <c r="EQ115" s="48" t="n">
        <f aca="false">EO115-EP115</f>
        <v>0</v>
      </c>
      <c r="ER115" s="48" t="n">
        <f aca="false">SUM(DW115:EA115)</f>
        <v>1</v>
      </c>
      <c r="ES115" s="74"/>
      <c r="ET115" s="27" t="n">
        <f aca="false">IF(EK115+100&gt;99,EK115+100,concatdxnar("0",EK115+100))</f>
        <v>102</v>
      </c>
      <c r="EU115" s="27" t="str">
        <f aca="false">IF(EN115+100&gt;99,EN115+100,CONCATENATE("0",EN115+100))</f>
        <v>097</v>
      </c>
      <c r="EV115" s="27" t="n">
        <f aca="false">IF(EQ115+100&gt;99,EQ115+100,CONCATENATE("0",EQ115+100))</f>
        <v>100</v>
      </c>
      <c r="EW115" s="27" t="n">
        <f aca="false">9-ER115</f>
        <v>8</v>
      </c>
      <c r="EX115" s="8" t="str">
        <f aca="false">CONCATENATE(ET115,EU115,EV115,EW115,EI115)</f>
        <v>10209710084</v>
      </c>
      <c r="EY115" s="8" t="n">
        <f aca="false">VALUE(EX115)</f>
        <v>10209710084</v>
      </c>
      <c r="EZ115" s="8" t="n">
        <f aca="false">LARGE(EY112:EY117,EI115)</f>
        <v>10209909295</v>
      </c>
      <c r="FA115" s="8" t="str">
        <f aca="false">LEFT(EZ115,9)</f>
        <v>102099092</v>
      </c>
      <c r="FB115" s="8" t="str">
        <f aca="false">IF(FA115=FA114,"empate-c",IF(FA115=FA116,"empate-b","ok"))</f>
        <v>ok</v>
      </c>
      <c r="FC115" s="8" t="n">
        <f aca="false">VALUE(RIGHT(EZ115,1))</f>
        <v>5</v>
      </c>
      <c r="FD115" s="8" t="n">
        <f aca="false">IF(FB115="ok",9,IF(FB115="empate-c",CONCATENATE(FC115,FC114),IF(FB115="empate-b",CONCATENATE(FC115,FC116),1)))</f>
        <v>9</v>
      </c>
      <c r="FE115" s="8" t="str">
        <f aca="false">RIGHT(C110,1)</f>
        <v>M</v>
      </c>
      <c r="FF115" s="8" t="n">
        <f aca="false">IF(FD115=9,9,VLOOKUP(CONCATENATE(FE115,FD115),'Conf-Direto'!$A$12:$B$587,2,0))</f>
        <v>9</v>
      </c>
      <c r="FG115" s="8" t="n">
        <f aca="false">IF(FF115=9,9,IF(FF115=FC115,8,7))</f>
        <v>9</v>
      </c>
      <c r="FH115" s="1" t="str">
        <f aca="false">CONCATENATE(FA115,FG115,FC115)</f>
        <v>10209909295</v>
      </c>
      <c r="FI115" s="8" t="n">
        <v>4</v>
      </c>
      <c r="FJ115" s="25" t="n">
        <f aca="false">IF(AY112=1,1,IF(AY113=1,4,0))</f>
        <v>1</v>
      </c>
      <c r="FK115" s="25" t="n">
        <f aca="false">IF(AK114=1,2,IF(AK115=1,4,0))</f>
        <v>2</v>
      </c>
      <c r="FL115" s="25" t="n">
        <f aca="false">IF(W116=1,3,IF(W117=1,4,0))</f>
        <v>4</v>
      </c>
      <c r="FM115" s="25"/>
      <c r="FN115" s="25" t="n">
        <f aca="false">FM116</f>
        <v>4</v>
      </c>
      <c r="FO115" s="25" t="n">
        <f aca="false">FM117</f>
        <v>6</v>
      </c>
      <c r="FP115" s="1" t="n">
        <f aca="false">VALUE(FH115)</f>
        <v>10209909295</v>
      </c>
      <c r="FQ115" s="1" t="n">
        <f aca="false">LARGE(FP112:FP117,4)</f>
        <v>10209909295</v>
      </c>
      <c r="FR115" s="8" t="n">
        <f aca="false">IF(SUM(EJ112:EJ117)=0,B115,VALUE(RIGHT(FQ115,1)))</f>
        <v>5</v>
      </c>
      <c r="FS115" s="1" t="n">
        <f aca="false">FR115+72</f>
        <v>77</v>
      </c>
      <c r="FT115" s="1" t="str">
        <f aca="false">VLOOKUP(FR115,B112:D117,3,0)</f>
        <v>JOÃO COZZA</v>
      </c>
      <c r="FU115" s="4" t="n">
        <f aca="false">F115</f>
        <v>76</v>
      </c>
      <c r="FV115" s="9" t="str">
        <f aca="false">IF(FS115&lt;10,CONCATENATE("0",FS115,IF(FU115&lt;10,CONCATENATE("0",FU115),FU115)),CONCATENATE(FS115,IF(FU115&lt;10,CONCATENATE("0",FU115),FU115)))</f>
        <v>7776</v>
      </c>
      <c r="FW115" s="4" t="n">
        <f aca="false">VALUE(FV115)</f>
        <v>7776</v>
      </c>
      <c r="FX115" s="4" t="n">
        <f aca="false">SMALL(FW112:FW117,FI115)</f>
        <v>7677</v>
      </c>
      <c r="FY115" s="4" t="n">
        <f aca="false">IF(LEN(FX115)=3,VALUE(LEFT(FX115,1)),VALUE(LEFT(FX115,2)))</f>
        <v>76</v>
      </c>
      <c r="FZ115" s="4" t="str">
        <f aca="false">RIGHT(FX115,2)</f>
        <v>77</v>
      </c>
    </row>
    <row r="116" customFormat="false" ht="13.8" hidden="false" customHeight="false" outlineLevel="0" collapsed="false">
      <c r="B116" s="48" t="n">
        <v>5</v>
      </c>
      <c r="C116" s="49" t="n">
        <v>77</v>
      </c>
      <c r="D116" s="50" t="str">
        <f aca="false">Classificação!D81</f>
        <v>JOÃO COZZA</v>
      </c>
      <c r="F116" s="49" t="n">
        <f aca="false">F115+1</f>
        <v>77</v>
      </c>
      <c r="G116" s="51" t="str">
        <f aca="false">VLOOKUP(FR116,$B$112:$D$117,3,0)</f>
        <v>MARCIO SARMENTO</v>
      </c>
      <c r="H116" s="95" t="n">
        <f aca="false">VLOOKUP(FR116,EI112:EJ117,2,0)</f>
        <v>5</v>
      </c>
      <c r="I116" s="75" t="n">
        <f aca="false">VLOOKUP(FR116,EI112:EK117,3,0)</f>
        <v>2</v>
      </c>
      <c r="J116" s="95" t="n">
        <f aca="false">VLOOKUP(FR116,EI112:EQ117,4,0)</f>
        <v>4</v>
      </c>
      <c r="K116" s="77" t="n">
        <f aca="false">VLOOKUP(FR116,EI112:EQ117,5,0)</f>
        <v>7</v>
      </c>
      <c r="L116" s="78" t="n">
        <f aca="false">VLOOKUP(FR116,EI112:EQ117,6,0)</f>
        <v>-3</v>
      </c>
      <c r="M116" s="95" t="n">
        <f aca="false">VLOOKUP(FR116,EI112:EQ117,7,0)</f>
        <v>43</v>
      </c>
      <c r="N116" s="77" t="n">
        <f aca="false">VLOOKUP(FR116,EI112:EQ117,8,0)</f>
        <v>43</v>
      </c>
      <c r="O116" s="113" t="n">
        <f aca="false">VLOOKUP(FR116,EI112:EQ117,9,0)</f>
        <v>0</v>
      </c>
      <c r="P116" s="80" t="n">
        <f aca="false">VLOOKUP(FR116,EI112:ER117,10,0)</f>
        <v>1</v>
      </c>
      <c r="Q116" s="80" t="e">
        <f aca="false">VLOOKUP(FS116,EJ112:ES117,10,0)</f>
        <v>#N/A</v>
      </c>
      <c r="R116" s="59"/>
      <c r="S116" s="59"/>
      <c r="U116" s="60"/>
      <c r="V116" s="97" t="str">
        <f aca="false">D114</f>
        <v>REGINALDO MACHADO</v>
      </c>
      <c r="W116" s="98" t="n">
        <f aca="false">IF(X116="W",1,IF(X116="O",0,IF(X116="R",0,IF(X117="R",1,IF(AG116+AG117&gt;0,IF(AG116&gt;AG117,1,0),IF(AF116&gt;AF117,1,0))))))</f>
        <v>0</v>
      </c>
      <c r="X116" s="96" t="s">
        <v>47</v>
      </c>
      <c r="Y116" s="64"/>
      <c r="Z116" s="64"/>
      <c r="AA116" s="65"/>
      <c r="AC116" s="5" t="str">
        <f aca="false">IF(AA116&lt;&gt;"","STB",IF(AA117&lt;&gt;"","STB",IF(Z116&lt;&gt;"",IF(Z116&gt;5,IF(Z116&gt;Z117+1,"fim2st",IF(Z117&gt;Z116+1,"fim2st",IF(Z116=Z117,"meio2st",IF(Z116=6,IF(Z117=7,"fim2st","meio2st"),IF(Z116=7,IF(Z117=6,"fim2st","meio2st"),"meio2st"))))),IF(Z117&gt;5,IF(Z117&gt;Z116+1,"fim2st","meio2st"),"meio2st")),IF(Z117&lt;&gt;"",IF(Z116&gt;5,IF(Z116&gt;Z117+1,"fim2st",IF(Z117&gt;Z116+1,"fim2st",IF(Z116=Z117,"meio2st",IF(Z116=6,IF(Z117=7,"fim2st","meio2st"),IF(Z116=7,IF(Z117=6,"fim2st","meio2st"),"meio2st"))))),IF(Z117&gt;5,IF(Z117&gt;Z116+1,"fim2st","meio2st"),"meio2st")),IF(Y116&lt;&gt;"",IF(Y116&gt;5,IF(Y116&gt;Y117+1,"fim1st",IF(Y117&gt;Y116+1,"fim1st",IF(Y116=Y117,"meio1st",IF(Y116=6,IF(Y117=7,"fim1st","meio1st"),IF(Y116=7,IF(Y117=6,"fim1st","meio1st"),"meio1st"))))),IF(Y117&gt;5,IF(Y117&gt;Y116+1,"fim1st","meio1st"),"meio1st")),IF(Y117&lt;&gt;"",IF(Y116&gt;5,IF(Y116&gt;Y117+1,"fim1st",IF(Y117&gt;Y116+1,"fim1st",IF(Y116=Y117,"meio1st",IF(Y116=6,IF(Y117=7,"fim1st","meio1st"),IF(Y116=7,IF(Y117=6,"fim1st","meio1st"),"meio1st"))))),IF(Y117&gt;5,IF(Y117&gt;Y116+1,"fim1st","meio1st"),"meio1st")),"NJG"))))))</f>
        <v>NJG</v>
      </c>
      <c r="AE116" s="66" t="n">
        <f aca="false">IF(X116="W",6,IF(X116="O",0,  IF(X117="R",IF(AC116="meio1st",IF(Y117&gt;4,IF(Y117=6,7,Y117+2),6),Y116),Y116)))</f>
        <v>0</v>
      </c>
      <c r="AF116" s="67" t="n">
        <f aca="false">IF(X116="W",6,IF(X116="O",0,IF(X116="R",IF(AC116="meio1st",0,IF(AC116="fim1st",0,Z116) ),IF(X117="R",IF(AC116="meio1st",6,IF(AC116="fim1st",6,IF(AC116="meio2st",IF(Z117&gt;4,IF(Z117=6,7,Z117+2),6),Z116))),Z116))))</f>
        <v>0</v>
      </c>
      <c r="AG116" s="68" t="n">
        <f aca="false">IF(X116="W",0,IF(X116="O",0,IF(X116="R",IF(AC116="STB",AA116,0),IF(X117="R",IF(AC112="meio1st",0,IF(AE116&gt;AE117,IF(AF116&gt;AF117,0,10),IF(AF116&gt;AF117,10,AA116))),AA116))))</f>
        <v>0</v>
      </c>
      <c r="AH116" s="69"/>
      <c r="AI116" s="60" t="s">
        <v>75</v>
      </c>
      <c r="AJ116" s="97" t="str">
        <f aca="false">D114</f>
        <v>REGINALDO MACHADO</v>
      </c>
      <c r="AK116" s="98" t="n">
        <f aca="false">IF(AL116="W",1,IF(AL116="O",0,IF(AL116="R",0,IF(AL117="R",1,IF(AU116+AU117&gt;0,IF(AU116&gt;AU117,1,0),IF(AT116&gt;AT117,1,0))))))</f>
        <v>0</v>
      </c>
      <c r="AL116" s="96" t="s">
        <v>47</v>
      </c>
      <c r="AM116" s="64"/>
      <c r="AN116" s="64"/>
      <c r="AO116" s="65"/>
      <c r="AQ116" s="5" t="str">
        <f aca="false">IF(AO116&lt;&gt;"","STB",IF(AO117&lt;&gt;"","STB",IF(AN116&lt;&gt;"",IF(AN116&gt;5,IF(AN116&gt;AN117+1,"fim2st",IF(AN117&gt;AN116+1,"fim2st",IF(AN116=AN117,"meio2st",IF(AN116=6,IF(AN117=7,"fim2st","meio2st"),IF(AN116=7,IF(AN117=6,"fim2st","meio2st"),"meio2st"))))),IF(AN117&gt;5,IF(AN117&gt;AN116+1,"fim2st","meio2st"),"meio2st")),IF(AN117&lt;&gt;"",IF(AN116&gt;5,IF(AN116&gt;AN117+1,"fim2st",IF(AN117&gt;AN116+1,"fim2st",IF(AN116=AN117,"meio2st",IF(AN116=6,IF(AN117=7,"fim2st","meio2st"),IF(AN116=7,IF(AN117=6,"fim2st","meio2st"),"meio2st"))))),IF(AN117&gt;5,IF(AN117&gt;AN116+1,"fim2st","meio2st"),"meio2st")),IF(AM116&lt;&gt;"",IF(AM116&gt;5,IF(AM116&gt;AM117+1,"fim1st",IF(AM117&gt;AM116+1,"fim1st",IF(AM116=AM117,"meio1st",IF(AM116=6,IF(AM117=7,"fim1st","meio1st"),IF(AM116=7,IF(AM117=6,"fim1st","meio1st"),"meio1st"))))),IF(AM117&gt;5,IF(AM117&gt;AM116+1,"fim1st","meio1st"),"meio1st")),IF(AM117&lt;&gt;"",IF(AM116&gt;5,IF(AM116&gt;AM117+1,"fim1st",IF(AM117&gt;AM116+1,"fim1st",IF(AM116=AM117,"meio1st",IF(AM116=6,IF(AM117=7,"fim1st","meio1st"),IF(AM116=7,IF(AM117=6,"fim1st","meio1st"),"meio1st"))))),IF(AM117&gt;5,IF(AM117&gt;AM116+1,"fim1st","meio1st"),"meio1st")),"NJG"))))))</f>
        <v>NJG</v>
      </c>
      <c r="AS116" s="66" t="n">
        <f aca="false">IF(AL116="W",6,IF(AL116="O",0,  IF(AL117="R",IF(AQ116="meio1st",IF(AM117&gt;4,IF(AM117=6,7,AM117+2),6),AM116),AM116)))</f>
        <v>0</v>
      </c>
      <c r="AT116" s="67" t="n">
        <f aca="false">IF(AL116="W",6,IF(AL116="O",0,IF(AL116="R",IF(AQ116="meio1st",0,IF(AQ116="fim1st",0,AN116) ),IF(AL117="R",IF(AQ116="meio1st",6,IF(AQ116="fim1st",6,IF(AQ116="meio2st",IF(AN117&gt;4,IF(AN117=6,7,AN117+2),6),AN116))),AN116))))</f>
        <v>0</v>
      </c>
      <c r="AU116" s="68" t="n">
        <f aca="false">IF(AL116="W",0,IF(AL116="O",0,IF(AL116="R",IF(AQ116="STB",AO116,0),IF(AL117="R",IF(AQ112="meio1st",0,IF(AS116&gt;AS117,IF(AT116&gt;AT117,0,10),IF(AT116&gt;AT117,10,AO116))),AO116))))</f>
        <v>0</v>
      </c>
      <c r="AW116" s="60"/>
      <c r="AX116" s="97" t="str">
        <f aca="false">D116</f>
        <v>JOÃO COZZA</v>
      </c>
      <c r="AY116" s="98" t="n">
        <f aca="false">IF(AZ116="W",1,IF(AZ116="O",0,IF(AZ116="R",0,IF(AZ117="R",1,IF(BI116+BI117&gt;0,IF(BI116&gt;BI117,1,0),IF(BH116&gt;BH117,1,0))))))</f>
        <v>0</v>
      </c>
      <c r="AZ116" s="96"/>
      <c r="BA116" s="64" t="n">
        <v>2</v>
      </c>
      <c r="BB116" s="64" t="n">
        <v>2</v>
      </c>
      <c r="BC116" s="65"/>
      <c r="BE116" s="5" t="str">
        <f aca="false">IF(BC116&lt;&gt;"","STB",IF(BC117&lt;&gt;"","STB",IF(BB116&lt;&gt;"",IF(BB116&gt;5,IF(BB116&gt;BB117+1,"fim2st",IF(BB117&gt;BB116+1,"fim2st",IF(BB116=BB117,"meio2st",IF(BB116=6,IF(BB117=7,"fim2st","meio2st"),IF(BB116=7,IF(BB117=6,"fim2st","meio2st"),"meio2st"))))),IF(BB117&gt;5,IF(BB117&gt;BB116+1,"fim2st","meio2st"),"meio2st")),IF(BB117&lt;&gt;"",IF(BB116&gt;5,IF(BB116&gt;BB117+1,"fim2st",IF(BB117&gt;BB116+1,"fim2st",IF(BB116=BB117,"meio2st",IF(BB116=6,IF(BB117=7,"fim2st","meio2st"),IF(BB116=7,IF(BB117=6,"fim2st","meio2st"),"meio2st"))))),IF(BB117&gt;5,IF(BB117&gt;BB116+1,"fim2st","meio2st"),"meio2st")),IF(BA116&lt;&gt;"",IF(BA116&gt;5,IF(BA116&gt;BA117+1,"fim1st",IF(BA117&gt;BA116+1,"fim1st",IF(BA116=BA117,"meio1st",IF(BA116=6,IF(BA117=7,"fim1st","meio1st"),IF(BA116=7,IF(BA117=6,"fim1st","meio1st"),"meio1st"))))),IF(BA117&gt;5,IF(BA117&gt;BA116+1,"fim1st","meio1st"),"meio1st")),IF(BA117&lt;&gt;"",IF(BA116&gt;5,IF(BA116&gt;BA117+1,"fim1st",IF(BA117&gt;BA116+1,"fim1st",IF(BA116=BA117,"meio1st",IF(BA116=6,IF(BA117=7,"fim1st","meio1st"),IF(BA116=7,IF(BA117=6,"fim1st","meio1st"),"meio1st"))))),IF(BA117&gt;5,IF(BA117&gt;BA116+1,"fim1st","meio1st"),"meio1st")),"NJG"))))))</f>
        <v>fim2st</v>
      </c>
      <c r="BG116" s="66" t="n">
        <f aca="false">IF(AZ116="W",6,IF(AZ116="O",0,  IF(AZ117="R",IF(BE116="meio1st",IF(BA117&gt;4,IF(BA117=6,7,BA117+2),6),BA116),BA116)))</f>
        <v>2</v>
      </c>
      <c r="BH116" s="67" t="n">
        <f aca="false">IF(AZ116="W",6,IF(AZ116="O",0,IF(AZ116="R",IF(BE116="meio1st",0,IF(BE116="fim1st",0,BB116) ),IF(AZ117="R",IF(BE116="meio1st",6,IF(BE116="fim1st",6,IF(BE116="meio2st",IF(BB117&gt;4,IF(BB117=6,7,BB117+2),6),BB116))),BB116))))</f>
        <v>2</v>
      </c>
      <c r="BI116" s="68" t="n">
        <f aca="false">IF(AZ116="W",0,IF(AZ116="O",0,IF(AZ116="R",IF(BE116="STB",BC116,0),IF(AZ117="R",IF(BE112="meio1st",0,IF(BG116&gt;BG117,IF(BH116&gt;BH117,0,10),IF(BH116&gt;BH117,10,BC116))),BC116))))</f>
        <v>0</v>
      </c>
      <c r="BK116" s="60" t="s">
        <v>75</v>
      </c>
      <c r="BL116" s="97" t="str">
        <f aca="false">D116</f>
        <v>JOÃO COZZA</v>
      </c>
      <c r="BM116" s="98" t="n">
        <f aca="false">IF(BN116="W",1,IF(BN116="O",0,IF(BN116="R",0,IF(BN117="R",1,IF(BW116+BW117&gt;0,IF(BW116&gt;BW117,1,0),IF(BV116&gt;BV117,1,0))))))</f>
        <v>0</v>
      </c>
      <c r="BN116" s="96" t="s">
        <v>76</v>
      </c>
      <c r="BO116" s="64" t="n">
        <v>7</v>
      </c>
      <c r="BP116" s="64"/>
      <c r="BQ116" s="65"/>
      <c r="BS116" s="5" t="str">
        <f aca="false">IF(BQ116&lt;&gt;"","STB",IF(BQ117&lt;&gt;"","STB",IF(BP116&lt;&gt;"",IF(BP116&gt;5,IF(BP116&gt;BP117+1,"fim2st",IF(BP117&gt;BP116+1,"fim2st",IF(BP116=BP117,"meio2st",IF(BP116=6,IF(BP117=7,"fim2st","meio2st"),IF(BP116=7,IF(BP117=6,"fim2st","meio2st"),"meio2st"))))),IF(BP117&gt;5,IF(BP117&gt;BP116+1,"fim2st","meio2st"),"meio2st")),IF(BP117&lt;&gt;"",IF(BP116&gt;5,IF(BP116&gt;BP117+1,"fim2st",IF(BP117&gt;BP116+1,"fim2st",IF(BP116=BP117,"meio2st",IF(BP116=6,IF(BP117=7,"fim2st","meio2st"),IF(BP116=7,IF(BP117=6,"fim2st","meio2st"),"meio2st"))))),IF(BP117&gt;5,IF(BP117&gt;BP116+1,"fim2st","meio2st"),"meio2st")),IF(BO116&lt;&gt;"",IF(BO116&gt;5,IF(BO116&gt;BO117+1,"fim1st",IF(BO117&gt;BO116+1,"fim1st",IF(BO116=BO117,"meio1st",IF(BO116=6,IF(BO117=7,"fim1st","meio1st"),IF(BO116=7,IF(BO117=6,"fim1st","meio1st"),"meio1st"))))),IF(BO117&gt;5,IF(BO117&gt;BO116+1,"fim1st","meio1st"),"meio1st")),IF(BO117&lt;&gt;"",IF(BO116&gt;5,IF(BO116&gt;BO117+1,"fim1st",IF(BO117&gt;BO116+1,"fim1st",IF(BO116=BO117,"meio1st",IF(BO116=6,IF(BO117=7,"fim1st","meio1st"),IF(BO116=7,IF(BO117=6,"fim1st","meio1st"),"meio1st"))))),IF(BO117&gt;5,IF(BO117&gt;BO116+1,"fim1st","meio1st"),"meio1st")),"NJG"))))))</f>
        <v>fim1st</v>
      </c>
      <c r="BU116" s="66" t="n">
        <f aca="false">IF(BN116="W",6,IF(BN116="O",0,  IF(BN117="R",IF(BS116="meio1st",IF(BO117&gt;4,IF(BO117=6,7,BO117+2),6),BO116),BO116)))</f>
        <v>7</v>
      </c>
      <c r="BV116" s="67" t="n">
        <f aca="false">IF(BN116="W",6,IF(BN116="O",0,IF(BN116="R",IF(BS116="meio1st",0,IF(BS116="fim1st",0,BP116) ),IF(BN117="R",IF(BS116="meio1st",6,IF(BS116="fim1st",6,IF(BS116="meio2st",IF(BP117&gt;4,IF(BP117=6,7,BP117+2),6),BP116))),BP116))))</f>
        <v>0</v>
      </c>
      <c r="BW116" s="68" t="n">
        <f aca="false">IF(BN116="W",0,IF(BN116="O",0,IF(BN116="R",IF(BS116="STB",BQ116,0),IF(BN117="R",IF(BS112="meio1st",0,IF(BU116&gt;BU117,IF(BV116&gt;BV117,0,10),IF(BV116&gt;BV117,10,BQ116))),BQ116))))</f>
        <v>0</v>
      </c>
      <c r="BY116" s="60" t="s">
        <v>75</v>
      </c>
      <c r="BZ116" s="97" t="str">
        <f aca="false">D115</f>
        <v>MARCIO SARMENTO</v>
      </c>
      <c r="CA116" s="98" t="n">
        <f aca="false">IF(CB116="W",1,IF(CB116="O",0,IF(CB116="R",0,IF(CB117="R",1,IF(CK116+CK117&gt;0,IF(CK116&gt;CK117,1,0),IF(CJ116&gt;CJ117,1,0))))))</f>
        <v>0</v>
      </c>
      <c r="CB116" s="96"/>
      <c r="CC116" s="64" t="n">
        <v>3</v>
      </c>
      <c r="CD116" s="64" t="n">
        <v>3</v>
      </c>
      <c r="CE116" s="65"/>
      <c r="CG116" s="5" t="str">
        <f aca="false">IF(CE116&lt;&gt;"","STB",IF(CE117&lt;&gt;"","STB",IF(CD116&lt;&gt;"",IF(CD116&gt;5,IF(CD116&gt;CD117+1,"fim2st",IF(CD117&gt;CD116+1,"fim2st",IF(CD116=CD117,"meio2st",IF(CD116=6,IF(CD117=7,"fim2st","meio2st"),IF(CD116=7,IF(CD117=6,"fim2st","meio2st"),"meio2st"))))),IF(CD117&gt;5,IF(CD117&gt;CD116+1,"fim2st","meio2st"),"meio2st")),IF(CD117&lt;&gt;"",IF(CD116&gt;5,IF(CD116&gt;CD117+1,"fim2st",IF(CD117&gt;CD116+1,"fim2st",IF(CD116=CD117,"meio2st",IF(CD116=6,IF(CD117=7,"fim2st","meio2st"),IF(CD116=7,IF(CD117=6,"fim2st","meio2st"),"meio2st"))))),IF(CD117&gt;5,IF(CD117&gt;CD116+1,"fim2st","meio2st"),"meio2st")),IF(CC116&lt;&gt;"",IF(CC116&gt;5,IF(CC116&gt;CC117+1,"fim1st",IF(CC117&gt;CC116+1,"fim1st",IF(CC116=CC117,"meio1st",IF(CC116=6,IF(CC117=7,"fim1st","meio1st"),IF(CC116=7,IF(CC117=6,"fim1st","meio1st"),"meio1st"))))),IF(CC117&gt;5,IF(CC117&gt;CC116+1,"fim1st","meio1st"),"meio1st")),IF(CC117&lt;&gt;"",IF(CC116&gt;5,IF(CC116&gt;CC117+1,"fim1st",IF(CC117&gt;CC116+1,"fim1st",IF(CC116=CC117,"meio1st",IF(CC116=6,IF(CC117=7,"fim1st","meio1st"),IF(CC116=7,IF(CC117=6,"fim1st","meio1st"),"meio1st"))))),IF(CC117&gt;5,IF(CC117&gt;CC116+1,"fim1st","meio1st"),"meio1st")),"NJG"))))))</f>
        <v>fim2st</v>
      </c>
      <c r="CI116" s="71" t="n">
        <f aca="false">IF(CB116="W",6,IF(CB116="O",0,  IF(CB117="R",IF(CG116="meio1st",IF(CC117&gt;4,IF(CC117=6,7,CC117+2),6),CC116),CC116)))</f>
        <v>3</v>
      </c>
      <c r="CJ116" s="72" t="n">
        <f aca="false">IF(CB116="W",6,IF(CB116="O",0,IF(CB116="R",IF(CG116="meio1st",0,IF(CG116="fim1st",0,CD116) ),IF(CB117="R",IF(CG116="meio1st",6,IF(CG116="fim1st",6,IF(CG116="meio2st",IF(CD117&gt;4,IF(CD117=6,7,CD117+2),6),CD116))),CD116))))</f>
        <v>3</v>
      </c>
      <c r="CK116" s="73" t="n">
        <f aca="false">IF(CB116="W",0,IF(CB116="O",0,IF(CB116="R",IF(CG116="STB",CE116,0),IF(CB117="R",IF(CG112="meio1st",0,IF(CI116&gt;CI117,IF(CJ116&gt;CJ117,0,10),IF(CJ116&gt;CJ117,10,CE116))),CE116))))</f>
        <v>0</v>
      </c>
      <c r="CM116" s="1" t="str">
        <f aca="false">D116</f>
        <v>JOÃO COZZA</v>
      </c>
      <c r="CN116" s="8" t="n">
        <f aca="false">IF(AE115&gt;AE114,1,0)</f>
        <v>1</v>
      </c>
      <c r="CO116" s="8" t="n">
        <f aca="false">IF(AF115&gt;AF114,1,0)</f>
        <v>0</v>
      </c>
      <c r="CP116" s="8" t="n">
        <f aca="false">IF(AG115&gt;AG114,1,0)</f>
        <v>0</v>
      </c>
      <c r="CQ116" s="8" t="n">
        <f aca="false">IF(AS113&gt;AS112,1,0)</f>
        <v>1</v>
      </c>
      <c r="CR116" s="8" t="n">
        <f aca="false">IF(AT113&gt;AT112,1,0)</f>
        <v>0</v>
      </c>
      <c r="CS116" s="8" t="n">
        <f aca="false">IF(AU113&gt;AU112,1,0)</f>
        <v>1</v>
      </c>
      <c r="CT116" s="8" t="n">
        <f aca="false">IF(BG116&gt;BG117,1,0)</f>
        <v>0</v>
      </c>
      <c r="CU116" s="8" t="n">
        <f aca="false">IF(BH116&gt;BH117,1,0)</f>
        <v>0</v>
      </c>
      <c r="CV116" s="8" t="n">
        <f aca="false">IF(BI116&gt;BI117,1,0)</f>
        <v>0</v>
      </c>
      <c r="CW116" s="8" t="n">
        <f aca="false">IF(BU116&gt;BU117,1,0)</f>
        <v>1</v>
      </c>
      <c r="CX116" s="8" t="n">
        <f aca="false">IF(BV116&gt;BV117,1,0)</f>
        <v>0</v>
      </c>
      <c r="CY116" s="8" t="n">
        <f aca="false">IF(BW116&gt;BW117,1,0)</f>
        <v>0</v>
      </c>
      <c r="CZ116" s="8" t="n">
        <f aca="false">IF(CI115&gt;CI114,1,0)</f>
        <v>1</v>
      </c>
      <c r="DA116" s="8" t="n">
        <f aca="false">IF(CJ115&gt;CJ114,1,0)</f>
        <v>1</v>
      </c>
      <c r="DB116" s="8" t="n">
        <f aca="false">IF(CK115&gt;CK114,1,0)</f>
        <v>0</v>
      </c>
      <c r="DC116" s="74"/>
      <c r="DD116" s="8" t="n">
        <f aca="false">IF(AE114&gt;AE115,1,0)</f>
        <v>0</v>
      </c>
      <c r="DE116" s="8" t="n">
        <f aca="false">IF(AF114&gt;AF115,1,0)</f>
        <v>1</v>
      </c>
      <c r="DF116" s="8" t="n">
        <f aca="false">IF(AG114&gt;AG115,1,0)</f>
        <v>1</v>
      </c>
      <c r="DG116" s="8" t="n">
        <f aca="false">IF(AS112&gt;AS113,1,0)</f>
        <v>0</v>
      </c>
      <c r="DH116" s="8" t="n">
        <f aca="false">IF(AT112&gt;AT113,1,0)</f>
        <v>1</v>
      </c>
      <c r="DI116" s="8" t="n">
        <f aca="false">IF(AU112&gt;AU113,1,0)</f>
        <v>0</v>
      </c>
      <c r="DJ116" s="8" t="n">
        <f aca="false">IF(BG117&gt;BG116,1,0)</f>
        <v>1</v>
      </c>
      <c r="DK116" s="8" t="n">
        <f aca="false">IF(BH117&gt;BH116,1,0)</f>
        <v>1</v>
      </c>
      <c r="DL116" s="8" t="n">
        <f aca="false">IF(BI117&gt;BI116,1,0)</f>
        <v>0</v>
      </c>
      <c r="DM116" s="8" t="n">
        <f aca="false">IF(BU117&gt;BU116,1,0)</f>
        <v>0</v>
      </c>
      <c r="DN116" s="8" t="n">
        <f aca="false">IF(BV117&gt;BV116,1,0)</f>
        <v>1</v>
      </c>
      <c r="DO116" s="8" t="n">
        <f aca="false">IF(BW117&gt;BW116,1,0)</f>
        <v>1</v>
      </c>
      <c r="DP116" s="8" t="n">
        <f aca="false">IF(CI114&gt;CI115,1,0)</f>
        <v>0</v>
      </c>
      <c r="DQ116" s="8" t="n">
        <f aca="false">IF(CJ114&gt;CJ115,1,0)</f>
        <v>0</v>
      </c>
      <c r="DR116" s="8" t="n">
        <f aca="false">IF(CK114&gt;CK115,1,0)</f>
        <v>0</v>
      </c>
      <c r="DS116" s="74"/>
      <c r="DT116" s="8" t="n">
        <f aca="false">AE115+AF115+AG115+AS113+AT113+AU113+BG116+BH116+BI116+BU116+BV116+BW116+CI115+CJ115+CK115</f>
        <v>60</v>
      </c>
      <c r="DU116" s="8" t="n">
        <f aca="false">AE114+AF114+AG114+AS112+AT112+AU112+BG117+BH117+BI117+BU117+BV117+BW117+CI114+CJ114+CK114</f>
        <v>68</v>
      </c>
      <c r="DV116" s="74"/>
      <c r="DW116" s="1" t="n">
        <f aca="false">IF(X115="O",1,0)</f>
        <v>0</v>
      </c>
      <c r="DX116" s="1" t="n">
        <f aca="false">IF(AL113="O",1,0)</f>
        <v>0</v>
      </c>
      <c r="DY116" s="1" t="n">
        <f aca="false">IF(AZ116="O",1,0)</f>
        <v>0</v>
      </c>
      <c r="DZ116" s="1" t="n">
        <f aca="false">IF(BN116="O",1,0)</f>
        <v>0</v>
      </c>
      <c r="EA116" s="1" t="n">
        <f aca="false">IF(CB115="O",1,0)</f>
        <v>0</v>
      </c>
      <c r="ED116" s="8" t="n">
        <f aca="false">IF(CN116+CO116+CP116+DD116+DE116+DF116&gt;0,1,0)</f>
        <v>1</v>
      </c>
      <c r="EE116" s="8" t="n">
        <f aca="false">IF(CQ116+CR116+CS116+DG116+DH116+DI116&gt;0,1,0)</f>
        <v>1</v>
      </c>
      <c r="EF116" s="8" t="n">
        <f aca="false">IF(CT116+CU116+CV116+DJ116+DK116+DL116&gt;0,1,0)</f>
        <v>1</v>
      </c>
      <c r="EG116" s="8" t="n">
        <f aca="false">IF(CW116+CX116+CY116+DM116+DN116+DO116&gt;0,1,0)</f>
        <v>1</v>
      </c>
      <c r="EH116" s="8" t="n">
        <f aca="false">IF(CZ116+DA116+DB116+DP116+DQ116+DR116&gt;0,1,0)</f>
        <v>1</v>
      </c>
      <c r="EI116" s="8" t="n">
        <v>5</v>
      </c>
      <c r="EJ116" s="48" t="n">
        <f aca="false">SUM(ED116:EH116)</f>
        <v>5</v>
      </c>
      <c r="EK116" s="48" t="n">
        <f aca="false">AY116+BM116+CA115+W115+AK113</f>
        <v>2</v>
      </c>
      <c r="EL116" s="48" t="n">
        <f aca="false">SUM(CN116:DB116)</f>
        <v>6</v>
      </c>
      <c r="EM116" s="48" t="n">
        <f aca="false">SUM(DD116:DR116)</f>
        <v>7</v>
      </c>
      <c r="EN116" s="48" t="n">
        <f aca="false">EL116-EM116</f>
        <v>-1</v>
      </c>
      <c r="EO116" s="48" t="n">
        <f aca="false">DT116</f>
        <v>60</v>
      </c>
      <c r="EP116" s="48" t="n">
        <f aca="false">DU116</f>
        <v>68</v>
      </c>
      <c r="EQ116" s="48" t="n">
        <f aca="false">EO116-EP116</f>
        <v>-8</v>
      </c>
      <c r="ER116" s="48" t="n">
        <f aca="false">SUM(DW116:EA116)</f>
        <v>0</v>
      </c>
      <c r="ES116" s="74"/>
      <c r="ET116" s="27" t="n">
        <f aca="false">IF(EK116+100&gt;99,EK116+100,concatdxnar("0",EK116+100))</f>
        <v>102</v>
      </c>
      <c r="EU116" s="27" t="str">
        <f aca="false">IF(EN116+100&gt;99,EN116+100,CONCATENATE("0",EN116+100))</f>
        <v>099</v>
      </c>
      <c r="EV116" s="27" t="str">
        <f aca="false">IF(EQ116+100&gt;99,EQ116+100,CONCATENATE("0",EQ116+100))</f>
        <v>092</v>
      </c>
      <c r="EW116" s="27" t="n">
        <f aca="false">9-ER116</f>
        <v>9</v>
      </c>
      <c r="EX116" s="8" t="str">
        <f aca="false">CONCATENATE(ET116,EU116,EV116,EW116,EI116)</f>
        <v>10209909295</v>
      </c>
      <c r="EY116" s="8" t="n">
        <f aca="false">VALUE(EX116)</f>
        <v>10209909295</v>
      </c>
      <c r="EZ116" s="8" t="n">
        <f aca="false">LARGE(EY112:EY117,EI116)</f>
        <v>10209710084</v>
      </c>
      <c r="FA116" s="8" t="str">
        <f aca="false">LEFT(EZ116,9)</f>
        <v>102097100</v>
      </c>
      <c r="FB116" s="8" t="str">
        <f aca="false">IF(FA116=FA115,"empate-c",IF(FA116=FA117,"empate-b","ok"))</f>
        <v>ok</v>
      </c>
      <c r="FC116" s="8" t="n">
        <f aca="false">VALUE(RIGHT(EZ116,1))</f>
        <v>4</v>
      </c>
      <c r="FD116" s="8" t="n">
        <f aca="false">IF(FB116="ok",9,IF(FB116="empate-c",CONCATENATE(FC116,FC115),IF(FB116="empate-b",CONCATENATE(FC116,FC117),1)))</f>
        <v>9</v>
      </c>
      <c r="FE116" s="8" t="str">
        <f aca="false">RIGHT(C110,1)</f>
        <v>M</v>
      </c>
      <c r="FF116" s="8" t="n">
        <f aca="false">IF(FD116=9,9,VLOOKUP(CONCATENATE(FE116,FD116),'Conf-Direto'!$A$12:$B$587,2,0))</f>
        <v>9</v>
      </c>
      <c r="FG116" s="8" t="n">
        <f aca="false">IF(FF116=9,9,IF(FF116=FC116,8,7))</f>
        <v>9</v>
      </c>
      <c r="FH116" s="1" t="str">
        <f aca="false">CONCATENATE(FA116,FG116,FC116)</f>
        <v>10209710094</v>
      </c>
      <c r="FI116" s="8" t="n">
        <v>5</v>
      </c>
      <c r="FJ116" s="25" t="n">
        <f aca="false">IF(AK112=1,1,IF(AK113=1,5,0))</f>
        <v>5</v>
      </c>
      <c r="FK116" s="25" t="n">
        <f aca="false">IF(W114=1,2,IF(W115=1,5,0))</f>
        <v>2</v>
      </c>
      <c r="FL116" s="25" t="n">
        <f aca="false">IF(CA114=1,3,IF(CA115=1,5,0))</f>
        <v>5</v>
      </c>
      <c r="FM116" s="25" t="n">
        <f aca="false">IF(BM117=1,4,IF(BM116=1,5,0))</f>
        <v>4</v>
      </c>
      <c r="FN116" s="25"/>
      <c r="FO116" s="25" t="n">
        <f aca="false">FN117</f>
        <v>6</v>
      </c>
      <c r="FP116" s="1" t="n">
        <f aca="false">VALUE(FH116)</f>
        <v>10209710094</v>
      </c>
      <c r="FQ116" s="1" t="n">
        <f aca="false">LARGE(FP112:FP117,5)</f>
        <v>10209710094</v>
      </c>
      <c r="FR116" s="8" t="n">
        <f aca="false">IF(SUM(EJ112:EJ117)=0,B116,VALUE(RIGHT(FQ116,1)))</f>
        <v>4</v>
      </c>
      <c r="FS116" s="1" t="n">
        <f aca="false">FR116+72</f>
        <v>76</v>
      </c>
      <c r="FT116" s="1" t="str">
        <f aca="false">VLOOKUP(FR116,B112:D117,3,0)</f>
        <v>MARCIO SARMENTO</v>
      </c>
      <c r="FU116" s="4" t="n">
        <f aca="false">F116</f>
        <v>77</v>
      </c>
      <c r="FV116" s="9" t="str">
        <f aca="false">IF(FS116&lt;10,CONCATENATE("0",FS116,IF(FU116&lt;10,CONCATENATE("0",FU116),FU116)),CONCATENATE(FS116,IF(FU116&lt;10,CONCATENATE("0",FU116),FU116)))</f>
        <v>7677</v>
      </c>
      <c r="FW116" s="4" t="n">
        <f aca="false">VALUE(FV116)</f>
        <v>7677</v>
      </c>
      <c r="FX116" s="4" t="n">
        <f aca="false">SMALL(FW112:FW117,FI116)</f>
        <v>7776</v>
      </c>
      <c r="FY116" s="4" t="n">
        <f aca="false">IF(LEN(FX116)=3,VALUE(LEFT(FX116,1)),VALUE(LEFT(FX116,2)))</f>
        <v>77</v>
      </c>
      <c r="FZ116" s="4" t="str">
        <f aca="false">RIGHT(FX116,2)</f>
        <v>76</v>
      </c>
    </row>
    <row r="117" customFormat="false" ht="13.8" hidden="false" customHeight="false" outlineLevel="0" collapsed="false">
      <c r="B117" s="48" t="n">
        <v>6</v>
      </c>
      <c r="C117" s="100" t="n">
        <v>78</v>
      </c>
      <c r="D117" s="101" t="str">
        <f aca="false">Classificação!D82</f>
        <v>MARIO ALLE</v>
      </c>
      <c r="F117" s="100" t="n">
        <f aca="false">F116+1</f>
        <v>78</v>
      </c>
      <c r="G117" s="102" t="str">
        <f aca="false">VLOOKUP(FR117,$B$112:$D$117,3,0)</f>
        <v>REGINALDO MACHADO</v>
      </c>
      <c r="H117" s="114" t="n">
        <f aca="false">VLOOKUP(FR117,EI112:EJ117,2,0)</f>
        <v>5</v>
      </c>
      <c r="I117" s="104" t="n">
        <f aca="false">VLOOKUP(FR117,EI112:EK117,3,0)</f>
        <v>0</v>
      </c>
      <c r="J117" s="108" t="n">
        <f aca="false">VLOOKUP(FR117,EI112:EQ117,4,0)</f>
        <v>0</v>
      </c>
      <c r="K117" s="106" t="n">
        <f aca="false">VLOOKUP(FR117,EI112:EQ117,5,0)</f>
        <v>10</v>
      </c>
      <c r="L117" s="107" t="n">
        <f aca="false">VLOOKUP(FR117,EI112:EQ117,6,0)</f>
        <v>-10</v>
      </c>
      <c r="M117" s="108" t="n">
        <f aca="false">VLOOKUP(FR117,EI112:EQ117,7,0)</f>
        <v>0</v>
      </c>
      <c r="N117" s="106" t="n">
        <f aca="false">VLOOKUP(FR117,EI112:EQ117,8,0)</f>
        <v>60</v>
      </c>
      <c r="O117" s="115" t="n">
        <f aca="false">VLOOKUP(FR117,EI112:EQ117,9,0)</f>
        <v>-60</v>
      </c>
      <c r="P117" s="109" t="n">
        <f aca="false">VLOOKUP(FR117,EI112:ER117,10,0)</f>
        <v>5</v>
      </c>
      <c r="Q117" s="109" t="e">
        <f aca="false">VLOOKUP(FS117,EJ112:ES117,10,0)</f>
        <v>#N/A</v>
      </c>
      <c r="R117" s="59"/>
      <c r="S117" s="59"/>
      <c r="U117" s="81" t="s">
        <v>75</v>
      </c>
      <c r="V117" s="82" t="str">
        <f aca="false">D115</f>
        <v>MARCIO SARMENTO</v>
      </c>
      <c r="W117" s="83" t="n">
        <f aca="false">IF(X117="W",1,IF(X117="O",0,IF(X117="R",0,IF(X116="R",1,IF(AG117+AG116&gt;0,IF(AG117&gt;AG116,1,0),IF(AF117&gt;AF116,1,0))))))</f>
        <v>1</v>
      </c>
      <c r="X117" s="110" t="s">
        <v>25</v>
      </c>
      <c r="Y117" s="85"/>
      <c r="Z117" s="85"/>
      <c r="AA117" s="86"/>
      <c r="AC117" s="5" t="str">
        <f aca="false">IF(AA117&lt;&gt;"","STB",IF(AA116&lt;&gt;"","STB",IF(Z117&lt;&gt;"",IF(Z117&gt;5,IF(Z117&gt;Z116+1,"fim2st",IF(Z116&gt;Z117+1,"fim2st",IF(Z117=Z116,"meio2st",IF(Z117=6,IF(Z116=7,"fim2st","meio2st"),IF(Z117=7,IF(Z116=6,"fim2st","meio2st"),"meio2st"))))),IF(Z116&gt;5,IF(Z116&gt;Z117+1,"fim2st","meio2st"),"meio2st")),IF(Z116&lt;&gt;"",IF(Z117&gt;5,IF(Z117&gt;Z116+1,"fim2st",IF(Z116&gt;Z117+1,"fim2st",IF(Z117=Z116,"meio2st",IF(Z117=6,IF(Z116=7,"fim2st","meio2st"),IF(Z117=7,IF(Z116=6,"fim2st","meio2st"),"meio2st"))))),IF(Z116&gt;5,IF(Z116&gt;Z117+1,"fim2st","meio2st"),"meio2st")),IF(Y117&lt;&gt;"",IF(Y117&gt;5,IF(Y117&gt;Y116+1,"fim1st",IF(Y116&gt;Y117+1,"fim1st",IF(Y117=Y116,"meio1st",IF(Y117=6,IF(Y116=7,"fim1st","meio1st"),IF(Y117=7,IF(Y116=6,"fim1st","meio1st"),"meio1st"))))),IF(Y116&gt;5,IF(Y116&gt;Y117+1,"fim1st","meio1st"),"meio1st")),IF(Y116&lt;&gt;"",IF(Y117&gt;5,IF(Y117&gt;Y116+1,"fim1st",IF(Y116&gt;Y117+1,"fim1st",IF(Y117=Y116,"meio1st",IF(Y117=6,IF(Y116=7,"fim1st","meio1st"),IF(Y117=7,IF(Y116=6,"fim1st","meio1st"),"meio1st"))))),IF(Y116&gt;5,IF(Y116&gt;Y117+1,"fim1st","meio1st"),"meio1st")),"NJG"))))))</f>
        <v>NJG</v>
      </c>
      <c r="AE117" s="87" t="n">
        <f aca="false">IF(X117="W",6,IF(X117="O",0,  IF(X116="R",IF(AC117="meio1st",IF(Y116&gt;4,IF(Y116=6,7,Y116+2),6),Y117),Y117)))</f>
        <v>6</v>
      </c>
      <c r="AF117" s="88" t="n">
        <f aca="false">IF(X117="W",6,IF(X117="O",0,IF(X117="R",IF(AC117="meio1st",0,IF(AC117="fim1st",0,Z117) ),IF(X116="R",IF(AC117="meio1st",6,IF(AC117="fim1st",6,IF(AC117="meio2st",IF(Z116&gt;4,IF(Z116=6,7,Z116+2),6),Z117))),Z117))))</f>
        <v>6</v>
      </c>
      <c r="AG117" s="89" t="n">
        <f aca="false">IF(X117="W",0,IF(X117="O",0,IF(X117="R",IF(AC117="STB",AA117,0),IF(X116="R",IF(AC112="meio1st",0,IF(AE117&gt;AE116,IF(AF117&gt;AF116,0,10),IF(AF117&gt;AF116,10,AA117))),AA117))))</f>
        <v>0</v>
      </c>
      <c r="AH117" s="69"/>
      <c r="AI117" s="81"/>
      <c r="AJ117" s="82" t="str">
        <f aca="false">D117</f>
        <v>MARIO ALLE</v>
      </c>
      <c r="AK117" s="83" t="n">
        <f aca="false">IF(AL117="W",1,IF(AL117="O",0,IF(AL117="R",0,IF(AL116="R",1,IF(AU117+AU116&gt;0,IF(AU117&gt;AU116,1,0),IF(AT117&gt;AT116,1,0))))))</f>
        <v>1</v>
      </c>
      <c r="AL117" s="110" t="s">
        <v>25</v>
      </c>
      <c r="AM117" s="85"/>
      <c r="AN117" s="85"/>
      <c r="AO117" s="86"/>
      <c r="AQ117" s="5" t="str">
        <f aca="false">IF(AO117&lt;&gt;"","STB",IF(AO116&lt;&gt;"","STB",IF(AN117&lt;&gt;"",IF(AN117&gt;5,IF(AN117&gt;AN116+1,"fim2st",IF(AN116&gt;AN117+1,"fim2st",IF(AN117=AN116,"meio2st",IF(AN117=6,IF(AN116=7,"fim2st","meio2st"),IF(AN117=7,IF(AN116=6,"fim2st","meio2st"),"meio2st"))))),IF(AN116&gt;5,IF(AN116&gt;AN117+1,"fim2st","meio2st"),"meio2st")),IF(AN116&lt;&gt;"",IF(AN117&gt;5,IF(AN117&gt;AN116+1,"fim2st",IF(AN116&gt;AN117+1,"fim2st",IF(AN117=AN116,"meio2st",IF(AN117=6,IF(AN116=7,"fim2st","meio2st"),IF(AN117=7,IF(AN116=6,"fim2st","meio2st"),"meio2st"))))),IF(AN116&gt;5,IF(AN116&gt;AN117+1,"fim2st","meio2st"),"meio2st")),IF(AM117&lt;&gt;"",IF(AM117&gt;5,IF(AM117&gt;AM116+1,"fim1st",IF(AM116&gt;AM117+1,"fim1st",IF(AM117=AM116,"meio1st",IF(AM117=6,IF(AM116=7,"fim1st","meio1st"),IF(AM117=7,IF(AM116=6,"fim1st","meio1st"),"meio1st"))))),IF(AM116&gt;5,IF(AM116&gt;AM117+1,"fim1st","meio1st"),"meio1st")),IF(AM116&lt;&gt;"",IF(AM117&gt;5,IF(AM117&gt;AM116+1,"fim1st",IF(AM116&gt;AM117+1,"fim1st",IF(AM117=AM116,"meio1st",IF(AM117=6,IF(AM116=7,"fim1st","meio1st"),IF(AM117=7,IF(AM116=6,"fim1st","meio1st"),"meio1st"))))),IF(AM116&gt;5,IF(AM116&gt;AM117+1,"fim1st","meio1st"),"meio1st")),"NJG"))))))</f>
        <v>NJG</v>
      </c>
      <c r="AS117" s="87" t="n">
        <f aca="false">IF(AL117="W",6,IF(AL117="O",0,  IF(AL116="R",IF(AQ117="meio1st",IF(AM116&gt;4,IF(AM116=6,7,AM116+2),6),AM117),AM117)))</f>
        <v>6</v>
      </c>
      <c r="AT117" s="88" t="n">
        <f aca="false">IF(AL117="W",6,IF(AL117="O",0,IF(AL117="R",IF(AQ117="meio1st",0,IF(AQ117="fim1st",0,AN117) ),IF(AL116="R",IF(AQ117="meio1st",6,IF(AQ117="fim1st",6,IF(AQ117="meio2st",IF(AN116&gt;4,IF(AN116=6,7,AN116+2),6),AN117))),AN117))))</f>
        <v>6</v>
      </c>
      <c r="AU117" s="89" t="n">
        <f aca="false">IF(AL117="W",0,IF(AL117="O",0,IF(AL117="R",IF(AQ117="STB",AO117,0),IF(AL116="R",IF(AQ112="meio1st",0,IF(AS117&gt;AS116,IF(AT117&gt;AT116,0,10),IF(AT117&gt;AT116,10,AO117))),AO117))))</f>
        <v>0</v>
      </c>
      <c r="AW117" s="81" t="s">
        <v>75</v>
      </c>
      <c r="AX117" s="82" t="str">
        <f aca="false">D117</f>
        <v>MARIO ALLE</v>
      </c>
      <c r="AY117" s="83" t="n">
        <f aca="false">IF(AZ117="W",1,IF(AZ117="O",0,IF(AZ117="R",0,IF(AZ116="R",1,IF(BI117+BI116&gt;0,IF(BI117&gt;BI116,1,0),IF(BH117&gt;BH116,1,0))))))</f>
        <v>1</v>
      </c>
      <c r="AZ117" s="110"/>
      <c r="BA117" s="85" t="n">
        <v>6</v>
      </c>
      <c r="BB117" s="85" t="n">
        <v>6</v>
      </c>
      <c r="BC117" s="86"/>
      <c r="BE117" s="5" t="str">
        <f aca="false">IF(BC117&lt;&gt;"","STB",IF(BC116&lt;&gt;"","STB",IF(BB117&lt;&gt;"",IF(BB117&gt;5,IF(BB117&gt;BB116+1,"fim2st",IF(BB116&gt;BB117+1,"fim2st",IF(BB117=BB116,"meio2st",IF(BB117=6,IF(BB116=7,"fim2st","meio2st"),IF(BB117=7,IF(BB116=6,"fim2st","meio2st"),"meio2st"))))),IF(BB116&gt;5,IF(BB116&gt;BB117+1,"fim2st","meio2st"),"meio2st")),IF(BB116&lt;&gt;"",IF(BB117&gt;5,IF(BB117&gt;BB116+1,"fim2st",IF(BB116&gt;BB117+1,"fim2st",IF(BB117=BB116,"meio2st",IF(BB117=6,IF(BB116=7,"fim2st","meio2st"),IF(BB117=7,IF(BB116=6,"fim2st","meio2st"),"meio2st"))))),IF(BB116&gt;5,IF(BB116&gt;BB117+1,"fim2st","meio2st"),"meio2st")),IF(BA117&lt;&gt;"",IF(BA117&gt;5,IF(BA117&gt;BA116+1,"fim1st",IF(BA116&gt;BA117+1,"fim1st",IF(BA117=BA116,"meio1st",IF(BA117=6,IF(BA116=7,"fim1st","meio1st"),IF(BA117=7,IF(BA116=6,"fim1st","meio1st"),"meio1st"))))),IF(BA116&gt;5,IF(BA116&gt;BA117+1,"fim1st","meio1st"),"meio1st")),IF(BA116&lt;&gt;"",IF(BA117&gt;5,IF(BA117&gt;BA116+1,"fim1st",IF(BA116&gt;BA117+1,"fim1st",IF(BA117=BA116,"meio1st",IF(BA117=6,IF(BA116=7,"fim1st","meio1st"),IF(BA117=7,IF(BA116=6,"fim1st","meio1st"),"meio1st"))))),IF(BA116&gt;5,IF(BA116&gt;BA117+1,"fim1st","meio1st"),"meio1st")),"NJG"))))))</f>
        <v>fim2st</v>
      </c>
      <c r="BG117" s="87" t="n">
        <f aca="false">IF(AZ117="W",6,IF(AZ117="O",0,  IF(AZ116="R",IF(BE117="meio1st",IF(BA116&gt;4,IF(BA116=6,7,BA116+2),6),BA117),BA117)))</f>
        <v>6</v>
      </c>
      <c r="BH117" s="88" t="n">
        <f aca="false">IF(AZ117="W",6,IF(AZ117="O",0,IF(AZ117="R",IF(BE117="meio1st",0,IF(BE117="fim1st",0,BB117) ),IF(AZ116="R",IF(BE117="meio1st",6,IF(BE117="fim1st",6,IF(BE117="meio2st",IF(BB116&gt;4,IF(BB116=6,7,BB116+2),6),BB117))),BB117))))</f>
        <v>6</v>
      </c>
      <c r="BI117" s="89" t="n">
        <f aca="false">IF(AZ117="W",0,IF(AZ117="O",0,IF(AZ117="R",IF(BE117="STB",BC117,0),IF(AZ116="R",IF(BE112="meio1st",0,IF(BG117&gt;BG116,IF(BH117&gt;BH116,0,10),IF(BH117&gt;BH116,10,BC117))),BC117))))</f>
        <v>0</v>
      </c>
      <c r="BK117" s="81"/>
      <c r="BL117" s="82" t="str">
        <f aca="false">D115</f>
        <v>MARCIO SARMENTO</v>
      </c>
      <c r="BM117" s="83" t="n">
        <f aca="false">IF(BN117="W",1,IF(BN117="O",0,IF(BN117="R",0,IF(BN116="R",1,IF(BW117+BW116&gt;0,IF(BW117&gt;BW116,1,0),IF(BV117&gt;BV116,1,0))))))</f>
        <v>1</v>
      </c>
      <c r="BN117" s="110"/>
      <c r="BO117" s="85" t="n">
        <v>6</v>
      </c>
      <c r="BP117" s="85"/>
      <c r="BQ117" s="86"/>
      <c r="BS117" s="5" t="str">
        <f aca="false">IF(BQ117&lt;&gt;"","STB",IF(BQ116&lt;&gt;"","STB",IF(BP117&lt;&gt;"",IF(BP117&gt;5,IF(BP117&gt;BP116+1,"fim2st",IF(BP116&gt;BP117+1,"fim2st",IF(BP117=BP116,"meio2st",IF(BP117=6,IF(BP116=7,"fim2st","meio2st"),IF(BP117=7,IF(BP116=6,"fim2st","meio2st"),"meio2st"))))),IF(BP116&gt;5,IF(BP116&gt;BP117+1,"fim2st","meio2st"),"meio2st")),IF(BP116&lt;&gt;"",IF(BP117&gt;5,IF(BP117&gt;BP116+1,"fim2st",IF(BP116&gt;BP117+1,"fim2st",IF(BP117=BP116,"meio2st",IF(BP117=6,IF(BP116=7,"fim2st","meio2st"),IF(BP117=7,IF(BP116=6,"fim2st","meio2st"),"meio2st"))))),IF(BP116&gt;5,IF(BP116&gt;BP117+1,"fim2st","meio2st"),"meio2st")),IF(BO117&lt;&gt;"",IF(BO117&gt;5,IF(BO117&gt;BO116+1,"fim1st",IF(BO116&gt;BO117+1,"fim1st",IF(BO117=BO116,"meio1st",IF(BO117=6,IF(BO116=7,"fim1st","meio1st"),IF(BO117=7,IF(BO116=6,"fim1st","meio1st"),"meio1st"))))),IF(BO116&gt;5,IF(BO116&gt;BO117+1,"fim1st","meio1st"),"meio1st")),IF(BO116&lt;&gt;"",IF(BO117&gt;5,IF(BO117&gt;BO116+1,"fim1st",IF(BO116&gt;BO117+1,"fim1st",IF(BO117=BO116,"meio1st",IF(BO117=6,IF(BO116=7,"fim1st","meio1st"),IF(BO117=7,IF(BO116=6,"fim1st","meio1st"),"meio1st"))))),IF(BO116&gt;5,IF(BO116&gt;BO117+1,"fim1st","meio1st"),"meio1st")),"NJG"))))))</f>
        <v>fim1st</v>
      </c>
      <c r="BU117" s="87" t="n">
        <f aca="false">IF(BN117="W",6,IF(BN117="O",0,  IF(BN116="R",IF(BS117="meio1st",IF(BO116&gt;4,IF(BO116=6,7,BO116+2),6),BO117),BO117)))</f>
        <v>6</v>
      </c>
      <c r="BV117" s="88" t="n">
        <f aca="false">IF(BN117="W",6,IF(BN117="O",0,IF(BN117="R",IF(BS117="meio1st",0,IF(BS117="fim1st",0,BP117) ),IF(BN116="R",IF(BS117="meio1st",6,IF(BS117="fim1st",6,IF(BS117="meio2st",IF(BP116&gt;4,IF(BP116=6,7,BP116+2),6),BP117))),BP117))))</f>
        <v>6</v>
      </c>
      <c r="BW117" s="89" t="n">
        <f aca="false">IF(BN117="W",0,IF(BN117="O",0,IF(BN117="R",IF(BS117="STB",BQ117,0),IF(BN116="R",IF(BS112="meio1st",0,IF(BU117&gt;BU116,IF(BV117&gt;BV116,0,10),IF(BV117&gt;BV116,10,BQ117))),BQ117))))</f>
        <v>10</v>
      </c>
      <c r="BY117" s="81"/>
      <c r="BZ117" s="82" t="str">
        <f aca="false">D117</f>
        <v>MARIO ALLE</v>
      </c>
      <c r="CA117" s="83" t="n">
        <f aca="false">IF(CB117="W",1,IF(CB117="O",0,IF(CB117="R",0,IF(CB116="R",1,IF(CK117+CK116&gt;0,IF(CK117&gt;CK116,1,0),IF(CJ117&gt;CJ116,1,0))))))</f>
        <v>1</v>
      </c>
      <c r="CB117" s="110"/>
      <c r="CC117" s="85" t="n">
        <v>6</v>
      </c>
      <c r="CD117" s="85" t="n">
        <v>6</v>
      </c>
      <c r="CE117" s="86"/>
      <c r="CG117" s="5" t="str">
        <f aca="false">IF(CE117&lt;&gt;"","STB",IF(CE116&lt;&gt;"","STB",IF(CD117&lt;&gt;"",IF(CD117&gt;5,IF(CD117&gt;CD116+1,"fim2st",IF(CD116&gt;CD117+1,"fim2st",IF(CD117=CD116,"meio2st",IF(CD117=6,IF(CD116=7,"fim2st","meio2st"),IF(CD117=7,IF(CD116=6,"fim2st","meio2st"),"meio2st"))))),IF(CD116&gt;5,IF(CD116&gt;CD117+1,"fim2st","meio2st"),"meio2st")),IF(CD116&lt;&gt;"",IF(CD117&gt;5,IF(CD117&gt;CD116+1,"fim2st",IF(CD116&gt;CD117+1,"fim2st",IF(CD117=CD116,"meio2st",IF(CD117=6,IF(CD116=7,"fim2st","meio2st"),IF(CD117=7,IF(CD116=6,"fim2st","meio2st"),"meio2st"))))),IF(CD116&gt;5,IF(CD116&gt;CD117+1,"fim2st","meio2st"),"meio2st")),IF(CC117&lt;&gt;"",IF(CC117&gt;5,IF(CC117&gt;CC116+1,"fim1st",IF(CC116&gt;CC117+1,"fim1st",IF(CC117=CC116,"meio1st",IF(CC117=6,IF(CC116=7,"fim1st","meio1st"),IF(CC117=7,IF(CC116=6,"fim1st","meio1st"),"meio1st"))))),IF(CC116&gt;5,IF(CC116&gt;CC117+1,"fim1st","meio1st"),"meio1st")),IF(CC116&lt;&gt;"",IF(CC117&gt;5,IF(CC117&gt;CC116+1,"fim1st",IF(CC116&gt;CC117+1,"fim1st",IF(CC117=CC116,"meio1st",IF(CC117=6,IF(CC116=7,"fim1st","meio1st"),IF(CC117=7,IF(CC116=6,"fim1st","meio1st"),"meio1st"))))),IF(CC116&gt;5,IF(CC116&gt;CC117+1,"fim1st","meio1st"),"meio1st")),"NJG"))))))</f>
        <v>fim2st</v>
      </c>
      <c r="CI117" s="92" t="n">
        <f aca="false">IF(CB117="W",6,IF(CB117="O",0,  IF(CB116="R",IF(CG117="meio1st",IF(CC116&gt;4,IF(CC116=6,7,CC116+2),6),CC117),CC117)))</f>
        <v>6</v>
      </c>
      <c r="CJ117" s="93" t="n">
        <f aca="false">IF(CB117="W",6,IF(CB117="O",0,IF(CB117="R",IF(CG117="meio1st",0,IF(CG117="fim1st",0,CD117) ),IF(CB116="R",IF(CG117="meio1st",6,IF(CG117="fim1st",6,IF(CG117="meio2st",IF(CD116&gt;4,IF(CD116=6,7,CD116+2),6),CD117))),CD117))))</f>
        <v>6</v>
      </c>
      <c r="CK117" s="94" t="n">
        <f aca="false">IF(CB117="W",0,IF(CB117="O",0,IF(CB117="R",IF(CG117="STB",CE117,0),IF(CB116="R",IF(CG112="meio1st",0,IF(CI117&gt;CI116,IF(CJ117&gt;CJ116,0,10),IF(CJ117&gt;CJ116,10,CE117))),CE117))))</f>
        <v>0</v>
      </c>
      <c r="CM117" s="1" t="str">
        <f aca="false">D117</f>
        <v>MARIO ALLE</v>
      </c>
      <c r="CN117" s="8" t="n">
        <f aca="false">IF(AE113&gt;AE112,1,0)</f>
        <v>1</v>
      </c>
      <c r="CO117" s="8" t="n">
        <f aca="false">IF(AF113&gt;AF112,1,0)</f>
        <v>1</v>
      </c>
      <c r="CP117" s="8" t="n">
        <f aca="false">IF(AG113&gt;AG112,1,0)</f>
        <v>0</v>
      </c>
      <c r="CQ117" s="8" t="n">
        <f aca="false">IF(AS117&gt;AS116,1,0)</f>
        <v>1</v>
      </c>
      <c r="CR117" s="8" t="n">
        <f aca="false">IF(AT117&gt;AT116,1,0)</f>
        <v>1</v>
      </c>
      <c r="CS117" s="8" t="n">
        <f aca="false">IF(AU117&gt;AU116,1,0)</f>
        <v>0</v>
      </c>
      <c r="CT117" s="8" t="n">
        <f aca="false">IF(BG117&gt;BG116,1,0)</f>
        <v>1</v>
      </c>
      <c r="CU117" s="8" t="n">
        <f aca="false">IF(BH117&gt;BH116,1,0)</f>
        <v>1</v>
      </c>
      <c r="CV117" s="8" t="n">
        <f aca="false">IF(BI117&gt;BI116,1,0)</f>
        <v>0</v>
      </c>
      <c r="CW117" s="8" t="n">
        <f aca="false">IF(BU115&gt;BU114,1,0)</f>
        <v>0</v>
      </c>
      <c r="CX117" s="8" t="n">
        <f aca="false">IF(BV115&gt;BV114,1,0)</f>
        <v>0</v>
      </c>
      <c r="CY117" s="8" t="n">
        <f aca="false">IF(BW115&gt;BW114,1,0)</f>
        <v>0</v>
      </c>
      <c r="CZ117" s="8" t="n">
        <f aca="false">IF(CI117&gt;CI116,1,0)</f>
        <v>1</v>
      </c>
      <c r="DA117" s="8" t="n">
        <f aca="false">IF(CJ117&gt;CJ116,1,0)</f>
        <v>1</v>
      </c>
      <c r="DB117" s="8" t="n">
        <f aca="false">IF(CK117&gt;CK116,1,0)</f>
        <v>0</v>
      </c>
      <c r="DC117" s="74"/>
      <c r="DD117" s="8" t="n">
        <f aca="false">IF(AE112&gt;AE113,1,0)</f>
        <v>0</v>
      </c>
      <c r="DE117" s="8" t="n">
        <f aca="false">IF(AF112&gt;AF113,1,0)</f>
        <v>0</v>
      </c>
      <c r="DF117" s="8" t="n">
        <f aca="false">IF(AG112&gt;AG113,1,0)</f>
        <v>0</v>
      </c>
      <c r="DG117" s="8" t="n">
        <f aca="false">IF(AS116&gt;AS117,1,0)</f>
        <v>0</v>
      </c>
      <c r="DH117" s="8" t="n">
        <f aca="false">IF(AT116&gt;AT117,1,0)</f>
        <v>0</v>
      </c>
      <c r="DI117" s="8" t="n">
        <f aca="false">IF(AU116&gt;AU117,1,0)</f>
        <v>0</v>
      </c>
      <c r="DJ117" s="8" t="n">
        <f aca="false">IF(BG116&gt;BG117,1,0)</f>
        <v>0</v>
      </c>
      <c r="DK117" s="8" t="n">
        <f aca="false">IF(BH116&gt;BH117,1,0)</f>
        <v>0</v>
      </c>
      <c r="DL117" s="8" t="n">
        <f aca="false">IF(BI116&gt;BI117,1,0)</f>
        <v>0</v>
      </c>
      <c r="DM117" s="8" t="n">
        <f aca="false">IF(BU114&gt;BU115,1,0)</f>
        <v>1</v>
      </c>
      <c r="DN117" s="8" t="n">
        <f aca="false">IF(BV114&gt;BV115,1,0)</f>
        <v>1</v>
      </c>
      <c r="DO117" s="8" t="n">
        <f aca="false">IF(BW114&gt;BW115,1,0)</f>
        <v>0</v>
      </c>
      <c r="DP117" s="8" t="n">
        <f aca="false">IF(CI116&gt;CI117,1,0)</f>
        <v>0</v>
      </c>
      <c r="DQ117" s="8" t="n">
        <f aca="false">IF(CJ116&gt;CJ117,1,0)</f>
        <v>0</v>
      </c>
      <c r="DR117" s="8" t="n">
        <f aca="false">IF(CK116&gt;CK117,1,0)</f>
        <v>0</v>
      </c>
      <c r="DS117" s="74"/>
      <c r="DT117" s="8" t="n">
        <f aca="false">AE113+AF113+AG113+AS117+AT117+AU117+BG117+BH117+BI117+BU115+BV115+BW115+CI117+CJ117+CK117</f>
        <v>60</v>
      </c>
      <c r="DU117" s="8" t="n">
        <f aca="false">AE112+AF112+AG112+AS116+AT116+AU116+BG116+BH116+BI116+BU114+BV114+BW114+CI116+CJ116+CK116</f>
        <v>32</v>
      </c>
      <c r="DV117" s="74"/>
      <c r="DW117" s="1" t="n">
        <f aca="false">IF(X113="O",1,0)</f>
        <v>0</v>
      </c>
      <c r="DX117" s="1" t="n">
        <f aca="false">IF(AL117="O",1,0)</f>
        <v>0</v>
      </c>
      <c r="DY117" s="1" t="n">
        <f aca="false">IF(AZ117="O",1,0)</f>
        <v>0</v>
      </c>
      <c r="DZ117" s="1" t="n">
        <f aca="false">IF(BN115="O",1,0)</f>
        <v>0</v>
      </c>
      <c r="EA117" s="1" t="n">
        <f aca="false">IF(CB117="O",1,0)</f>
        <v>0</v>
      </c>
      <c r="ED117" s="8" t="n">
        <f aca="false">IF(CN117+CO117+CP117+DD117+DE117+DF117&gt;0,1,0)</f>
        <v>1</v>
      </c>
      <c r="EE117" s="8" t="n">
        <f aca="false">IF(CQ117+CR117+CS117+DG117+DH117+DI117&gt;0,1,0)</f>
        <v>1</v>
      </c>
      <c r="EF117" s="8" t="n">
        <f aca="false">IF(CT117+CU117+CV117+DJ117+DK117+DL117&gt;0,1,0)</f>
        <v>1</v>
      </c>
      <c r="EG117" s="8" t="n">
        <f aca="false">IF(CW117+CX117+CY117+DM117+DN117+DO117&gt;0,1,0)</f>
        <v>1</v>
      </c>
      <c r="EH117" s="8" t="n">
        <f aca="false">IF(CZ117+DA117+DB117+DP117+DQ117+DR117&gt;0,1,0)</f>
        <v>1</v>
      </c>
      <c r="EI117" s="8" t="n">
        <v>6</v>
      </c>
      <c r="EJ117" s="48" t="n">
        <f aca="false">SUM(ED117:EH117)</f>
        <v>5</v>
      </c>
      <c r="EK117" s="48" t="n">
        <f aca="false">AY117+BM115+CA117+W113+AK117</f>
        <v>4</v>
      </c>
      <c r="EL117" s="48" t="n">
        <f aca="false">SUM(CN117:DB117)</f>
        <v>8</v>
      </c>
      <c r="EM117" s="48" t="n">
        <f aca="false">SUM(DD117:DR117)</f>
        <v>2</v>
      </c>
      <c r="EN117" s="48" t="n">
        <f aca="false">EL117-EM117</f>
        <v>6</v>
      </c>
      <c r="EO117" s="48" t="n">
        <f aca="false">DT117</f>
        <v>60</v>
      </c>
      <c r="EP117" s="48" t="n">
        <f aca="false">DU117</f>
        <v>32</v>
      </c>
      <c r="EQ117" s="48" t="n">
        <f aca="false">EO117-EP117</f>
        <v>28</v>
      </c>
      <c r="ER117" s="48" t="n">
        <f aca="false">SUM(DW117:EA117)</f>
        <v>0</v>
      </c>
      <c r="ES117" s="74"/>
      <c r="ET117" s="27" t="n">
        <f aca="false">IF(EK117+100&gt;99,EK117+100,concatdxnar("0",EK117+100))</f>
        <v>104</v>
      </c>
      <c r="EU117" s="27" t="n">
        <f aca="false">IF(EN117+100&gt;99,EN117+100,CONCATENATE("0",EN117+100))</f>
        <v>106</v>
      </c>
      <c r="EV117" s="27" t="n">
        <f aca="false">IF(EQ117+100&gt;99,EQ117+100,CONCATENATE("0",EQ117+100))</f>
        <v>128</v>
      </c>
      <c r="EW117" s="27" t="n">
        <f aca="false">9-ER117</f>
        <v>9</v>
      </c>
      <c r="EX117" s="8" t="str">
        <f aca="false">CONCATENATE(ET117,EU117,EV117,EW117,EI117)</f>
        <v>10410612896</v>
      </c>
      <c r="EY117" s="8" t="n">
        <f aca="false">VALUE(EX117)</f>
        <v>10410612896</v>
      </c>
      <c r="EZ117" s="8" t="n">
        <f aca="false">LARGE(EY112:EY117,EI117)</f>
        <v>10009004043</v>
      </c>
      <c r="FA117" s="8" t="str">
        <f aca="false">LEFT(EZ117,9)</f>
        <v>100090040</v>
      </c>
      <c r="FB117" s="8" t="str">
        <f aca="false">IF(FA117=FA116,"empate-c","ok")</f>
        <v>ok</v>
      </c>
      <c r="FC117" s="8" t="n">
        <f aca="false">VALUE(RIGHT(EZ117,1))</f>
        <v>3</v>
      </c>
      <c r="FD117" s="8" t="n">
        <f aca="false">IF(FB117="ok",9,IF(FB117="empate-c",CONCATENATE(FC117,FC116),IF(FB117="empate-b",CONCATENATE(FC117,FC118),1)))</f>
        <v>9</v>
      </c>
      <c r="FE117" s="8" t="str">
        <f aca="false">RIGHT(C110,1)</f>
        <v>M</v>
      </c>
      <c r="FF117" s="8" t="n">
        <f aca="false">IF(FD117=9,9,VLOOKUP(CONCATENATE(FE117,FD117),'Conf-Direto'!$A$12:$B$587,2,0))</f>
        <v>9</v>
      </c>
      <c r="FG117" s="8" t="n">
        <f aca="false">IF(FF117=9,9,IF(FF117=FC117,8,7))</f>
        <v>9</v>
      </c>
      <c r="FH117" s="1" t="str">
        <f aca="false">CONCATENATE(FA117,FG117,FC117)</f>
        <v>10009004093</v>
      </c>
      <c r="FI117" s="8" t="n">
        <v>6</v>
      </c>
      <c r="FJ117" s="25" t="n">
        <f aca="false">IF(W112=1,1,IF(W113=1,6,0))</f>
        <v>6</v>
      </c>
      <c r="FK117" s="25" t="n">
        <f aca="false">IF(BM114=1,2,IF(BM115=1,6,0))</f>
        <v>2</v>
      </c>
      <c r="FL117" s="25" t="n">
        <f aca="false">IF(AK116=1,3,IF(AK117=1,6,0))</f>
        <v>6</v>
      </c>
      <c r="FM117" s="25" t="n">
        <f aca="false">IF(CA116=1,4,IF(CA117=1,6,0))</f>
        <v>6</v>
      </c>
      <c r="FN117" s="25" t="n">
        <f aca="false">IF(AY116=1,5,IF(AY117=1,6,0))</f>
        <v>6</v>
      </c>
      <c r="FO117" s="25"/>
      <c r="FP117" s="1" t="n">
        <f aca="false">VALUE(FH117)</f>
        <v>10009004093</v>
      </c>
      <c r="FQ117" s="1" t="n">
        <f aca="false">LARGE(FP112:FP117,6)</f>
        <v>10009004093</v>
      </c>
      <c r="FR117" s="8" t="n">
        <f aca="false">IF(SUM(EJ112:EJ117)=0,B117,VALUE(RIGHT(FQ117,1)))</f>
        <v>3</v>
      </c>
      <c r="FS117" s="1" t="n">
        <f aca="false">FR117+72</f>
        <v>75</v>
      </c>
      <c r="FT117" s="1" t="str">
        <f aca="false">VLOOKUP(FR117,B112:D117,3,0)</f>
        <v>REGINALDO MACHADO</v>
      </c>
      <c r="FU117" s="4" t="n">
        <f aca="false">F117</f>
        <v>78</v>
      </c>
      <c r="FV117" s="9" t="str">
        <f aca="false">IF(FS117&lt;10,CONCATENATE("0",FS117,IF(FU117&lt;10,CONCATENATE("0",FU117),FU117)),CONCATENATE(FS117,IF(FU117&lt;10,CONCATENATE("0",FU117),FU117)))</f>
        <v>7578</v>
      </c>
      <c r="FW117" s="4" t="n">
        <f aca="false">VALUE(FV117)</f>
        <v>7578</v>
      </c>
      <c r="FX117" s="4" t="n">
        <f aca="false">SMALL(FW112:FW117,FI117)</f>
        <v>7874</v>
      </c>
      <c r="FY117" s="4" t="n">
        <f aca="false">IF(LEN(FX117)=3,VALUE(LEFT(FX117,1)),VALUE(LEFT(FX117,2)))</f>
        <v>78</v>
      </c>
      <c r="FZ117" s="4" t="str">
        <f aca="false">RIGHT(FX117,2)</f>
        <v>74</v>
      </c>
    </row>
    <row r="119" s="17" customFormat="true" ht="22.5" hidden="false" customHeight="true" outlineLevel="0" collapsed="false">
      <c r="A119" s="10"/>
      <c r="B119" s="10" t="s">
        <v>0</v>
      </c>
      <c r="C119" s="11" t="s">
        <v>92</v>
      </c>
      <c r="D119" s="11"/>
      <c r="E119" s="12"/>
      <c r="F119" s="11" t="str">
        <f aca="false">$C119</f>
        <v>GRUPO N</v>
      </c>
      <c r="G119" s="11" t="s">
        <v>80</v>
      </c>
      <c r="H119" s="13" t="s">
        <v>2</v>
      </c>
      <c r="I119" s="14" t="s">
        <v>3</v>
      </c>
      <c r="J119" s="15" t="s">
        <v>4</v>
      </c>
      <c r="K119" s="15"/>
      <c r="L119" s="15"/>
      <c r="M119" s="15" t="s">
        <v>6</v>
      </c>
      <c r="N119" s="15"/>
      <c r="O119" s="15"/>
      <c r="P119" s="11" t="s">
        <v>8</v>
      </c>
      <c r="Q119" s="11" t="s">
        <v>8</v>
      </c>
      <c r="R119" s="36"/>
      <c r="S119" s="36"/>
      <c r="U119" s="18" t="str">
        <f aca="false">U110</f>
        <v>3o TURNO - 1a RODADA</v>
      </c>
      <c r="V119" s="18"/>
      <c r="W119" s="19"/>
      <c r="X119" s="22" t="s">
        <v>10</v>
      </c>
      <c r="Y119" s="22"/>
      <c r="Z119" s="22"/>
      <c r="AA119" s="22"/>
      <c r="AC119" s="5" t="s">
        <v>11</v>
      </c>
      <c r="AD119" s="12"/>
      <c r="AE119" s="21" t="s">
        <v>12</v>
      </c>
      <c r="AF119" s="21"/>
      <c r="AG119" s="21"/>
      <c r="AI119" s="18" t="str">
        <f aca="false">AI110</f>
        <v>3o TURNO - 2a RODADA</v>
      </c>
      <c r="AJ119" s="18"/>
      <c r="AK119" s="19"/>
      <c r="AL119" s="22" t="s">
        <v>10</v>
      </c>
      <c r="AM119" s="22"/>
      <c r="AN119" s="22"/>
      <c r="AO119" s="22"/>
      <c r="AP119" s="12"/>
      <c r="AQ119" s="5" t="s">
        <v>11</v>
      </c>
      <c r="AR119" s="12"/>
      <c r="AS119" s="21" t="s">
        <v>12</v>
      </c>
      <c r="AT119" s="21"/>
      <c r="AU119" s="21"/>
      <c r="AW119" s="18" t="str">
        <f aca="false">AW110</f>
        <v>3o TURNO - 3a RODADA</v>
      </c>
      <c r="AX119" s="18"/>
      <c r="AY119" s="19"/>
      <c r="AZ119" s="22" t="s">
        <v>10</v>
      </c>
      <c r="BA119" s="22"/>
      <c r="BB119" s="22"/>
      <c r="BC119" s="22"/>
      <c r="BD119" s="12"/>
      <c r="BE119" s="5" t="s">
        <v>11</v>
      </c>
      <c r="BF119" s="12"/>
      <c r="BG119" s="21" t="s">
        <v>12</v>
      </c>
      <c r="BH119" s="21"/>
      <c r="BI119" s="21"/>
      <c r="BK119" s="18" t="str">
        <f aca="false">BK110</f>
        <v>3o TURNO - 4a RODADA</v>
      </c>
      <c r="BL119" s="18"/>
      <c r="BM119" s="19"/>
      <c r="BN119" s="22" t="s">
        <v>10</v>
      </c>
      <c r="BO119" s="22"/>
      <c r="BP119" s="22"/>
      <c r="BQ119" s="22"/>
      <c r="BR119" s="12"/>
      <c r="BS119" s="5" t="s">
        <v>11</v>
      </c>
      <c r="BT119" s="12"/>
      <c r="BU119" s="21" t="s">
        <v>12</v>
      </c>
      <c r="BV119" s="21"/>
      <c r="BW119" s="21"/>
      <c r="BY119" s="18" t="str">
        <f aca="false">BY110</f>
        <v>3o TURNO - 5a RODADA</v>
      </c>
      <c r="BZ119" s="18"/>
      <c r="CA119" s="19"/>
      <c r="CB119" s="23" t="s">
        <v>10</v>
      </c>
      <c r="CC119" s="23"/>
      <c r="CD119" s="23"/>
      <c r="CE119" s="23"/>
      <c r="CF119" s="12"/>
      <c r="CG119" s="5" t="s">
        <v>11</v>
      </c>
      <c r="CH119" s="12"/>
      <c r="CI119" s="21" t="s">
        <v>12</v>
      </c>
      <c r="CJ119" s="21"/>
      <c r="CK119" s="21"/>
      <c r="CL119" s="24"/>
      <c r="CM119" s="25" t="s">
        <v>13</v>
      </c>
      <c r="CN119" s="8" t="s">
        <v>14</v>
      </c>
      <c r="CO119" s="8"/>
      <c r="CP119" s="8"/>
      <c r="CQ119" s="8" t="s">
        <v>15</v>
      </c>
      <c r="CR119" s="8"/>
      <c r="CS119" s="8"/>
      <c r="CT119" s="8" t="s">
        <v>16</v>
      </c>
      <c r="CU119" s="8"/>
      <c r="CV119" s="8"/>
      <c r="CW119" s="8" t="s">
        <v>17</v>
      </c>
      <c r="CX119" s="8"/>
      <c r="CY119" s="8"/>
      <c r="CZ119" s="8" t="s">
        <v>18</v>
      </c>
      <c r="DA119" s="8"/>
      <c r="DB119" s="8"/>
      <c r="DC119" s="10"/>
      <c r="DD119" s="8" t="s">
        <v>19</v>
      </c>
      <c r="DE119" s="8"/>
      <c r="DF119" s="8"/>
      <c r="DG119" s="8" t="s">
        <v>20</v>
      </c>
      <c r="DH119" s="8"/>
      <c r="DI119" s="8"/>
      <c r="DJ119" s="8" t="s">
        <v>21</v>
      </c>
      <c r="DK119" s="8"/>
      <c r="DL119" s="8"/>
      <c r="DM119" s="8" t="s">
        <v>22</v>
      </c>
      <c r="DN119" s="8"/>
      <c r="DO119" s="8"/>
      <c r="DP119" s="8" t="s">
        <v>23</v>
      </c>
      <c r="DQ119" s="8"/>
      <c r="DR119" s="8"/>
      <c r="DS119" s="10"/>
      <c r="DT119" s="8" t="s">
        <v>6</v>
      </c>
      <c r="DU119" s="8"/>
      <c r="DV119" s="10"/>
      <c r="DW119" s="8" t="s">
        <v>24</v>
      </c>
      <c r="DX119" s="8"/>
      <c r="DY119" s="8"/>
      <c r="DZ119" s="8"/>
      <c r="EA119" s="8"/>
      <c r="EB119" s="8" t="s">
        <v>25</v>
      </c>
      <c r="EC119" s="8"/>
      <c r="ED119" s="8" t="s">
        <v>26</v>
      </c>
      <c r="EE119" s="8"/>
      <c r="EF119" s="8"/>
      <c r="EG119" s="8"/>
      <c r="EH119" s="8"/>
      <c r="EI119" s="26" t="s">
        <v>0</v>
      </c>
      <c r="EJ119" s="26" t="s">
        <v>2</v>
      </c>
      <c r="EK119" s="26" t="s">
        <v>3</v>
      </c>
      <c r="EL119" s="8" t="s">
        <v>4</v>
      </c>
      <c r="EM119" s="8"/>
      <c r="EN119" s="8"/>
      <c r="EO119" s="8" t="s">
        <v>6</v>
      </c>
      <c r="EP119" s="8"/>
      <c r="EQ119" s="8"/>
      <c r="ER119" s="8" t="s">
        <v>27</v>
      </c>
      <c r="ES119" s="10"/>
      <c r="ET119" s="27" t="s">
        <v>28</v>
      </c>
      <c r="EU119" s="27"/>
      <c r="EV119" s="27"/>
      <c r="EW119" s="27"/>
      <c r="EX119" s="27"/>
      <c r="EY119" s="27"/>
      <c r="EZ119" s="27"/>
      <c r="FA119" s="27"/>
      <c r="FB119" s="27"/>
      <c r="FC119" s="27"/>
      <c r="FD119" s="8" t="s">
        <v>29</v>
      </c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10"/>
      <c r="FT119" s="10"/>
      <c r="FU119" s="12"/>
      <c r="FV119" s="28"/>
      <c r="FW119" s="12"/>
      <c r="FX119" s="12"/>
      <c r="FY119" s="12"/>
      <c r="FZ119" s="12"/>
      <c r="GA119" s="12"/>
      <c r="GB119" s="12"/>
      <c r="GC119" s="12"/>
      <c r="GD119" s="24"/>
      <c r="GE119" s="24"/>
    </row>
    <row r="120" s="17" customFormat="true" ht="24.75" hidden="false" customHeight="true" outlineLevel="0" collapsed="false">
      <c r="A120" s="10"/>
      <c r="B120" s="10"/>
      <c r="C120" s="29" t="str">
        <f aca="false">C111</f>
        <v>TENISTAS</v>
      </c>
      <c r="D120" s="29" t="str">
        <f aca="false">C3</f>
        <v>TENISTAS</v>
      </c>
      <c r="E120" s="12"/>
      <c r="F120" s="30"/>
      <c r="G120" s="31" t="s">
        <v>31</v>
      </c>
      <c r="H120" s="13"/>
      <c r="I120" s="14"/>
      <c r="J120" s="32" t="s">
        <v>32</v>
      </c>
      <c r="K120" s="32" t="s">
        <v>33</v>
      </c>
      <c r="L120" s="33" t="s">
        <v>34</v>
      </c>
      <c r="M120" s="34" t="s">
        <v>32</v>
      </c>
      <c r="N120" s="34" t="s">
        <v>33</v>
      </c>
      <c r="O120" s="35" t="s">
        <v>34</v>
      </c>
      <c r="P120" s="11"/>
      <c r="Q120" s="11"/>
      <c r="R120" s="36"/>
      <c r="S120" s="36"/>
      <c r="U120" s="41"/>
      <c r="V120" s="42" t="str">
        <f aca="false">V111</f>
        <v>23 a 29 Mai</v>
      </c>
      <c r="W120" s="38"/>
      <c r="X120" s="39" t="s">
        <v>35</v>
      </c>
      <c r="Y120" s="40" t="s">
        <v>36</v>
      </c>
      <c r="Z120" s="40" t="s">
        <v>37</v>
      </c>
      <c r="AA120" s="34" t="s">
        <v>38</v>
      </c>
      <c r="AC120" s="5" t="s">
        <v>39</v>
      </c>
      <c r="AD120" s="12"/>
      <c r="AE120" s="40" t="s">
        <v>36</v>
      </c>
      <c r="AF120" s="40" t="s">
        <v>37</v>
      </c>
      <c r="AG120" s="34" t="s">
        <v>38</v>
      </c>
      <c r="AI120" s="41"/>
      <c r="AJ120" s="42" t="str">
        <f aca="false">AJ111</f>
        <v>30 a 05 Jun</v>
      </c>
      <c r="AK120" s="38"/>
      <c r="AL120" s="39" t="s">
        <v>35</v>
      </c>
      <c r="AM120" s="40" t="s">
        <v>36</v>
      </c>
      <c r="AN120" s="40" t="s">
        <v>37</v>
      </c>
      <c r="AO120" s="34" t="s">
        <v>38</v>
      </c>
      <c r="AP120" s="12"/>
      <c r="AQ120" s="5" t="s">
        <v>39</v>
      </c>
      <c r="AR120" s="12"/>
      <c r="AS120" s="40" t="s">
        <v>36</v>
      </c>
      <c r="AT120" s="40" t="s">
        <v>37</v>
      </c>
      <c r="AU120" s="34" t="s">
        <v>38</v>
      </c>
      <c r="AW120" s="41"/>
      <c r="AX120" s="42" t="str">
        <f aca="false">AX111</f>
        <v>06 a 12 Jun</v>
      </c>
      <c r="AY120" s="38"/>
      <c r="AZ120" s="39" t="s">
        <v>35</v>
      </c>
      <c r="BA120" s="40" t="s">
        <v>36</v>
      </c>
      <c r="BB120" s="40" t="s">
        <v>37</v>
      </c>
      <c r="BC120" s="34" t="s">
        <v>38</v>
      </c>
      <c r="BD120" s="12"/>
      <c r="BE120" s="5" t="s">
        <v>39</v>
      </c>
      <c r="BF120" s="12"/>
      <c r="BG120" s="40" t="s">
        <v>36</v>
      </c>
      <c r="BH120" s="40" t="s">
        <v>37</v>
      </c>
      <c r="BI120" s="34" t="s">
        <v>38</v>
      </c>
      <c r="BK120" s="41"/>
      <c r="BL120" s="42" t="str">
        <f aca="false">BL111</f>
        <v>13 a 19 Jun</v>
      </c>
      <c r="BM120" s="38"/>
      <c r="BN120" s="39" t="s">
        <v>35</v>
      </c>
      <c r="BO120" s="40" t="s">
        <v>36</v>
      </c>
      <c r="BP120" s="40" t="s">
        <v>37</v>
      </c>
      <c r="BQ120" s="34" t="s">
        <v>38</v>
      </c>
      <c r="BR120" s="12"/>
      <c r="BS120" s="5" t="s">
        <v>39</v>
      </c>
      <c r="BT120" s="12"/>
      <c r="BU120" s="40" t="s">
        <v>36</v>
      </c>
      <c r="BV120" s="40" t="s">
        <v>37</v>
      </c>
      <c r="BW120" s="34" t="s">
        <v>38</v>
      </c>
      <c r="BY120" s="41"/>
      <c r="BZ120" s="42" t="str">
        <f aca="false">BZ111</f>
        <v>20 a 26 Jun</v>
      </c>
      <c r="CA120" s="38"/>
      <c r="CB120" s="116" t="s">
        <v>35</v>
      </c>
      <c r="CC120" s="45" t="s">
        <v>40</v>
      </c>
      <c r="CD120" s="45" t="s">
        <v>41</v>
      </c>
      <c r="CE120" s="46" t="s">
        <v>38</v>
      </c>
      <c r="CF120" s="12"/>
      <c r="CG120" s="5" t="s">
        <v>39</v>
      </c>
      <c r="CH120" s="12"/>
      <c r="CI120" s="40" t="s">
        <v>36</v>
      </c>
      <c r="CJ120" s="40" t="s">
        <v>37</v>
      </c>
      <c r="CK120" s="34" t="s">
        <v>38</v>
      </c>
      <c r="CL120" s="24"/>
      <c r="CM120" s="25"/>
      <c r="CN120" s="10" t="s">
        <v>42</v>
      </c>
      <c r="CO120" s="10" t="s">
        <v>43</v>
      </c>
      <c r="CP120" s="10" t="s">
        <v>44</v>
      </c>
      <c r="CQ120" s="10" t="s">
        <v>42</v>
      </c>
      <c r="CR120" s="10" t="s">
        <v>43</v>
      </c>
      <c r="CS120" s="10" t="s">
        <v>44</v>
      </c>
      <c r="CT120" s="10" t="s">
        <v>42</v>
      </c>
      <c r="CU120" s="10" t="s">
        <v>43</v>
      </c>
      <c r="CV120" s="10" t="s">
        <v>44</v>
      </c>
      <c r="CW120" s="10" t="s">
        <v>42</v>
      </c>
      <c r="CX120" s="10" t="s">
        <v>43</v>
      </c>
      <c r="CY120" s="10" t="s">
        <v>44</v>
      </c>
      <c r="CZ120" s="10" t="s">
        <v>42</v>
      </c>
      <c r="DA120" s="10" t="s">
        <v>43</v>
      </c>
      <c r="DB120" s="10" t="s">
        <v>44</v>
      </c>
      <c r="DC120" s="10"/>
      <c r="DD120" s="10" t="s">
        <v>42</v>
      </c>
      <c r="DE120" s="10" t="s">
        <v>43</v>
      </c>
      <c r="DF120" s="10" t="s">
        <v>44</v>
      </c>
      <c r="DG120" s="10" t="s">
        <v>42</v>
      </c>
      <c r="DH120" s="10" t="s">
        <v>43</v>
      </c>
      <c r="DI120" s="10" t="s">
        <v>44</v>
      </c>
      <c r="DJ120" s="10" t="s">
        <v>42</v>
      </c>
      <c r="DK120" s="10" t="s">
        <v>43</v>
      </c>
      <c r="DL120" s="10" t="s">
        <v>44</v>
      </c>
      <c r="DM120" s="10" t="s">
        <v>42</v>
      </c>
      <c r="DN120" s="10" t="s">
        <v>43</v>
      </c>
      <c r="DO120" s="10" t="s">
        <v>44</v>
      </c>
      <c r="DP120" s="10" t="s">
        <v>42</v>
      </c>
      <c r="DQ120" s="10" t="s">
        <v>43</v>
      </c>
      <c r="DR120" s="10" t="s">
        <v>44</v>
      </c>
      <c r="DS120" s="10"/>
      <c r="DT120" s="8" t="s">
        <v>32</v>
      </c>
      <c r="DU120" s="8" t="s">
        <v>33</v>
      </c>
      <c r="DV120" s="10"/>
      <c r="DW120" s="12" t="s">
        <v>45</v>
      </c>
      <c r="DX120" s="10" t="s">
        <v>46</v>
      </c>
      <c r="DY120" s="12" t="s">
        <v>45</v>
      </c>
      <c r="DZ120" s="10" t="s">
        <v>46</v>
      </c>
      <c r="EA120" s="12" t="s">
        <v>45</v>
      </c>
      <c r="EB120" s="8" t="s">
        <v>47</v>
      </c>
      <c r="EC120" s="8"/>
      <c r="ED120" s="8" t="s">
        <v>48</v>
      </c>
      <c r="EE120" s="8" t="s">
        <v>49</v>
      </c>
      <c r="EF120" s="8" t="s">
        <v>50</v>
      </c>
      <c r="EG120" s="8" t="s">
        <v>51</v>
      </c>
      <c r="EH120" s="8" t="s">
        <v>52</v>
      </c>
      <c r="EI120" s="26"/>
      <c r="EJ120" s="26"/>
      <c r="EK120" s="26"/>
      <c r="EL120" s="8" t="s">
        <v>32</v>
      </c>
      <c r="EM120" s="8" t="s">
        <v>33</v>
      </c>
      <c r="EN120" s="8" t="s">
        <v>34</v>
      </c>
      <c r="EO120" s="8" t="s">
        <v>32</v>
      </c>
      <c r="EP120" s="8" t="s">
        <v>33</v>
      </c>
      <c r="EQ120" s="8" t="s">
        <v>34</v>
      </c>
      <c r="ER120" s="8"/>
      <c r="ES120" s="10"/>
      <c r="ET120" s="10" t="str">
        <f aca="false">I119</f>
        <v>Vitorias</v>
      </c>
      <c r="EU120" s="10" t="s">
        <v>53</v>
      </c>
      <c r="EV120" s="10" t="s">
        <v>54</v>
      </c>
      <c r="EW120" s="10" t="s">
        <v>24</v>
      </c>
      <c r="EX120" s="10" t="s">
        <v>55</v>
      </c>
      <c r="EY120" s="10" t="s">
        <v>56</v>
      </c>
      <c r="EZ120" s="10" t="s">
        <v>57</v>
      </c>
      <c r="FA120" s="10" t="s">
        <v>58</v>
      </c>
      <c r="FB120" s="10" t="s">
        <v>59</v>
      </c>
      <c r="FC120" s="10" t="s">
        <v>60</v>
      </c>
      <c r="FD120" s="10" t="s">
        <v>61</v>
      </c>
      <c r="FE120" s="10" t="s">
        <v>62</v>
      </c>
      <c r="FF120" s="10" t="s">
        <v>32</v>
      </c>
      <c r="FG120" s="10" t="s">
        <v>63</v>
      </c>
      <c r="FH120" s="10" t="s">
        <v>64</v>
      </c>
      <c r="FI120" s="8" t="s">
        <v>0</v>
      </c>
      <c r="FJ120" s="8" t="n">
        <v>1</v>
      </c>
      <c r="FK120" s="8" t="n">
        <v>2</v>
      </c>
      <c r="FL120" s="8" t="n">
        <v>3</v>
      </c>
      <c r="FM120" s="8" t="n">
        <v>4</v>
      </c>
      <c r="FN120" s="8" t="n">
        <v>5</v>
      </c>
      <c r="FO120" s="8" t="n">
        <v>6</v>
      </c>
      <c r="FP120" s="10" t="s">
        <v>65</v>
      </c>
      <c r="FQ120" s="10" t="s">
        <v>66</v>
      </c>
      <c r="FR120" s="10" t="s">
        <v>67</v>
      </c>
      <c r="FS120" s="47" t="s">
        <v>68</v>
      </c>
      <c r="FT120" s="10" t="s">
        <v>69</v>
      </c>
      <c r="FU120" s="12" t="s">
        <v>70</v>
      </c>
      <c r="FV120" s="28" t="s">
        <v>71</v>
      </c>
      <c r="FW120" s="12"/>
      <c r="FX120" s="12" t="s">
        <v>73</v>
      </c>
      <c r="FY120" s="12"/>
      <c r="FZ120" s="12"/>
      <c r="GA120" s="12"/>
      <c r="GB120" s="12"/>
      <c r="GC120" s="12"/>
      <c r="GD120" s="24"/>
      <c r="GE120" s="24"/>
    </row>
    <row r="121" customFormat="false" ht="13.8" hidden="false" customHeight="false" outlineLevel="0" collapsed="false">
      <c r="B121" s="48" t="n">
        <v>1</v>
      </c>
      <c r="C121" s="49" t="n">
        <v>79</v>
      </c>
      <c r="D121" s="50" t="str">
        <f aca="false">Classificação!D83</f>
        <v>ALVARO PLACIDO</v>
      </c>
      <c r="F121" s="49" t="n">
        <f aca="false">F117+1</f>
        <v>79</v>
      </c>
      <c r="G121" s="51" t="str">
        <f aca="false">VLOOKUP(FR121,$B$121:$D$126,3,0)</f>
        <v>PAULO SOEIRO</v>
      </c>
      <c r="H121" s="111" t="n">
        <f aca="false">VLOOKUP(FR121,EI121:EJ126,2,0)</f>
        <v>5</v>
      </c>
      <c r="I121" s="53" t="n">
        <f aca="false">VLOOKUP(FR121,EI121:EK126,3,0)</f>
        <v>4</v>
      </c>
      <c r="J121" s="57" t="n">
        <f aca="false">VLOOKUP(FR121,EI121:EQ126,4,0)</f>
        <v>10</v>
      </c>
      <c r="K121" s="55" t="n">
        <f aca="false">VLOOKUP(FR121,EI121:EQ126,5,0)</f>
        <v>0</v>
      </c>
      <c r="L121" s="56" t="n">
        <f aca="false">VLOOKUP(FR121,EI121:EQ126,6,0)</f>
        <v>10</v>
      </c>
      <c r="M121" s="57" t="n">
        <f aca="false">VLOOKUP(FR121,EI121:EQ126,7,0)</f>
        <v>60</v>
      </c>
      <c r="N121" s="55" t="n">
        <f aca="false">VLOOKUP(FR121,EI121:EQ126,8,0)</f>
        <v>6</v>
      </c>
      <c r="O121" s="112" t="n">
        <f aca="false">VLOOKUP(FR121,EI121:EQ126,9,0)</f>
        <v>54</v>
      </c>
      <c r="P121" s="58" t="n">
        <f aca="false">VLOOKUP(FR121,EI121:ER126,10,0)</f>
        <v>0</v>
      </c>
      <c r="Q121" s="58" t="e">
        <f aca="false">VLOOKUP(FS121,EJ121:ES126,10,0)</f>
        <v>#N/A</v>
      </c>
      <c r="R121" s="59"/>
      <c r="S121" s="59"/>
      <c r="U121" s="60"/>
      <c r="V121" s="61" t="str">
        <f aca="false">D121</f>
        <v>ALVARO PLACIDO</v>
      </c>
      <c r="W121" s="62" t="n">
        <f aca="false">IF(X121="W",1,IF(X121="O",0,IF(X121="R",0,IF(X122="R",1,IF(AG121+AG122&gt;0,IF(AG121&gt;AG122,1,0),IF(AF121&gt;AF122,1,0))))))</f>
        <v>0</v>
      </c>
      <c r="X121" s="63"/>
      <c r="Y121" s="64" t="n">
        <v>0</v>
      </c>
      <c r="Z121" s="64" t="n">
        <v>1</v>
      </c>
      <c r="AA121" s="65"/>
      <c r="AC121" s="5" t="str">
        <f aca="false">IF(AA121&lt;&gt;"","STB",IF(AA122&lt;&gt;"","STB",IF(Z121&lt;&gt;"",IF(Z121&gt;5,IF(Z121&gt;Z122+1,"fim2st",IF(Z122&gt;Z121+1,"fim2st",IF(Z121=Z122,"meio2st",IF(Z121=6,IF(Z122=7,"fim2st","meio2st"),IF(Z121=7,IF(Z122=6,"fim2st","meio2st"),"meio2st"))))),IF(Z122&gt;5,IF(Z122&gt;Z121+1,"fim2st","meio2st"),"meio2st")),IF(Z122&lt;&gt;"",IF(Z121&gt;5,IF(Z121&gt;Z122+1,"fim2st",IF(Z122&gt;Z121+1,"fim2st",IF(Z121=Z122,"meio2st",IF(Z121=6,IF(Z122=7,"fim2st","meio2st"),IF(Z121=7,IF(Z122=6,"fim2st","meio2st"),"meio2st"))))),IF(Z122&gt;5,IF(Z122&gt;Z121+1,"fim2st","meio2st"),"meio2st")),IF(Y121&lt;&gt;"",IF(Y121&gt;5,IF(Y121&gt;Y122+1,"fim1st",IF(Y122&gt;Y121+1,"fim1st",IF(Y121=Y122,"meio1st",IF(Y121=6,IF(Y122=7,"fim1st","meio1st"),IF(Y121=7,IF(Y122=6,"fim1st","meio1st"),"meio1st"))))),IF(Y122&gt;5,IF(Y122&gt;Y121+1,"fim1st","meio1st"),"meio1st")),IF(Y122&lt;&gt;"",IF(Y121&gt;5,IF(Y121&gt;Y122+1,"fim1st",IF(Y122&gt;Y121+1,"fim1st",IF(Y121=Y122,"meio1st",IF(Y121=6,IF(Y122=7,"fim1st","meio1st"),IF(Y121=7,IF(Y122=6,"fim1st","meio1st"),"meio1st"))))),IF(Y122&gt;5,IF(Y122&gt;Y121+1,"fim1st","meio1st"),"meio1st")),"NJG"))))))</f>
        <v>fim2st</v>
      </c>
      <c r="AE121" s="66" t="n">
        <f aca="false">IF(X121="W",6,IF(X121="O",0,  IF(X122="R",IF(AC121="meio1st",IF(Y122&gt;4,IF(Y122=6,7,Y122+2),6),Y121),Y121)))</f>
        <v>0</v>
      </c>
      <c r="AF121" s="67" t="n">
        <f aca="false">IF(X121="W",6,IF(X121="O",0,IF(X121="R",IF(AC121="meio1st",0,IF(AC121="fim1st",0,Z121) ),IF(X122="R",IF(AC121="meio1st",6,IF(AC121="fim1st",6,IF(AC121="meio2st",IF(Z122&gt;4,IF(Z122=6,7,Z122+2),6),Z121))),Z121))))</f>
        <v>1</v>
      </c>
      <c r="AG121" s="68" t="n">
        <f aca="false">IF(X121="W",0,IF(X121="O",0,IF(X121="R",IF(AC121="STB",AA121,0),IF(X122="R",IF(AC121="meio1st",0,IF(AE121&gt;AE122,IF(AF121&gt;AF122,0,10),IF(AF121&gt;AF122,10,AA121))),AA121))))</f>
        <v>0</v>
      </c>
      <c r="AH121" s="69"/>
      <c r="AI121" s="60" t="s">
        <v>75</v>
      </c>
      <c r="AJ121" s="61" t="str">
        <f aca="false">D121</f>
        <v>ALVARO PLACIDO</v>
      </c>
      <c r="AK121" s="62" t="n">
        <f aca="false">IF(AL121="W",1,IF(AL121="O",0,IF(AL121="R",0,IF(AL122="R",1,IF(AU121+AU122&gt;0,IF(AU121&gt;AU122,1,0),IF(AT121&gt;AT122,1,0))))))</f>
        <v>1</v>
      </c>
      <c r="AL121" s="63" t="s">
        <v>25</v>
      </c>
      <c r="AM121" s="64"/>
      <c r="AN121" s="64"/>
      <c r="AO121" s="65"/>
      <c r="AQ121" s="5" t="str">
        <f aca="false">IF(AO121&lt;&gt;"","STB",IF(AO122&lt;&gt;"","STB",IF(AN121&lt;&gt;"",IF(AN121&gt;5,IF(AN121&gt;AN122+1,"fim2st",IF(AN122&gt;AN121+1,"fim2st",IF(AN121=AN122,"meio2st",IF(AN121=6,IF(AN122=7,"fim2st","meio2st"),IF(AN121=7,IF(AN122=6,"fim2st","meio2st"),"meio2st"))))),IF(AN122&gt;5,IF(AN122&gt;AN121+1,"fim2st","meio2st"),"meio2st")),IF(AN122&lt;&gt;"",IF(AN121&gt;5,IF(AN121&gt;AN122+1,"fim2st",IF(AN122&gt;AN121+1,"fim2st",IF(AN121=AN122,"meio2st",IF(AN121=6,IF(AN122=7,"fim2st","meio2st"),IF(AN121=7,IF(AN122=6,"fim2st","meio2st"),"meio2st"))))),IF(AN122&gt;5,IF(AN122&gt;AN121+1,"fim2st","meio2st"),"meio2st")),IF(AM121&lt;&gt;"",IF(AM121&gt;5,IF(AM121&gt;AM122+1,"fim1st",IF(AM122&gt;AM121+1,"fim1st",IF(AM121=AM122,"meio1st",IF(AM121=6,IF(AM122=7,"fim1st","meio1st"),IF(AM121=7,IF(AM122=6,"fim1st","meio1st"),"meio1st"))))),IF(AM122&gt;5,IF(AM122&gt;AM121+1,"fim1st","meio1st"),"meio1st")),IF(AM122&lt;&gt;"",IF(AM121&gt;5,IF(AM121&gt;AM122+1,"fim1st",IF(AM122&gt;AM121+1,"fim1st",IF(AM121=AM122,"meio1st",IF(AM121=6,IF(AM122=7,"fim1st","meio1st"),IF(AM121=7,IF(AM122=6,"fim1st","meio1st"),"meio1st"))))),IF(AM122&gt;5,IF(AM122&gt;AM121+1,"fim1st","meio1st"),"meio1st")),"NJG"))))))</f>
        <v>NJG</v>
      </c>
      <c r="AS121" s="66" t="n">
        <f aca="false">IF(AL121="W",6,IF(AL121="O",0,  IF(AL122="R",IF(AQ121="meio1st",IF(AM122&gt;4,IF(AM122=6,7,AM122+2),6),AM121),AM121)))</f>
        <v>6</v>
      </c>
      <c r="AT121" s="67" t="n">
        <f aca="false">IF(AL121="W",6,IF(AL121="O",0,IF(AL121="R",IF(AQ121="meio1st",0,IF(AQ121="fim1st",0,AN121) ),IF(AL122="R",IF(AQ121="meio1st",6,IF(AQ121="fim1st",6,IF(AQ121="meio2st",IF(AN122&gt;4,IF(AN122=6,7,AN122+2),6),AN121))),AN121))))</f>
        <v>6</v>
      </c>
      <c r="AU121" s="68" t="n">
        <f aca="false">IF(AL121="W",0,IF(AL121="O",0,IF(AL121="R",IF(AQ121="STB",AO121,0),IF(AL122="R",IF(AQ121="meio1st",0,IF(AS121&gt;AS122,IF(AT121&gt;AT122,0,10),IF(AT121&gt;AT122,10,AO121))),AO121))))</f>
        <v>0</v>
      </c>
      <c r="AW121" s="60"/>
      <c r="AX121" s="61" t="str">
        <f aca="false">D121</f>
        <v>ALVARO PLACIDO</v>
      </c>
      <c r="AY121" s="62" t="n">
        <f aca="false">IF(AZ121="W",1,IF(AZ121="O",0,IF(AZ121="R",0,IF(AZ122="R",1,IF(BI121+BI122&gt;0,IF(BI121&gt;BI122,1,0),IF(BH121&gt;BH122,1,0))))))</f>
        <v>1</v>
      </c>
      <c r="AZ121" s="63" t="s">
        <v>25</v>
      </c>
      <c r="BA121" s="64"/>
      <c r="BB121" s="64"/>
      <c r="BC121" s="65"/>
      <c r="BE121" s="5" t="str">
        <f aca="false">IF(BC121&lt;&gt;"","STB",IF(BC122&lt;&gt;"","STB",IF(BB121&lt;&gt;"",IF(BB121&gt;5,IF(BB121&gt;BB122+1,"fim2st",IF(BB122&gt;BB121+1,"fim2st",IF(BB121=BB122,"meio2st",IF(BB121=6,IF(BB122=7,"fim2st","meio2st"),IF(BB121=7,IF(BB122=6,"fim2st","meio2st"),"meio2st"))))),IF(BB122&gt;5,IF(BB122&gt;BB121+1,"fim2st","meio2st"),"meio2st")),IF(BB122&lt;&gt;"",IF(BB121&gt;5,IF(BB121&gt;BB122+1,"fim2st",IF(BB122&gt;BB121+1,"fim2st",IF(BB121=BB122,"meio2st",IF(BB121=6,IF(BB122=7,"fim2st","meio2st"),IF(BB121=7,IF(BB122=6,"fim2st","meio2st"),"meio2st"))))),IF(BB122&gt;5,IF(BB122&gt;BB121+1,"fim2st","meio2st"),"meio2st")),IF(BA121&lt;&gt;"",IF(BA121&gt;5,IF(BA121&gt;BA122+1,"fim1st",IF(BA122&gt;BA121+1,"fim1st",IF(BA121=BA122,"meio1st",IF(BA121=6,IF(BA122=7,"fim1st","meio1st"),IF(BA121=7,IF(BA122=6,"fim1st","meio1st"),"meio1st"))))),IF(BA122&gt;5,IF(BA122&gt;BA121+1,"fim1st","meio1st"),"meio1st")),IF(BA122&lt;&gt;"",IF(BA121&gt;5,IF(BA121&gt;BA122+1,"fim1st",IF(BA122&gt;BA121+1,"fim1st",IF(BA121=BA122,"meio1st",IF(BA121=6,IF(BA122=7,"fim1st","meio1st"),IF(BA121=7,IF(BA122=6,"fim1st","meio1st"),"meio1st"))))),IF(BA122&gt;5,IF(BA122&gt;BA121+1,"fim1st","meio1st"),"meio1st")),"NJG"))))))</f>
        <v>NJG</v>
      </c>
      <c r="BG121" s="66" t="n">
        <f aca="false">IF(AZ121="W",6,IF(AZ121="O",0,  IF(AZ122="R",IF(BE121="meio1st",IF(BA122&gt;4,IF(BA122=6,7,BA122+2),6),BA121),BA121)))</f>
        <v>6</v>
      </c>
      <c r="BH121" s="67" t="n">
        <f aca="false">IF(AZ121="W",6,IF(AZ121="O",0,IF(AZ121="R",IF(BE121="meio1st",0,IF(BE121="fim1st",0,BB121) ),IF(AZ122="R",IF(BE121="meio1st",6,IF(BE121="fim1st",6,IF(BE121="meio2st",IF(BB122&gt;4,IF(BB122=6,7,BB122+2),6),BB121))),BB121))))</f>
        <v>6</v>
      </c>
      <c r="BI121" s="68" t="n">
        <f aca="false">IF(AZ121="W",0,IF(AZ121="O",0,IF(AZ121="R",IF(BE121="STB",BC121,0),IF(AZ122="R",IF(BE121="meio1st",0,IF(BG121&gt;BG122,IF(BH121&gt;BH122,0,10),IF(BH121&gt;BH122,10,BC121))),BC121))))</f>
        <v>0</v>
      </c>
      <c r="BK121" s="60" t="s">
        <v>75</v>
      </c>
      <c r="BL121" s="61" t="str">
        <f aca="false">D121</f>
        <v>ALVARO PLACIDO</v>
      </c>
      <c r="BM121" s="117"/>
      <c r="BN121" s="63" t="s">
        <v>25</v>
      </c>
      <c r="BO121" s="64"/>
      <c r="BP121" s="64"/>
      <c r="BQ121" s="65"/>
      <c r="BS121" s="5" t="str">
        <f aca="false">IF(BQ121&lt;&gt;"","STB",IF(BQ122&lt;&gt;"","STB",IF(BP121&lt;&gt;"",IF(BP121&gt;5,IF(BP121&gt;BP122+1,"fim2st",IF(BP122&gt;BP121+1,"fim2st",IF(BP121=BP122,"meio2st",IF(BP121=6,IF(BP122=7,"fim2st","meio2st"),IF(BP121=7,IF(BP122=6,"fim2st","meio2st"),"meio2st"))))),IF(BP122&gt;5,IF(BP122&gt;BP121+1,"fim2st","meio2st"),"meio2st")),IF(BP122&lt;&gt;"",IF(BP121&gt;5,IF(BP121&gt;BP122+1,"fim2st",IF(BP122&gt;BP121+1,"fim2st",IF(BP121=BP122,"meio2st",IF(BP121=6,IF(BP122=7,"fim2st","meio2st"),IF(BP121=7,IF(BP122=6,"fim2st","meio2st"),"meio2st"))))),IF(BP122&gt;5,IF(BP122&gt;BP121+1,"fim2st","meio2st"),"meio2st")),IF(BO121&lt;&gt;"",IF(BO121&gt;5,IF(BO121&gt;BO122+1,"fim1st",IF(BO122&gt;BO121+1,"fim1st",IF(BO121=BO122,"meio1st",IF(BO121=6,IF(BO122=7,"fim1st","meio1st"),IF(BO121=7,IF(BO122=6,"fim1st","meio1st"),"meio1st"))))),IF(BO122&gt;5,IF(BO122&gt;BO121+1,"fim1st","meio1st"),"meio1st")),IF(BO122&lt;&gt;"",IF(BO121&gt;5,IF(BO121&gt;BO122+1,"fim1st",IF(BO122&gt;BO121+1,"fim1st",IF(BO121=BO122,"meio1st",IF(BO121=6,IF(BO122=7,"fim1st","meio1st"),IF(BO121=7,IF(BO122=6,"fim1st","meio1st"),"meio1st"))))),IF(BO122&gt;5,IF(BO122&gt;BO121+1,"fim1st","meio1st"),"meio1st")),"NJG"))))))</f>
        <v>NJG</v>
      </c>
      <c r="BU121" s="66" t="n">
        <f aca="false">IF(BN121="W",6,IF(BN121="O",0,  IF(BN122="R",IF(BS121="meio1st",IF(BO122&gt;4,IF(BO122=6,7,BO122+2),6),BO121),BO121)))</f>
        <v>6</v>
      </c>
      <c r="BV121" s="67" t="n">
        <f aca="false">IF(BN121="W",6,IF(BN121="O",0,IF(BN121="R",IF(BS121="meio1st",0,IF(BS121="fim1st",0,BP121) ),IF(BN122="R",IF(BS121="meio1st",6,IF(BS121="fim1st",6,IF(BS121="meio2st",IF(BP122&gt;4,IF(BP122=6,7,BP122+2),6),BP121))),BP121))))</f>
        <v>6</v>
      </c>
      <c r="BW121" s="68" t="n">
        <f aca="false">IF(BN121="W",0,IF(BN121="O",0,IF(BN121="R",IF(BS121="STB",BQ121,0),IF(BN122="R",IF(BS121="meio1st",0,IF(BU121&gt;BU122,IF(BV121&gt;BV122,0,10),IF(BV121&gt;BV122,10,BQ121))),BQ121))))</f>
        <v>0</v>
      </c>
      <c r="BY121" s="60"/>
      <c r="BZ121" s="61" t="str">
        <f aca="false">D121</f>
        <v>ALVARO PLACIDO</v>
      </c>
      <c r="CA121" s="62" t="n">
        <f aca="false">IF(CB121="W",1,IF(CB121="O",0,IF(CB121="R",0,IF(CB122="R",1,IF(CK121+CK122&gt;0,IF(CK121&gt;CK122,1,0),IF(CJ121&gt;CJ122,1,0))))))</f>
        <v>0</v>
      </c>
      <c r="CB121" s="63" t="s">
        <v>47</v>
      </c>
      <c r="CC121" s="64"/>
      <c r="CD121" s="64"/>
      <c r="CE121" s="65"/>
      <c r="CG121" s="5" t="str">
        <f aca="false">IF(CE121&lt;&gt;"","STB",IF(CE122&lt;&gt;"","STB",IF(CD121&lt;&gt;"",IF(CD121&gt;5,IF(CD121&gt;CD122+1,"fim2st",IF(CD122&gt;CD121+1,"fim2st",IF(CD121=CD122,"meio2st",IF(CD121=6,IF(CD122=7,"fim2st","meio2st"),IF(CD121=7,IF(CD122=6,"fim2st","meio2st"),"meio2st"))))),IF(CD122&gt;5,IF(CD122&gt;CD121+1,"fim2st","meio2st"),"meio2st")),IF(CD122&lt;&gt;"",IF(CD121&gt;5,IF(CD121&gt;CD122+1,"fim2st",IF(CD122&gt;CD121+1,"fim2st",IF(CD121=CD122,"meio2st",IF(CD121=6,IF(CD122=7,"fim2st","meio2st"),IF(CD121=7,IF(CD122=6,"fim2st","meio2st"),"meio2st"))))),IF(CD122&gt;5,IF(CD122&gt;CD121+1,"fim2st","meio2st"),"meio2st")),IF(CC121&lt;&gt;"",IF(CC121&gt;5,IF(CC121&gt;CC122+1,"fim1st",IF(CC122&gt;CC121+1,"fim1st",IF(CC121=CC122,"meio1st",IF(CC121=6,IF(CC122=7,"fim1st","meio1st"),IF(CC121=7,IF(CC122=6,"fim1st","meio1st"),"meio1st"))))),IF(CC122&gt;5,IF(CC122&gt;CC121+1,"fim1st","meio1st"),"meio1st")),IF(CC122&lt;&gt;"",IF(CC121&gt;5,IF(CC121&gt;CC122+1,"fim1st",IF(CC122&gt;CC121+1,"fim1st",IF(CC121=CC122,"meio1st",IF(CC121=6,IF(CC122=7,"fim1st","meio1st"),IF(CC121=7,IF(CC122=6,"fim1st","meio1st"),"meio1st"))))),IF(CC122&gt;5,IF(CC122&gt;CC121+1,"fim1st","meio1st"),"meio1st")),"NJG"))))))</f>
        <v>NJG</v>
      </c>
      <c r="CI121" s="71" t="n">
        <f aca="false">IF(CB121="W",6,IF(CB121="O",0,  IF(CB122="R",IF(CG121="meio1st",IF(CC122&gt;4,IF(CC122=6,7,CC122+2),6),CC121),CC121)))</f>
        <v>0</v>
      </c>
      <c r="CJ121" s="72" t="n">
        <f aca="false">IF(CB121="W",6,IF(CB121="O",0,IF(CB121="R",IF(CG121="meio1st",0,IF(CG121="fim1st",0,CD121) ),IF(CB122="R",IF(CG121="meio1st",6,IF(CG121="fim1st",6,IF(CG121="meio2st",IF(CD122&gt;4,IF(CD122=6,7,CD122+2),6),CD121))),CD121))))</f>
        <v>0</v>
      </c>
      <c r="CK121" s="73" t="n">
        <f aca="false">IF(CB121="W",0,IF(CB121="O",0,IF(CB121="R",IF(CG121="STB",CE121,0),IF(CB122="R",IF(CG121="meio1st",0,IF(CI121&gt;CI122,IF(CJ121&gt;CJ122,0,10),IF(CJ121&gt;CJ122,10,CE121))),CE121))))</f>
        <v>0</v>
      </c>
      <c r="CM121" s="1" t="str">
        <f aca="false">D121</f>
        <v>ALVARO PLACIDO</v>
      </c>
      <c r="CN121" s="8" t="n">
        <f aca="false">IF(AE121&gt;AE122,1,0)</f>
        <v>0</v>
      </c>
      <c r="CO121" s="8" t="n">
        <f aca="false">IF(AF121&gt;AF122,1,0)</f>
        <v>0</v>
      </c>
      <c r="CP121" s="8" t="n">
        <f aca="false">IF(AG121&gt;AG122,1,0)</f>
        <v>0</v>
      </c>
      <c r="CQ121" s="8" t="n">
        <f aca="false">IF(AS121&gt;AS122,1,0)</f>
        <v>1</v>
      </c>
      <c r="CR121" s="8" t="n">
        <f aca="false">IF(AT121&gt;AT122,1,0)</f>
        <v>1</v>
      </c>
      <c r="CS121" s="8" t="n">
        <f aca="false">IF(AU121&gt;AU122,1,0)</f>
        <v>0</v>
      </c>
      <c r="CT121" s="8" t="n">
        <f aca="false">IF(BG121&gt;BG122,1,0)</f>
        <v>1</v>
      </c>
      <c r="CU121" s="8" t="n">
        <f aca="false">IF(BH121&gt;BH122,1,0)</f>
        <v>1</v>
      </c>
      <c r="CV121" s="8" t="n">
        <f aca="false">IF(BI121&gt;BI122,1,0)</f>
        <v>0</v>
      </c>
      <c r="CW121" s="8" t="n">
        <f aca="false">IF(BU121&gt;BU122,1,0)</f>
        <v>1</v>
      </c>
      <c r="CX121" s="8" t="n">
        <f aca="false">IF(BV121&gt;BV122,1,0)</f>
        <v>1</v>
      </c>
      <c r="CY121" s="8" t="n">
        <f aca="false">IF(BW121&gt;BW122,1,0)</f>
        <v>0</v>
      </c>
      <c r="CZ121" s="8" t="n">
        <f aca="false">IF(CI121&gt;CI122,1,0)</f>
        <v>0</v>
      </c>
      <c r="DA121" s="8" t="n">
        <f aca="false">IF(CJ121&gt;CJ122,1,0)</f>
        <v>0</v>
      </c>
      <c r="DB121" s="8" t="n">
        <f aca="false">IF(CK121&gt;CK122,1,0)</f>
        <v>0</v>
      </c>
      <c r="DC121" s="74"/>
      <c r="DD121" s="8" t="n">
        <f aca="false">IF(AE122&gt;AE121,1,0)</f>
        <v>1</v>
      </c>
      <c r="DE121" s="8" t="n">
        <f aca="false">IF(AF122&gt;AF121,1,0)</f>
        <v>1</v>
      </c>
      <c r="DF121" s="8" t="n">
        <f aca="false">IF(AG122&gt;AG121,1,0)</f>
        <v>0</v>
      </c>
      <c r="DG121" s="8" t="n">
        <f aca="false">IF(AS122&gt;AS121,1,0)</f>
        <v>0</v>
      </c>
      <c r="DH121" s="8" t="n">
        <f aca="false">IF(AT122&gt;AT121,1,0)</f>
        <v>0</v>
      </c>
      <c r="DI121" s="8" t="n">
        <f aca="false">IF(AU122&gt;AU121,1,0)</f>
        <v>0</v>
      </c>
      <c r="DJ121" s="8" t="n">
        <f aca="false">IF(BG122&gt;BG121,1,0)</f>
        <v>0</v>
      </c>
      <c r="DK121" s="8" t="n">
        <f aca="false">IF(BH122&gt;BH121,1,0)</f>
        <v>0</v>
      </c>
      <c r="DL121" s="8" t="n">
        <f aca="false">IF(BI122&gt;BI121,1,0)</f>
        <v>0</v>
      </c>
      <c r="DM121" s="8" t="n">
        <f aca="false">IF(BU122&gt;BU121,1,0)</f>
        <v>0</v>
      </c>
      <c r="DN121" s="8" t="n">
        <f aca="false">IF(BV122&gt;BV121,1,0)</f>
        <v>0</v>
      </c>
      <c r="DO121" s="8" t="n">
        <f aca="false">IF(BW122&gt;BW121,1,0)</f>
        <v>0</v>
      </c>
      <c r="DP121" s="8" t="n">
        <f aca="false">IF(CI122&gt;CI121,1,0)</f>
        <v>1</v>
      </c>
      <c r="DQ121" s="8" t="n">
        <f aca="false">IF(CJ122&gt;CJ121,1,0)</f>
        <v>1</v>
      </c>
      <c r="DR121" s="8" t="n">
        <f aca="false">IF(CK122&gt;CK121,1,0)</f>
        <v>0</v>
      </c>
      <c r="DS121" s="74"/>
      <c r="DT121" s="8" t="n">
        <f aca="false">AE121+AF121+AG121+AS121+AT121+AU121+BG121+BH121+BI121+BU121+BV121+BW121+CI121+CJ121+CK121</f>
        <v>37</v>
      </c>
      <c r="DU121" s="8" t="n">
        <f aca="false">AE122+AF122+AG122+AS122+AT122+AU122+BG122+BH122+BI122+BU122+BV122+BW122+CI122+CJ122+CK122</f>
        <v>24</v>
      </c>
      <c r="DV121" s="74"/>
      <c r="DW121" s="1" t="n">
        <f aca="false">IF(X121="O",1,0)</f>
        <v>0</v>
      </c>
      <c r="DX121" s="1" t="n">
        <f aca="false">IF(AL121="O",1,0)</f>
        <v>0</v>
      </c>
      <c r="DY121" s="1" t="n">
        <f aca="false">IF(AZ121="O",1,0)</f>
        <v>0</v>
      </c>
      <c r="DZ121" s="1" t="n">
        <f aca="false">IF(BN121="O",1,0)</f>
        <v>0</v>
      </c>
      <c r="EA121" s="1" t="n">
        <f aca="false">IF(CB121="O",1,0)</f>
        <v>1</v>
      </c>
      <c r="EB121" s="8" t="s">
        <v>76</v>
      </c>
      <c r="ED121" s="8" t="n">
        <f aca="false">IF(CN121+CO121+CP121+DD121+DE121+DF121&gt;0,1,0)</f>
        <v>1</v>
      </c>
      <c r="EE121" s="8" t="n">
        <f aca="false">IF(CQ121+CR121+CS121+DG121+DH121+DI121&gt;0,1,0)</f>
        <v>1</v>
      </c>
      <c r="EF121" s="8" t="n">
        <f aca="false">IF(CT121+CU121+CV121+DJ121+DK121+DL121&gt;0,1,0)</f>
        <v>1</v>
      </c>
      <c r="EG121" s="8" t="n">
        <f aca="false">IF(CW121+CX121+CY121+DM121+DN121+DO121&gt;0,1,0)</f>
        <v>1</v>
      </c>
      <c r="EH121" s="8" t="n">
        <f aca="false">IF(CZ121+DA121+DB121+DP121+DQ121+DR121&gt;0,1,0)</f>
        <v>1</v>
      </c>
      <c r="EI121" s="8" t="n">
        <v>1</v>
      </c>
      <c r="EJ121" s="48" t="n">
        <f aca="false">SUM(ED121:EH121)</f>
        <v>5</v>
      </c>
      <c r="EK121" s="48" t="n">
        <f aca="false">AY121+BM121+CA121+W121+AK121</f>
        <v>2</v>
      </c>
      <c r="EL121" s="48" t="n">
        <f aca="false">SUM(CN121:DB121)</f>
        <v>6</v>
      </c>
      <c r="EM121" s="48" t="n">
        <f aca="false">SUM(DD121:DR121)</f>
        <v>4</v>
      </c>
      <c r="EN121" s="48" t="n">
        <f aca="false">EL121-EM121</f>
        <v>2</v>
      </c>
      <c r="EO121" s="48" t="n">
        <f aca="false">DT121</f>
        <v>37</v>
      </c>
      <c r="EP121" s="48" t="n">
        <f aca="false">DU121</f>
        <v>24</v>
      </c>
      <c r="EQ121" s="48" t="n">
        <f aca="false">EO121-EP121</f>
        <v>13</v>
      </c>
      <c r="ER121" s="48" t="n">
        <f aca="false">SUM(DW121:EA121)</f>
        <v>1</v>
      </c>
      <c r="ES121" s="74"/>
      <c r="ET121" s="27" t="n">
        <f aca="false">IF(EK121+100&gt;99,EK121+100,concatdxnar("0",EK121+100))</f>
        <v>102</v>
      </c>
      <c r="EU121" s="27" t="n">
        <f aca="false">IF(EN121+100&gt;99,EN121+100,CONCATENATE("0",EN121+100))</f>
        <v>102</v>
      </c>
      <c r="EV121" s="27" t="n">
        <f aca="false">IF(EQ121+100&gt;99,EQ121+100,CONCATENATE("0",EQ121+100))</f>
        <v>113</v>
      </c>
      <c r="EW121" s="27" t="n">
        <f aca="false">9-ER121</f>
        <v>8</v>
      </c>
      <c r="EX121" s="8" t="str">
        <f aca="false">CONCATENATE(ET121,EU121,EV121,EW121,EI121)</f>
        <v>10210211381</v>
      </c>
      <c r="EY121" s="8" t="n">
        <f aca="false">VALUE(EX121)</f>
        <v>10210211381</v>
      </c>
      <c r="EZ121" s="8" t="n">
        <f aca="false">LARGE(EY121:EY126,EI121)</f>
        <v>10411015496</v>
      </c>
      <c r="FA121" s="8" t="str">
        <f aca="false">LEFT(EZ121,9)</f>
        <v>104110154</v>
      </c>
      <c r="FB121" s="8" t="str">
        <f aca="false">IF(FA121=FA122,"empate-b","ok")</f>
        <v>ok</v>
      </c>
      <c r="FC121" s="8" t="n">
        <f aca="false">VALUE(RIGHT(EZ121,1))</f>
        <v>6</v>
      </c>
      <c r="FD121" s="8" t="n">
        <f aca="false">IF(FB121="ok",9,IF(FB121="empate-c",CONCATENATE(FC121,FC120),IF(FB121="empate-b",CONCATENATE(FC121,FC122),1)))</f>
        <v>9</v>
      </c>
      <c r="FE121" s="8" t="str">
        <f aca="false">RIGHT(C119,1)</f>
        <v>N</v>
      </c>
      <c r="FF121" s="8" t="n">
        <f aca="false">IF(FD121=9,9,VLOOKUP(CONCATENATE(FE121,FD121),'Conf-Direto'!$A$12:$B$587,2,0))</f>
        <v>9</v>
      </c>
      <c r="FG121" s="8" t="n">
        <f aca="false">IF(FF121=9,9,IF(FF121=FC121,8,7))</f>
        <v>9</v>
      </c>
      <c r="FH121" s="1" t="str">
        <f aca="false">CONCATENATE(FA121,FG121,FC121)</f>
        <v>10411015496</v>
      </c>
      <c r="FI121" s="8" t="n">
        <v>1</v>
      </c>
      <c r="FJ121" s="25"/>
      <c r="FK121" s="25" t="n">
        <f aca="false">FJ122</f>
        <v>2</v>
      </c>
      <c r="FL121" s="25" t="n">
        <f aca="false">FJ123</f>
        <v>0</v>
      </c>
      <c r="FM121" s="25" t="n">
        <f aca="false">FJ124</f>
        <v>1</v>
      </c>
      <c r="FN121" s="25" t="n">
        <f aca="false">FJ125</f>
        <v>1</v>
      </c>
      <c r="FO121" s="25" t="n">
        <f aca="false">FJ126</f>
        <v>6</v>
      </c>
      <c r="FP121" s="1" t="n">
        <f aca="false">VALUE(FH121)</f>
        <v>10411015496</v>
      </c>
      <c r="FQ121" s="1" t="n">
        <f aca="false">LARGE(FP121:FP126,1)</f>
        <v>10411015496</v>
      </c>
      <c r="FR121" s="8" t="n">
        <f aca="false">IF(SUM(EJ121:EJ126)=0,B121,VALUE(RIGHT(FQ121,1)))</f>
        <v>6</v>
      </c>
      <c r="FS121" s="1" t="n">
        <f aca="false">FR121+78</f>
        <v>84</v>
      </c>
      <c r="FT121" s="1" t="str">
        <f aca="false">VLOOKUP(FR121,B121:D126,3,0)</f>
        <v>PAULO SOEIRO</v>
      </c>
      <c r="FU121" s="4" t="n">
        <f aca="false">F121</f>
        <v>79</v>
      </c>
      <c r="FV121" s="9" t="str">
        <f aca="false">IF(FS121&lt;10,CONCATENATE("0",FS121,IF(FU121&lt;10,CONCATENATE("0",FU121),FU121)),CONCATENATE(FS121,IF(FU121&lt;10,CONCATENATE("0",FU121),FU121)))</f>
        <v>8479</v>
      </c>
      <c r="FW121" s="4" t="n">
        <f aca="false">VALUE(FV121)</f>
        <v>8479</v>
      </c>
      <c r="FX121" s="4" t="n">
        <f aca="false">SMALL(FW121:FW126,FI121)</f>
        <v>7981</v>
      </c>
      <c r="FY121" s="4" t="n">
        <f aca="false">IF(LEN(FX121)=3,VALUE(LEFT(FX121,1)),VALUE(LEFT(FX121,2)))</f>
        <v>79</v>
      </c>
      <c r="FZ121" s="4" t="str">
        <f aca="false">RIGHT(FX121,2)</f>
        <v>81</v>
      </c>
    </row>
    <row r="122" customFormat="false" ht="13.8" hidden="false" customHeight="false" outlineLevel="0" collapsed="false">
      <c r="B122" s="48" t="n">
        <v>2</v>
      </c>
      <c r="C122" s="49" t="n">
        <v>80</v>
      </c>
      <c r="D122" s="50" t="str">
        <f aca="false">Classificação!D84</f>
        <v>ZORZO</v>
      </c>
      <c r="F122" s="49" t="n">
        <f aca="false">F121+1</f>
        <v>80</v>
      </c>
      <c r="G122" s="51" t="str">
        <f aca="false">VLOOKUP(FR122,$B$121:$D$126,3,0)</f>
        <v>ZORZO</v>
      </c>
      <c r="H122" s="95" t="n">
        <f aca="false">VLOOKUP(FR122,EI121:EJ126,2,0)</f>
        <v>5</v>
      </c>
      <c r="I122" s="75" t="n">
        <f aca="false">VLOOKUP(FR122,EI121:EK126,3,0)</f>
        <v>4</v>
      </c>
      <c r="J122" s="79" t="n">
        <f aca="false">VLOOKUP(FR122,EI121:EQ126,4,0)</f>
        <v>8</v>
      </c>
      <c r="K122" s="77" t="n">
        <f aca="false">VLOOKUP(FR122,EI121:EQ126,5,0)</f>
        <v>2</v>
      </c>
      <c r="L122" s="78" t="n">
        <f aca="false">VLOOKUP(FR122,EI121:EQ126,6,0)</f>
        <v>6</v>
      </c>
      <c r="M122" s="79" t="n">
        <f aca="false">VLOOKUP(FR122,EI121:EQ126,7,0)</f>
        <v>53</v>
      </c>
      <c r="N122" s="77" t="n">
        <f aca="false">VLOOKUP(FR122,EI121:EQ126,8,0)</f>
        <v>12</v>
      </c>
      <c r="O122" s="113" t="n">
        <f aca="false">VLOOKUP(FR122,EI121:EQ126,9,0)</f>
        <v>41</v>
      </c>
      <c r="P122" s="80" t="n">
        <f aca="false">VLOOKUP(FR122,EI121:ER126,10,0)</f>
        <v>0</v>
      </c>
      <c r="Q122" s="80" t="e">
        <f aca="false">VLOOKUP(FS122,EJ121:ES126,10,0)</f>
        <v>#N/A</v>
      </c>
      <c r="R122" s="59"/>
      <c r="S122" s="59"/>
      <c r="U122" s="81" t="s">
        <v>75</v>
      </c>
      <c r="V122" s="82" t="str">
        <f aca="false">D126</f>
        <v>PAULO SOEIRO</v>
      </c>
      <c r="W122" s="83" t="n">
        <f aca="false">IF(X122="W",1,IF(X122="O",0,IF(X122="R",0,IF(X121="R",1,IF(AG122+AG121&gt;0,IF(AG122&gt;AG121,1,0),IF(AF122&gt;AF121,1,0))))))</f>
        <v>1</v>
      </c>
      <c r="X122" s="84"/>
      <c r="Y122" s="85" t="n">
        <v>6</v>
      </c>
      <c r="Z122" s="85" t="n">
        <v>6</v>
      </c>
      <c r="AA122" s="86"/>
      <c r="AC122" s="5" t="str">
        <f aca="false">IF(AA122&lt;&gt;"","STB",IF(AA121&lt;&gt;"","STB",IF(Z122&lt;&gt;"",IF(Z122&gt;5,IF(Z122&gt;Z121+1,"fim2st",IF(Z121&gt;Z122+1,"fim2st",IF(Z122=Z121,"meio2st",IF(Z122=6,IF(Z121=7,"fim2st","meio2st"),IF(Z122=7,IF(Z121=6,"fim2st","meio2st"),"meio2st"))))),IF(Z121&gt;5,IF(Z121&gt;Z122+1,"fim2st","meio2st"),"meio2st")),IF(Z121&lt;&gt;"",IF(Z122&gt;5,IF(Z122&gt;Z121+1,"fim2st",IF(Z121&gt;Z122+1,"fim2st",IF(Z122=Z121,"meio2st",IF(Z122=6,IF(Z121=7,"fim2st","meio2st"),IF(Z122=7,IF(Z121=6,"fim2st","meio2st"),"meio2st"))))),IF(Z121&gt;5,IF(Z121&gt;Z122+1,"fim2st","meio2st"),"meio2st")),IF(Y122&lt;&gt;"",IF(Y122&gt;5,IF(Y122&gt;Y121+1,"fim1st",IF(Y121&gt;Y122+1,"fim1st",IF(Y122=Y121,"meio1st",IF(Y122=6,IF(Y121=7,"fim1st","meio1st"),IF(Y122=7,IF(Y121=6,"fim1st","meio1st"),"meio1st"))))),IF(Y121&gt;5,IF(Y121&gt;Y122+1,"fim1st","meio1st"),"meio1st")),IF(Y121&lt;&gt;"",IF(Y122&gt;5,IF(Y122&gt;Y121+1,"fim1st",IF(Y121&gt;Y122+1,"fim1st",IF(Y122=Y121,"meio1st",IF(Y122=6,IF(Y121=7,"fim1st","meio1st"),IF(Y122=7,IF(Y121=6,"fim1st","meio1st"),"meio1st"))))),IF(Y121&gt;5,IF(Y121&gt;Y122+1,"fim1st","meio1st"),"meio1st")),"NJG"))))))</f>
        <v>fim2st</v>
      </c>
      <c r="AE122" s="87" t="n">
        <f aca="false">IF(X122="W",6,IF(X122="O",0,  IF(X121="R",IF(AC122="meio1st",IF(Y121&gt;4,IF(Y121=6,7,Y121+2),6),Y122),Y122)))</f>
        <v>6</v>
      </c>
      <c r="AF122" s="88" t="n">
        <f aca="false">IF(X122="W",6,IF(X122="O",0,IF(X122="R",IF(AC122="meio1st",0,IF(AC122="fim1st",0,Z122) ),IF(X121="R",IF(AC122="meio1st",6,IF(AC122="fim1st",6,IF(AC122="meio2st",IF(Z121&gt;4,IF(Z121=6,7,Z121+2),6),Z122))),Z122))))</f>
        <v>6</v>
      </c>
      <c r="AG122" s="89" t="n">
        <f aca="false">IF(X122="W",0,IF(X122="O",0,IF(X122="R",IF(AC122="STB",AA122,0),IF(X121="R",IF(AC121="meio1st",0,IF(AE122&gt;AE121,IF(AF122&gt;AF121,0,10),IF(AF122&gt;AF121,10,AA122))),AA122))))</f>
        <v>0</v>
      </c>
      <c r="AH122" s="69"/>
      <c r="AI122" s="81"/>
      <c r="AJ122" s="82" t="str">
        <f aca="false">D125</f>
        <v>MARCOS VICTORIO</v>
      </c>
      <c r="AK122" s="83" t="n">
        <f aca="false">IF(AL122="W",1,IF(AL122="O",0,IF(AL122="R",0,IF(AL121="R",1,IF(AU122+AU121&gt;0,IF(AU122&gt;AU121,1,0),IF(AT122&gt;AT121,1,0))))))</f>
        <v>0</v>
      </c>
      <c r="AL122" s="84" t="s">
        <v>47</v>
      </c>
      <c r="AM122" s="85"/>
      <c r="AN122" s="85"/>
      <c r="AO122" s="86"/>
      <c r="AQ122" s="5" t="str">
        <f aca="false">IF(AO122&lt;&gt;"","STB",IF(AO121&lt;&gt;"","STB",IF(AN122&lt;&gt;"",IF(AN122&gt;5,IF(AN122&gt;AN121+1,"fim2st",IF(AN121&gt;AN122+1,"fim2st",IF(AN122=AN121,"meio2st",IF(AN122=6,IF(AN121=7,"fim2st","meio2st"),IF(AN122=7,IF(AN121=6,"fim2st","meio2st"),"meio2st"))))),IF(AN121&gt;5,IF(AN121&gt;AN122+1,"fim2st","meio2st"),"meio2st")),IF(AN121&lt;&gt;"",IF(AN122&gt;5,IF(AN122&gt;AN121+1,"fim2st",IF(AN121&gt;AN122+1,"fim2st",IF(AN122=AN121,"meio2st",IF(AN122=6,IF(AN121=7,"fim2st","meio2st"),IF(AN122=7,IF(AN121=6,"fim2st","meio2st"),"meio2st"))))),IF(AN121&gt;5,IF(AN121&gt;AN122+1,"fim2st","meio2st"),"meio2st")),IF(AM122&lt;&gt;"",IF(AM122&gt;5,IF(AM122&gt;AM121+1,"fim1st",IF(AM121&gt;AM122+1,"fim1st",IF(AM122=AM121,"meio1st",IF(AM122=6,IF(AM121=7,"fim1st","meio1st"),IF(AM122=7,IF(AM121=6,"fim1st","meio1st"),"meio1st"))))),IF(AM121&gt;5,IF(AM121&gt;AM122+1,"fim1st","meio1st"),"meio1st")),IF(AM121&lt;&gt;"",IF(AM122&gt;5,IF(AM122&gt;AM121+1,"fim1st",IF(AM121&gt;AM122+1,"fim1st",IF(AM122=AM121,"meio1st",IF(AM122=6,IF(AM121=7,"fim1st","meio1st"),IF(AM122=7,IF(AM121=6,"fim1st","meio1st"),"meio1st"))))),IF(AM121&gt;5,IF(AM121&gt;AM122+1,"fim1st","meio1st"),"meio1st")),"NJG"))))))</f>
        <v>NJG</v>
      </c>
      <c r="AS122" s="87" t="n">
        <f aca="false">IF(AL122="W",6,IF(AL122="O",0,  IF(AL121="R",IF(AQ122="meio1st",IF(AM121&gt;4,IF(AM121=6,7,AM121+2),6),AM122),AM122)))</f>
        <v>0</v>
      </c>
      <c r="AT122" s="88" t="n">
        <f aca="false">IF(AL122="W",6,IF(AL122="O",0,IF(AL122="R",IF(AQ122="meio1st",0,IF(AQ122="fim1st",0,AN122) ),IF(AL121="R",IF(AQ122="meio1st",6,IF(AQ122="fim1st",6,IF(AQ122="meio2st",IF(AN121&gt;4,IF(AN121=6,7,AN121+2),6),AN122))),AN122))))</f>
        <v>0</v>
      </c>
      <c r="AU122" s="89" t="n">
        <f aca="false">IF(AL122="W",0,IF(AL122="O",0,IF(AL122="R",IF(AQ122="STB",AO122,0),IF(AL121="R",IF(AQ121="meio1st",0,IF(AS122&gt;AS121,IF(AT122&gt;AT121,0,10),IF(AT122&gt;AT121,10,AO122))),AO122))))</f>
        <v>0</v>
      </c>
      <c r="AW122" s="81" t="s">
        <v>75</v>
      </c>
      <c r="AX122" s="82" t="str">
        <f aca="false">D124</f>
        <v>JOÃO GABRIEL</v>
      </c>
      <c r="AY122" s="83" t="n">
        <f aca="false">IF(AZ122="W",1,IF(AZ122="O",0,IF(AZ122="R",0,IF(AZ121="R",1,IF(BI122+BI121&gt;0,IF(BI122&gt;BI121,1,0),IF(BH122&gt;BH121,1,0))))))</f>
        <v>0</v>
      </c>
      <c r="AZ122" s="84" t="s">
        <v>47</v>
      </c>
      <c r="BA122" s="85"/>
      <c r="BB122" s="85"/>
      <c r="BC122" s="86"/>
      <c r="BE122" s="5" t="str">
        <f aca="false">IF(BC122&lt;&gt;"","STB",IF(BC121&lt;&gt;"","STB",IF(BB122&lt;&gt;"",IF(BB122&gt;5,IF(BB122&gt;BB121+1,"fim2st",IF(BB121&gt;BB122+1,"fim2st",IF(BB122=BB121,"meio2st",IF(BB122=6,IF(BB121=7,"fim2st","meio2st"),IF(BB122=7,IF(BB121=6,"fim2st","meio2st"),"meio2st"))))),IF(BB121&gt;5,IF(BB121&gt;BB122+1,"fim2st","meio2st"),"meio2st")),IF(BB121&lt;&gt;"",IF(BB122&gt;5,IF(BB122&gt;BB121+1,"fim2st",IF(BB121&gt;BB122+1,"fim2st",IF(BB122=BB121,"meio2st",IF(BB122=6,IF(BB121=7,"fim2st","meio2st"),IF(BB122=7,IF(BB121=6,"fim2st","meio2st"),"meio2st"))))),IF(BB121&gt;5,IF(BB121&gt;BB122+1,"fim2st","meio2st"),"meio2st")),IF(BA122&lt;&gt;"",IF(BA122&gt;5,IF(BA122&gt;BA121+1,"fim1st",IF(BA121&gt;BA122+1,"fim1st",IF(BA122=BA121,"meio1st",IF(BA122=6,IF(BA121=7,"fim1st","meio1st"),IF(BA122=7,IF(BA121=6,"fim1st","meio1st"),"meio1st"))))),IF(BA121&gt;5,IF(BA121&gt;BA122+1,"fim1st","meio1st"),"meio1st")),IF(BA121&lt;&gt;"",IF(BA122&gt;5,IF(BA122&gt;BA121+1,"fim1st",IF(BA121&gt;BA122+1,"fim1st",IF(BA122=BA121,"meio1st",IF(BA122=6,IF(BA121=7,"fim1st","meio1st"),IF(BA122=7,IF(BA121=6,"fim1st","meio1st"),"meio1st"))))),IF(BA121&gt;5,IF(BA121&gt;BA122+1,"fim1st","meio1st"),"meio1st")),"NJG"))))))</f>
        <v>NJG</v>
      </c>
      <c r="BG122" s="87" t="n">
        <f aca="false">IF(AZ122="W",6,IF(AZ122="O",0,  IF(AZ121="R",IF(BE122="meio1st",IF(BA121&gt;4,IF(BA121=6,7,BA121+2),6),BA122),BA122)))</f>
        <v>0</v>
      </c>
      <c r="BH122" s="88" t="n">
        <f aca="false">IF(AZ122="W",6,IF(AZ122="O",0,IF(AZ122="R",IF(BE122="meio1st",0,IF(BE122="fim1st",0,BB122) ),IF(AZ121="R",IF(BE122="meio1st",6,IF(BE122="fim1st",6,IF(BE122="meio2st",IF(BB121&gt;4,IF(BB121=6,7,BB121+2),6),BB122))),BB122))))</f>
        <v>0</v>
      </c>
      <c r="BI122" s="89" t="n">
        <f aca="false">IF(AZ122="W",0,IF(AZ122="O",0,IF(AZ122="R",IF(BE122="STB",BC122,0),IF(AZ121="R",IF(BE121="meio1st",0,IF(BG122&gt;BG121,IF(BH122&gt;BH121,0,10),IF(BH122&gt;BH121,10,BC122))),BC122))))</f>
        <v>0</v>
      </c>
      <c r="BK122" s="81"/>
      <c r="BL122" s="82" t="str">
        <f aca="false">D123</f>
        <v>EURICO NETO</v>
      </c>
      <c r="BM122" s="118"/>
      <c r="BN122" s="84" t="s">
        <v>47</v>
      </c>
      <c r="BO122" s="85"/>
      <c r="BP122" s="85"/>
      <c r="BQ122" s="86"/>
      <c r="BS122" s="5" t="str">
        <f aca="false">IF(BQ122&lt;&gt;"","STB",IF(BQ121&lt;&gt;"","STB",IF(BP122&lt;&gt;"",IF(BP122&gt;5,IF(BP122&gt;BP121+1,"fim2st",IF(BP121&gt;BP122+1,"fim2st",IF(BP122=BP121,"meio2st",IF(BP122=6,IF(BP121=7,"fim2st","meio2st"),IF(BP122=7,IF(BP121=6,"fim2st","meio2st"),"meio2st"))))),IF(BP121&gt;5,IF(BP121&gt;BP122+1,"fim2st","meio2st"),"meio2st")),IF(BP121&lt;&gt;"",IF(BP122&gt;5,IF(BP122&gt;BP121+1,"fim2st",IF(BP121&gt;BP122+1,"fim2st",IF(BP122=BP121,"meio2st",IF(BP122=6,IF(BP121=7,"fim2st","meio2st"),IF(BP122=7,IF(BP121=6,"fim2st","meio2st"),"meio2st"))))),IF(BP121&gt;5,IF(BP121&gt;BP122+1,"fim2st","meio2st"),"meio2st")),IF(BO122&lt;&gt;"",IF(BO122&gt;5,IF(BO122&gt;BO121+1,"fim1st",IF(BO121&gt;BO122+1,"fim1st",IF(BO122=BO121,"meio1st",IF(BO122=6,IF(BO121=7,"fim1st","meio1st"),IF(BO122=7,IF(BO121=6,"fim1st","meio1st"),"meio1st"))))),IF(BO121&gt;5,IF(BO121&gt;BO122+1,"fim1st","meio1st"),"meio1st")),IF(BO121&lt;&gt;"",IF(BO122&gt;5,IF(BO122&gt;BO121+1,"fim1st",IF(BO121&gt;BO122+1,"fim1st",IF(BO122=BO121,"meio1st",IF(BO122=6,IF(BO121=7,"fim1st","meio1st"),IF(BO122=7,IF(BO121=6,"fim1st","meio1st"),"meio1st"))))),IF(BO121&gt;5,IF(BO121&gt;BO122+1,"fim1st","meio1st"),"meio1st")),"NJG"))))))</f>
        <v>NJG</v>
      </c>
      <c r="BU122" s="87" t="n">
        <f aca="false">IF(BN122="W",6,IF(BN122="O",0,  IF(BN121="R",IF(BS122="meio1st",IF(BO121&gt;4,IF(BO121=6,7,BO121+2),6),BO122),BO122)))</f>
        <v>0</v>
      </c>
      <c r="BV122" s="88" t="n">
        <f aca="false">IF(BN122="W",6,IF(BN122="O",0,IF(BN122="R",IF(BS122="meio1st",0,IF(BS122="fim1st",0,BP122) ),IF(BN121="R",IF(BS122="meio1st",6,IF(BS122="fim1st",6,IF(BS122="meio2st",IF(BP121&gt;4,IF(BP121=6,7,BP121+2),6),BP122))),BP122))))</f>
        <v>0</v>
      </c>
      <c r="BW122" s="89" t="n">
        <f aca="false">IF(BN122="W",0,IF(BN122="O",0,IF(BN122="R",IF(BS122="STB",BQ122,0),IF(BN121="R",IF(BS121="meio1st",0,IF(BU122&gt;BU121,IF(BV122&gt;BV121,0,10),IF(BV122&gt;BV121,10,BQ122))),BQ122))))</f>
        <v>0</v>
      </c>
      <c r="BY122" s="81" t="s">
        <v>75</v>
      </c>
      <c r="BZ122" s="82" t="str">
        <f aca="false">D122</f>
        <v>ZORZO</v>
      </c>
      <c r="CA122" s="83" t="n">
        <f aca="false">IF(CB122="W",1,IF(CB122="O",0,IF(CB122="R",0,IF(CB121="R",1,IF(CK122+CK121&gt;0,IF(CK122&gt;CK121,1,0),IF(CJ122&gt;CJ121,1,0))))))</f>
        <v>1</v>
      </c>
      <c r="CB122" s="84" t="s">
        <v>25</v>
      </c>
      <c r="CC122" s="85"/>
      <c r="CD122" s="85"/>
      <c r="CE122" s="86"/>
      <c r="CG122" s="5" t="str">
        <f aca="false">IF(CE122&lt;&gt;"","STB",IF(CE121&lt;&gt;"","STB",IF(CD122&lt;&gt;"",IF(CD122&gt;5,IF(CD122&gt;CD121+1,"fim2st",IF(CD121&gt;CD122+1,"fim2st",IF(CD122=CD121,"meio2st",IF(CD122=6,IF(CD121=7,"fim2st","meio2st"),IF(CD122=7,IF(CD121=6,"fim2st","meio2st"),"meio2st"))))),IF(CD121&gt;5,IF(CD121&gt;CD122+1,"fim2st","meio2st"),"meio2st")),IF(CD121&lt;&gt;"",IF(CD122&gt;5,IF(CD122&gt;CD121+1,"fim2st",IF(CD121&gt;CD122+1,"fim2st",IF(CD122=CD121,"meio2st",IF(CD122=6,IF(CD121=7,"fim2st","meio2st"),IF(CD122=7,IF(CD121=6,"fim2st","meio2st"),"meio2st"))))),IF(CD121&gt;5,IF(CD121&gt;CD122+1,"fim2st","meio2st"),"meio2st")),IF(CC122&lt;&gt;"",IF(CC122&gt;5,IF(CC122&gt;CC121+1,"fim1st",IF(CC121&gt;CC122+1,"fim1st",IF(CC122=CC121,"meio1st",IF(CC122=6,IF(CC121=7,"fim1st","meio1st"),IF(CC122=7,IF(CC121=6,"fim1st","meio1st"),"meio1st"))))),IF(CC121&gt;5,IF(CC121&gt;CC122+1,"fim1st","meio1st"),"meio1st")),IF(CC121&lt;&gt;"",IF(CC122&gt;5,IF(CC122&gt;CC121+1,"fim1st",IF(CC121&gt;CC122+1,"fim1st",IF(CC122=CC121,"meio1st",IF(CC122=6,IF(CC121=7,"fim1st","meio1st"),IF(CC122=7,IF(CC121=6,"fim1st","meio1st"),"meio1st"))))),IF(CC121&gt;5,IF(CC121&gt;CC122+1,"fim1st","meio1st"),"meio1st")),"NJG"))))))</f>
        <v>NJG</v>
      </c>
      <c r="CI122" s="92" t="n">
        <f aca="false">IF(CB122="W",6,IF(CB122="O",0,  IF(CB121="R",IF(CG122="meio1st",IF(CC121&gt;4,IF(CC121=6,7,CC121+2),6),CC122),CC122)))</f>
        <v>6</v>
      </c>
      <c r="CJ122" s="93" t="n">
        <f aca="false">IF(CB122="W",6,IF(CB122="O",0,IF(CB122="R",IF(CG122="meio1st",0,IF(CG122="fim1st",0,CD122) ),IF(CB121="R",IF(CG122="meio1st",6,IF(CG122="fim1st",6,IF(CG122="meio2st",IF(CD121&gt;4,IF(CD121=6,7,CD121+2),6),CD122))),CD122))))</f>
        <v>6</v>
      </c>
      <c r="CK122" s="94" t="n">
        <f aca="false">IF(CB122="W",0,IF(CB122="O",0,IF(CB122="R",IF(CG122="STB",CE122,0),IF(CB121="R",IF(CG121="meio1st",0,IF(CI122&gt;CI121,IF(CJ122&gt;CJ121,0,10),IF(CJ122&gt;CJ121,10,CE122))),CE122))))</f>
        <v>0</v>
      </c>
      <c r="CM122" s="1" t="str">
        <f aca="false">D122</f>
        <v>ZORZO</v>
      </c>
      <c r="CN122" s="8" t="n">
        <f aca="false">IF(AE123&gt;AE124,1,0)</f>
        <v>1</v>
      </c>
      <c r="CO122" s="8" t="n">
        <f aca="false">IF(AF123&gt;AF124,1,0)</f>
        <v>1</v>
      </c>
      <c r="CP122" s="8" t="n">
        <f aca="false">IF(AG123&gt;AG124,1,0)</f>
        <v>0</v>
      </c>
      <c r="CQ122" s="8" t="n">
        <f aca="false">IF(AS123&gt;AS124,1,0)</f>
        <v>1</v>
      </c>
      <c r="CR122" s="8" t="n">
        <f aca="false">IF(AT123&gt;AT124,1,0)</f>
        <v>1</v>
      </c>
      <c r="CS122" s="8" t="n">
        <f aca="false">IF(AU123&gt;AU124,1,0)</f>
        <v>0</v>
      </c>
      <c r="CT122" s="8" t="n">
        <f aca="false">IF(BG123&gt;BG124,1,0)</f>
        <v>1</v>
      </c>
      <c r="CU122" s="8" t="n">
        <f aca="false">IF(BH123&gt;BH124,1,0)</f>
        <v>1</v>
      </c>
      <c r="CV122" s="8" t="n">
        <f aca="false">IF(BI123&gt;BI124,1,0)</f>
        <v>0</v>
      </c>
      <c r="CW122" s="8" t="n">
        <f aca="false">IF(BU123&gt;BU124,1,0)</f>
        <v>0</v>
      </c>
      <c r="CX122" s="8" t="n">
        <f aca="false">IF(BV123&gt;BV124,1,0)</f>
        <v>0</v>
      </c>
      <c r="CY122" s="8" t="n">
        <f aca="false">IF(BW123&gt;BW124,1,0)</f>
        <v>0</v>
      </c>
      <c r="CZ122" s="8" t="n">
        <f aca="false">IF(CI122&gt;CI121,1,0)</f>
        <v>1</v>
      </c>
      <c r="DA122" s="8" t="n">
        <f aca="false">IF(CJ122&gt;CJ121,1,0)</f>
        <v>1</v>
      </c>
      <c r="DB122" s="8" t="n">
        <f aca="false">IF(CK122&gt;CK121,1,0)</f>
        <v>0</v>
      </c>
      <c r="DC122" s="74"/>
      <c r="DD122" s="8" t="n">
        <f aca="false">IF(AE124&gt;AE123,1,0)</f>
        <v>0</v>
      </c>
      <c r="DE122" s="8" t="n">
        <f aca="false">IF(AF124&gt;AF123,1,0)</f>
        <v>0</v>
      </c>
      <c r="DF122" s="8" t="n">
        <f aca="false">IF(AG124&gt;AG123,1,0)</f>
        <v>0</v>
      </c>
      <c r="DG122" s="8" t="n">
        <f aca="false">IF(AS124&gt;AS123,1,0)</f>
        <v>0</v>
      </c>
      <c r="DH122" s="8" t="n">
        <f aca="false">IF(AT124&gt;AT123,1,0)</f>
        <v>0</v>
      </c>
      <c r="DI122" s="8" t="n">
        <f aca="false">IF(AU124&gt;AU123,1,0)</f>
        <v>0</v>
      </c>
      <c r="DJ122" s="8" t="n">
        <f aca="false">IF(BG124&gt;BG123,1,0)</f>
        <v>0</v>
      </c>
      <c r="DK122" s="8" t="n">
        <f aca="false">IF(BH124&gt;BH123,1,0)</f>
        <v>0</v>
      </c>
      <c r="DL122" s="8" t="n">
        <f aca="false">IF(BI124&gt;BI123,1,0)</f>
        <v>0</v>
      </c>
      <c r="DM122" s="8" t="n">
        <f aca="false">IF(BU124&gt;BU123,1,0)</f>
        <v>1</v>
      </c>
      <c r="DN122" s="8" t="n">
        <f aca="false">IF(BV124&gt;BV123,1,0)</f>
        <v>1</v>
      </c>
      <c r="DO122" s="8" t="n">
        <f aca="false">IF(BW124&gt;BW123,1,0)</f>
        <v>0</v>
      </c>
      <c r="DP122" s="8" t="n">
        <f aca="false">IF(CI121&gt;CI122,1,0)</f>
        <v>0</v>
      </c>
      <c r="DQ122" s="8" t="n">
        <f aca="false">IF(CJ121&gt;CJ122,1,0)</f>
        <v>0</v>
      </c>
      <c r="DR122" s="8" t="n">
        <f aca="false">IF(CK121&gt;CK122,1,0)</f>
        <v>0</v>
      </c>
      <c r="DS122" s="74"/>
      <c r="DT122" s="8" t="n">
        <f aca="false">AE123+AF123+AG123+AS123+AT123+AU123+BG123+BH123+BI123+BU123+BV123+BW123+CI122+CJ122+CK122</f>
        <v>53</v>
      </c>
      <c r="DU122" s="8" t="n">
        <f aca="false">AE124+AF124+AG124+AS124+AT124+AU124+BG124+BH124+BI124+BU124+BV124+BW124+CI121+CJ121+CK121</f>
        <v>12</v>
      </c>
      <c r="DV122" s="74"/>
      <c r="DW122" s="1" t="n">
        <f aca="false">IF(X123="O",1,0)</f>
        <v>0</v>
      </c>
      <c r="DX122" s="1" t="n">
        <f aca="false">IF(AL123="O",1,0)</f>
        <v>0</v>
      </c>
      <c r="DY122" s="1" t="n">
        <f aca="false">IF(AZ123="O",1,0)</f>
        <v>0</v>
      </c>
      <c r="DZ122" s="1" t="n">
        <f aca="false">IF(BN123="O",1,0)</f>
        <v>0</v>
      </c>
      <c r="EA122" s="1" t="n">
        <f aca="false">IF(CB122="O",1,0)</f>
        <v>0</v>
      </c>
      <c r="ED122" s="8" t="n">
        <f aca="false">IF(CN122+CO122+CP122+DD122+DE122+DF122&gt;0,1,0)</f>
        <v>1</v>
      </c>
      <c r="EE122" s="8" t="n">
        <f aca="false">IF(CQ122+CR122+CS122+DG122+DH122+DI122&gt;0,1,0)</f>
        <v>1</v>
      </c>
      <c r="EF122" s="8" t="n">
        <f aca="false">IF(CT122+CU122+CV122+DJ122+DK122+DL122&gt;0,1,0)</f>
        <v>1</v>
      </c>
      <c r="EG122" s="8" t="n">
        <f aca="false">IF(CW122+CX122+CY122+DM122+DN122+DO122&gt;0,1,0)</f>
        <v>1</v>
      </c>
      <c r="EH122" s="8" t="n">
        <f aca="false">IF(CZ122+DA122+DB122+DP122+DQ122+DR122&gt;0,1,0)</f>
        <v>1</v>
      </c>
      <c r="EI122" s="8" t="n">
        <v>2</v>
      </c>
      <c r="EJ122" s="48" t="n">
        <f aca="false">SUM(ED122:EH122)</f>
        <v>5</v>
      </c>
      <c r="EK122" s="48" t="n">
        <f aca="false">AY123+BM123+CA122+W123+AK123</f>
        <v>4</v>
      </c>
      <c r="EL122" s="48" t="n">
        <f aca="false">SUM(CN122:DB122)</f>
        <v>8</v>
      </c>
      <c r="EM122" s="48" t="n">
        <f aca="false">SUM(DD122:DR122)</f>
        <v>2</v>
      </c>
      <c r="EN122" s="48" t="n">
        <f aca="false">EL122-EM122</f>
        <v>6</v>
      </c>
      <c r="EO122" s="48" t="n">
        <f aca="false">DT122</f>
        <v>53</v>
      </c>
      <c r="EP122" s="48" t="n">
        <f aca="false">DU122</f>
        <v>12</v>
      </c>
      <c r="EQ122" s="48" t="n">
        <f aca="false">EO122-EP122</f>
        <v>41</v>
      </c>
      <c r="ER122" s="48" t="n">
        <f aca="false">SUM(DW122:EA122)</f>
        <v>0</v>
      </c>
      <c r="ES122" s="74"/>
      <c r="ET122" s="27" t="n">
        <f aca="false">IF(EK122+100&gt;99,EK122+100,concatdxnar("0",EK122+100))</f>
        <v>104</v>
      </c>
      <c r="EU122" s="27" t="n">
        <f aca="false">IF(EN122+100&gt;99,EN122+100,CONCATENATE("0",EN122+100))</f>
        <v>106</v>
      </c>
      <c r="EV122" s="27" t="n">
        <f aca="false">IF(EQ122+100&gt;99,EQ122+100,CONCATENATE("0",EQ122+100))</f>
        <v>141</v>
      </c>
      <c r="EW122" s="27" t="n">
        <f aca="false">9-ER122</f>
        <v>9</v>
      </c>
      <c r="EX122" s="8" t="str">
        <f aca="false">CONCATENATE(ET122,EU122,EV122,EW122,EI122)</f>
        <v>10410614192</v>
      </c>
      <c r="EY122" s="8" t="n">
        <f aca="false">VALUE(EX122)</f>
        <v>10410614192</v>
      </c>
      <c r="EZ122" s="8" t="n">
        <f aca="false">LARGE(EY121:EY126,EI122)</f>
        <v>10410614192</v>
      </c>
      <c r="FA122" s="8" t="str">
        <f aca="false">LEFT(EZ122,9)</f>
        <v>104106141</v>
      </c>
      <c r="FB122" s="8" t="str">
        <f aca="false">IF(FA122=FA121,"empate-c",IF(FA122=FA123,"empate-b","ok"))</f>
        <v>ok</v>
      </c>
      <c r="FC122" s="8" t="n">
        <f aca="false">VALUE(RIGHT(EZ122,1))</f>
        <v>2</v>
      </c>
      <c r="FD122" s="8" t="n">
        <f aca="false">IF(FB122="ok",9,IF(FB122="empate-c",CONCATENATE(FC122,FC121),IF(FB122="empate-b",CONCATENATE(FC122,FC123),1)))</f>
        <v>9</v>
      </c>
      <c r="FE122" s="8" t="str">
        <f aca="false">RIGHT(C119,1)</f>
        <v>N</v>
      </c>
      <c r="FF122" s="8" t="n">
        <f aca="false">IF(FD122=9,9,VLOOKUP(CONCATENATE(FE122,FD122),'Conf-Direto'!$A$12:$B$587,2,0))</f>
        <v>9</v>
      </c>
      <c r="FG122" s="8" t="n">
        <f aca="false">IF(FF122=9,9,IF(FF122=FC122,8,7))</f>
        <v>9</v>
      </c>
      <c r="FH122" s="1" t="str">
        <f aca="false">CONCATENATE(FA122,FG122,FC122)</f>
        <v>10410614192</v>
      </c>
      <c r="FI122" s="8" t="n">
        <v>2</v>
      </c>
      <c r="FJ122" s="25" t="n">
        <f aca="false">IF(CA121=1,1,IF(CA122=1,2,0))</f>
        <v>2</v>
      </c>
      <c r="FK122" s="25"/>
      <c r="FL122" s="25" t="n">
        <f aca="false">FK123</f>
        <v>2</v>
      </c>
      <c r="FM122" s="25" t="n">
        <f aca="false">FK124</f>
        <v>2</v>
      </c>
      <c r="FN122" s="25" t="n">
        <f aca="false">FK125</f>
        <v>2</v>
      </c>
      <c r="FO122" s="25" t="n">
        <f aca="false">FL126</f>
        <v>6</v>
      </c>
      <c r="FP122" s="1" t="n">
        <f aca="false">VALUE(FH122)</f>
        <v>10410614192</v>
      </c>
      <c r="FQ122" s="1" t="n">
        <f aca="false">LARGE(FP121:FP126,2)</f>
        <v>10410614192</v>
      </c>
      <c r="FR122" s="8" t="n">
        <f aca="false">IF(SUM(EJ121:EJ126)=0,B122,VALUE(RIGHT(FQ122,1)))</f>
        <v>2</v>
      </c>
      <c r="FS122" s="1" t="n">
        <f aca="false">FR122+78</f>
        <v>80</v>
      </c>
      <c r="FT122" s="1" t="str">
        <f aca="false">VLOOKUP(FR122,B121:D126,3,0)</f>
        <v>ZORZO</v>
      </c>
      <c r="FU122" s="4" t="n">
        <f aca="false">F122</f>
        <v>80</v>
      </c>
      <c r="FV122" s="9" t="str">
        <f aca="false">IF(FS122&lt;10,CONCATENATE("0",FS122,IF(FU122&lt;10,CONCATENATE("0",FU122),FU122)),CONCATENATE(FS122,IF(FU122&lt;10,CONCATENATE("0",FU122),FU122)))</f>
        <v>8080</v>
      </c>
      <c r="FW122" s="4" t="n">
        <f aca="false">VALUE(FV122)</f>
        <v>8080</v>
      </c>
      <c r="FX122" s="4" t="n">
        <f aca="false">SMALL(FW121:FW126,FI122)</f>
        <v>8080</v>
      </c>
      <c r="FY122" s="4" t="n">
        <f aca="false">IF(LEN(FX122)=3,VALUE(LEFT(FX122,1)),VALUE(LEFT(FX122,2)))</f>
        <v>80</v>
      </c>
      <c r="FZ122" s="4" t="str">
        <f aca="false">RIGHT(FX122,2)</f>
        <v>80</v>
      </c>
    </row>
    <row r="123" customFormat="false" ht="15" hidden="false" customHeight="false" outlineLevel="0" collapsed="false">
      <c r="B123" s="48" t="n">
        <v>3</v>
      </c>
      <c r="C123" s="49" t="n">
        <v>81</v>
      </c>
      <c r="D123" s="50" t="str">
        <f aca="false">Classificação!D85</f>
        <v>EURICO NETO</v>
      </c>
      <c r="F123" s="49" t="n">
        <f aca="false">F122+1</f>
        <v>81</v>
      </c>
      <c r="G123" s="51" t="str">
        <f aca="false">VLOOKUP(FR123,$B$121:$D$126,3,0)</f>
        <v>ALVARO PLACIDO</v>
      </c>
      <c r="H123" s="95" t="n">
        <f aca="false">VLOOKUP(FR123,EI121:EJ126,2,0)</f>
        <v>5</v>
      </c>
      <c r="I123" s="75" t="n">
        <f aca="false">VLOOKUP(FR123,EI121:EK126,3,0)</f>
        <v>2</v>
      </c>
      <c r="J123" s="95" t="n">
        <f aca="false">VLOOKUP(FR123,EI121:EQ126,4,0)</f>
        <v>6</v>
      </c>
      <c r="K123" s="77" t="n">
        <f aca="false">VLOOKUP(FR123,EI121:EQ126,5,0)</f>
        <v>4</v>
      </c>
      <c r="L123" s="78" t="n">
        <f aca="false">VLOOKUP(FR123,EI121:EQ126,6,0)</f>
        <v>2</v>
      </c>
      <c r="M123" s="95" t="n">
        <f aca="false">VLOOKUP(FR123,EI121:EQ126,7,0)</f>
        <v>37</v>
      </c>
      <c r="N123" s="77" t="n">
        <f aca="false">VLOOKUP(FR123,EI121:EQ126,8,0)</f>
        <v>24</v>
      </c>
      <c r="O123" s="113" t="n">
        <f aca="false">VLOOKUP(FR123,EI121:EQ126,9,0)</f>
        <v>13</v>
      </c>
      <c r="P123" s="80" t="n">
        <f aca="false">VLOOKUP(FR123,EI121:ER126,10,0)</f>
        <v>1</v>
      </c>
      <c r="Q123" s="80" t="e">
        <f aca="false">VLOOKUP(FS123,EJ121:ES126,10,0)</f>
        <v>#N/A</v>
      </c>
      <c r="R123" s="59"/>
      <c r="S123" s="59"/>
      <c r="U123" s="60"/>
      <c r="V123" s="61" t="str">
        <f aca="false">D122</f>
        <v>ZORZO</v>
      </c>
      <c r="W123" s="62" t="n">
        <f aca="false">IF(X123="W",1,IF(X123="O",0,IF(X123="R",0,IF(X124="R",1,IF(AG123+AG124&gt;0,IF(AG123&gt;AG124,1,0),IF(AF123&gt;AF124,1,0))))))</f>
        <v>1</v>
      </c>
      <c r="X123" s="96" t="s">
        <v>25</v>
      </c>
      <c r="Y123" s="64"/>
      <c r="Z123" s="64"/>
      <c r="AA123" s="65"/>
      <c r="AC123" s="5" t="str">
        <f aca="false">IF(AA123&lt;&gt;"","STB",IF(AA124&lt;&gt;"","STB",IF(Z123&lt;&gt;"",IF(Z123&gt;5,IF(Z123&gt;Z124+1,"fim2st",IF(Z124&gt;Z123+1,"fim2st",IF(Z123=Z124,"meio2st",IF(Z123=6,IF(Z124=7,"fim2st","meio2st"),IF(Z123=7,IF(Z124=6,"fim2st","meio2st"),"meio2st"))))),IF(Z124&gt;5,IF(Z124&gt;Z123+1,"fim2st","meio2st"),"meio2st")),IF(Z124&lt;&gt;"",IF(Z123&gt;5,IF(Z123&gt;Z124+1,"fim2st",IF(Z124&gt;Z123+1,"fim2st",IF(Z123=Z124,"meio2st",IF(Z123=6,IF(Z124=7,"fim2st","meio2st"),IF(Z123=7,IF(Z124=6,"fim2st","meio2st"),"meio2st"))))),IF(Z124&gt;5,IF(Z124&gt;Z123+1,"fim2st","meio2st"),"meio2st")),IF(Y123&lt;&gt;"",IF(Y123&gt;5,IF(Y123&gt;Y124+1,"fim1st",IF(Y124&gt;Y123+1,"fim1st",IF(Y123=Y124,"meio1st",IF(Y123=6,IF(Y124=7,"fim1st","meio1st"),IF(Y123=7,IF(Y124=6,"fim1st","meio1st"),"meio1st"))))),IF(Y124&gt;5,IF(Y124&gt;Y123+1,"fim1st","meio1st"),"meio1st")),IF(Y124&lt;&gt;"",IF(Y123&gt;5,IF(Y123&gt;Y124+1,"fim1st",IF(Y124&gt;Y123+1,"fim1st",IF(Y123=Y124,"meio1st",IF(Y123=6,IF(Y124=7,"fim1st","meio1st"),IF(Y123=7,IF(Y124=6,"fim1st","meio1st"),"meio1st"))))),IF(Y124&gt;5,IF(Y124&gt;Y123+1,"fim1st","meio1st"),"meio1st")),"NJG"))))))</f>
        <v>NJG</v>
      </c>
      <c r="AE123" s="66" t="n">
        <f aca="false">IF(X123="W",6,IF(X123="O",0,  IF(X124="R",IF(AC123="meio1st",IF(Y124&gt;4,IF(Y124=6,7,Y124+2),6),Y123),Y123)))</f>
        <v>6</v>
      </c>
      <c r="AF123" s="67" t="n">
        <f aca="false">IF(X123="W",6,IF(X123="O",0,IF(X123="R",IF(AC123="meio1st",0,IF(AC123="fim1st",0,Z123) ),IF(X124="R",IF(AC123="meio1st",6,IF(AC123="fim1st",6,IF(AC123="meio2st",IF(Z124&gt;4,IF(Z124=6,7,Z124+2),6),Z123))),Z123))))</f>
        <v>6</v>
      </c>
      <c r="AG123" s="68" t="n">
        <f aca="false">IF(X123="W",0,IF(X123="O",0,IF(X123="R",IF(AC123="STB",AA123,0),IF(X124="R",IF(AC121="meio1st",0,IF(AE123&gt;AE124,IF(AF123&gt;AF124,0,10),IF(AF123&gt;AF124,10,AA123))),AA123))))</f>
        <v>0</v>
      </c>
      <c r="AH123" s="69"/>
      <c r="AI123" s="60" t="s">
        <v>75</v>
      </c>
      <c r="AJ123" s="61" t="str">
        <f aca="false">D122</f>
        <v>ZORZO</v>
      </c>
      <c r="AK123" s="62" t="n">
        <f aca="false">IF(AL123="W",1,IF(AL123="O",0,IF(AL123="R",0,IF(AL124="R",1,IF(AU123+AU124&gt;0,IF(AU123&gt;AU124,1,0),IF(AT123&gt;AT124,1,0))))))</f>
        <v>1</v>
      </c>
      <c r="AL123" s="96" t="s">
        <v>25</v>
      </c>
      <c r="AM123" s="64"/>
      <c r="AN123" s="64"/>
      <c r="AO123" s="65"/>
      <c r="AQ123" s="5" t="str">
        <f aca="false">IF(AO123&lt;&gt;"","STB",IF(AO124&lt;&gt;"","STB",IF(AN123&lt;&gt;"",IF(AN123&gt;5,IF(AN123&gt;AN124+1,"fim2st",IF(AN124&gt;AN123+1,"fim2st",IF(AN123=AN124,"meio2st",IF(AN123=6,IF(AN124=7,"fim2st","meio2st"),IF(AN123=7,IF(AN124=6,"fim2st","meio2st"),"meio2st"))))),IF(AN124&gt;5,IF(AN124&gt;AN123+1,"fim2st","meio2st"),"meio2st")),IF(AN124&lt;&gt;"",IF(AN123&gt;5,IF(AN123&gt;AN124+1,"fim2st",IF(AN124&gt;AN123+1,"fim2st",IF(AN123=AN124,"meio2st",IF(AN123=6,IF(AN124=7,"fim2st","meio2st"),IF(AN123=7,IF(AN124=6,"fim2st","meio2st"),"meio2st"))))),IF(AN124&gt;5,IF(AN124&gt;AN123+1,"fim2st","meio2st"),"meio2st")),IF(AM123&lt;&gt;"",IF(AM123&gt;5,IF(AM123&gt;AM124+1,"fim1st",IF(AM124&gt;AM123+1,"fim1st",IF(AM123=AM124,"meio1st",IF(AM123=6,IF(AM124=7,"fim1st","meio1st"),IF(AM123=7,IF(AM124=6,"fim1st","meio1st"),"meio1st"))))),IF(AM124&gt;5,IF(AM124&gt;AM123+1,"fim1st","meio1st"),"meio1st")),IF(AM124&lt;&gt;"",IF(AM123&gt;5,IF(AM123&gt;AM124+1,"fim1st",IF(AM124&gt;AM123+1,"fim1st",IF(AM123=AM124,"meio1st",IF(AM123=6,IF(AM124=7,"fim1st","meio1st"),IF(AM123=7,IF(AM124=6,"fim1st","meio1st"),"meio1st"))))),IF(AM124&gt;5,IF(AM124&gt;AM123+1,"fim1st","meio1st"),"meio1st")),"NJG"))))))</f>
        <v>NJG</v>
      </c>
      <c r="AS123" s="66" t="n">
        <f aca="false">IF(AL123="W",6,IF(AL123="O",0,  IF(AL124="R",IF(AQ123="meio1st",IF(AM124&gt;4,IF(AM124=6,7,AM124+2),6),AM123),AM123)))</f>
        <v>6</v>
      </c>
      <c r="AT123" s="67" t="n">
        <f aca="false">IF(AL123="W",6,IF(AL123="O",0,IF(AL123="R",IF(AQ123="meio1st",0,IF(AQ123="fim1st",0,AN123) ),IF(AL124="R",IF(AQ123="meio1st",6,IF(AQ123="fim1st",6,IF(AQ123="meio2st",IF(AN124&gt;4,IF(AN124=6,7,AN124+2),6),AN123))),AN123))))</f>
        <v>6</v>
      </c>
      <c r="AU123" s="68" t="n">
        <f aca="false">IF(AL123="W",0,IF(AL123="O",0,IF(AL123="R",IF(AQ123="STB",AO123,0),IF(AL124="R",IF(AQ121="meio1st",0,IF(AS123&gt;AS124,IF(AT123&gt;AT124,0,10),IF(AT123&gt;AT124,10,AO123))),AO123))))</f>
        <v>0</v>
      </c>
      <c r="AW123" s="60"/>
      <c r="AX123" s="61" t="str">
        <f aca="false">D122</f>
        <v>ZORZO</v>
      </c>
      <c r="AY123" s="62" t="n">
        <f aca="false">IF(AZ123="W",1,IF(AZ123="O",0,IF(AZ123="R",0,IF(AZ124="R",1,IF(BI123+BI124&gt;0,IF(BI123&gt;BI124,1,0),IF(BH123&gt;BH124,1,0))))))</f>
        <v>1</v>
      </c>
      <c r="AZ123" s="96" t="s">
        <v>25</v>
      </c>
      <c r="BA123" s="64"/>
      <c r="BB123" s="64"/>
      <c r="BC123" s="65"/>
      <c r="BE123" s="5" t="str">
        <f aca="false">IF(BC123&lt;&gt;"","STB",IF(BC124&lt;&gt;"","STB",IF(BB123&lt;&gt;"",IF(BB123&gt;5,IF(BB123&gt;BB124+1,"fim2st",IF(BB124&gt;BB123+1,"fim2st",IF(BB123=BB124,"meio2st",IF(BB123=6,IF(BB124=7,"fim2st","meio2st"),IF(BB123=7,IF(BB124=6,"fim2st","meio2st"),"meio2st"))))),IF(BB124&gt;5,IF(BB124&gt;BB123+1,"fim2st","meio2st"),"meio2st")),IF(BB124&lt;&gt;"",IF(BB123&gt;5,IF(BB123&gt;BB124+1,"fim2st",IF(BB124&gt;BB123+1,"fim2st",IF(BB123=BB124,"meio2st",IF(BB123=6,IF(BB124=7,"fim2st","meio2st"),IF(BB123=7,IF(BB124=6,"fim2st","meio2st"),"meio2st"))))),IF(BB124&gt;5,IF(BB124&gt;BB123+1,"fim2st","meio2st"),"meio2st")),IF(BA123&lt;&gt;"",IF(BA123&gt;5,IF(BA123&gt;BA124+1,"fim1st",IF(BA124&gt;BA123+1,"fim1st",IF(BA123=BA124,"meio1st",IF(BA123=6,IF(BA124=7,"fim1st","meio1st"),IF(BA123=7,IF(BA124=6,"fim1st","meio1st"),"meio1st"))))),IF(BA124&gt;5,IF(BA124&gt;BA123+1,"fim1st","meio1st"),"meio1st")),IF(BA124&lt;&gt;"",IF(BA123&gt;5,IF(BA123&gt;BA124+1,"fim1st",IF(BA124&gt;BA123+1,"fim1st",IF(BA123=BA124,"meio1st",IF(BA123=6,IF(BA124=7,"fim1st","meio1st"),IF(BA123=7,IF(BA124=6,"fim1st","meio1st"),"meio1st"))))),IF(BA124&gt;5,IF(BA124&gt;BA123+1,"fim1st","meio1st"),"meio1st")),"NJG"))))))</f>
        <v>NJG</v>
      </c>
      <c r="BG123" s="66" t="n">
        <f aca="false">IF(AZ123="W",6,IF(AZ123="O",0,  IF(AZ124="R",IF(BE123="meio1st",IF(BA124&gt;4,IF(BA124=6,7,BA124+2),6),BA123),BA123)))</f>
        <v>6</v>
      </c>
      <c r="BH123" s="67" t="n">
        <f aca="false">IF(AZ123="W",6,IF(AZ123="O",0,IF(AZ123="R",IF(BE123="meio1st",0,IF(BE123="fim1st",0,BB123) ),IF(AZ124="R",IF(BE123="meio1st",6,IF(BE123="fim1st",6,IF(BE123="meio2st",IF(BB124&gt;4,IF(BB124=6,7,BB124+2),6),BB123))),BB123))))</f>
        <v>6</v>
      </c>
      <c r="BI123" s="68" t="n">
        <f aca="false">IF(AZ123="W",0,IF(AZ123="O",0,IF(AZ123="R",IF(BE123="STB",BC123,0),IF(AZ124="R",IF(BE121="meio1st",0,IF(BG123&gt;BG124,IF(BH123&gt;BH124,0,10),IF(BH123&gt;BH124,10,BC123))),BC123))))</f>
        <v>0</v>
      </c>
      <c r="BK123" s="60"/>
      <c r="BL123" s="61" t="str">
        <f aca="false">D122</f>
        <v>ZORZO</v>
      </c>
      <c r="BM123" s="117"/>
      <c r="BN123" s="96"/>
      <c r="BO123" s="64" t="n">
        <v>4</v>
      </c>
      <c r="BP123" s="64" t="n">
        <v>1</v>
      </c>
      <c r="BQ123" s="65"/>
      <c r="BS123" s="5" t="str">
        <f aca="false">IF(BQ123&lt;&gt;"","STB",IF(BQ124&lt;&gt;"","STB",IF(BP123&lt;&gt;"",IF(BP123&gt;5,IF(BP123&gt;BP124+1,"fim2st",IF(BP124&gt;BP123+1,"fim2st",IF(BP123=BP124,"meio2st",IF(BP123=6,IF(BP124=7,"fim2st","meio2st"),IF(BP123=7,IF(BP124=6,"fim2st","meio2st"),"meio2st"))))),IF(BP124&gt;5,IF(BP124&gt;BP123+1,"fim2st","meio2st"),"meio2st")),IF(BP124&lt;&gt;"",IF(BP123&gt;5,IF(BP123&gt;BP124+1,"fim2st",IF(BP124&gt;BP123+1,"fim2st",IF(BP123=BP124,"meio2st",IF(BP123=6,IF(BP124=7,"fim2st","meio2st"),IF(BP123=7,IF(BP124=6,"fim2st","meio2st"),"meio2st"))))),IF(BP124&gt;5,IF(BP124&gt;BP123+1,"fim2st","meio2st"),"meio2st")),IF(BO123&lt;&gt;"",IF(BO123&gt;5,IF(BO123&gt;BO124+1,"fim1st",IF(BO124&gt;BO123+1,"fim1st",IF(BO123=BO124,"meio1st",IF(BO123=6,IF(BO124=7,"fim1st","meio1st"),IF(BO123=7,IF(BO124=6,"fim1st","meio1st"),"meio1st"))))),IF(BO124&gt;5,IF(BO124&gt;BO123+1,"fim1st","meio1st"),"meio1st")),IF(BO124&lt;&gt;"",IF(BO123&gt;5,IF(BO123&gt;BO124+1,"fim1st",IF(BO124&gt;BO123+1,"fim1st",IF(BO123=BO124,"meio1st",IF(BO123=6,IF(BO124=7,"fim1st","meio1st"),IF(BO123=7,IF(BO124=6,"fim1st","meio1st"),"meio1st"))))),IF(BO124&gt;5,IF(BO124&gt;BO123+1,"fim1st","meio1st"),"meio1st")),"NJG"))))))</f>
        <v>fim2st</v>
      </c>
      <c r="BU123" s="66" t="n">
        <f aca="false">IF(BN123="W",6,IF(BN123="O",0,  IF(BN124="R",IF(BS123="meio1st",IF(BO124&gt;4,IF(BO124=6,7,BO124+2),6),BO123),BO123)))</f>
        <v>4</v>
      </c>
      <c r="BV123" s="67" t="n">
        <f aca="false">IF(BN123="W",6,IF(BN123="O",0,IF(BN123="R",IF(BS123="meio1st",0,IF(BS123="fim1st",0,BP123) ),IF(BN124="R",IF(BS123="meio1st",6,IF(BS123="fim1st",6,IF(BS123="meio2st",IF(BP124&gt;4,IF(BP124=6,7,BP124+2),6),BP123))),BP123))))</f>
        <v>1</v>
      </c>
      <c r="BW123" s="68" t="n">
        <f aca="false">IF(BN123="W",0,IF(BN123="O",0,IF(BN123="R",IF(BS123="STB",BQ123,0),IF(BN124="R",IF(BS121="meio1st",0,IF(BU123&gt;BU124,IF(BV123&gt;BV124,0,10),IF(BV123&gt;BV124,10,BQ123))),BQ123))))</f>
        <v>0</v>
      </c>
      <c r="BY123" s="60" t="s">
        <v>75</v>
      </c>
      <c r="BZ123" s="61" t="str">
        <f aca="false">D123</f>
        <v>EURICO NETO</v>
      </c>
      <c r="CA123" s="62" t="n">
        <f aca="false">IF(CB123="W",1,IF(CB123="O",0,IF(CB123="R",0,IF(CB124="R",1,IF(CK123+CK124&gt;0,IF(CK123&gt;CK124,1,0),IF(CJ123&gt;CJ124,1,0))))))</f>
        <v>0</v>
      </c>
      <c r="CB123" s="96" t="s">
        <v>47</v>
      </c>
      <c r="CC123" s="64"/>
      <c r="CD123" s="64"/>
      <c r="CE123" s="65"/>
      <c r="CG123" s="5" t="str">
        <f aca="false">IF(CE123&lt;&gt;"","STB",IF(CE124&lt;&gt;"","STB",IF(CD123&lt;&gt;"",IF(CD123&gt;5,IF(CD123&gt;CD124+1,"fim2st",IF(CD124&gt;CD123+1,"fim2st",IF(CD123=CD124,"meio2st",IF(CD123=6,IF(CD124=7,"fim2st","meio2st"),IF(CD123=7,IF(CD124=6,"fim2st","meio2st"),"meio2st"))))),IF(CD124&gt;5,IF(CD124&gt;CD123+1,"fim2st","meio2st"),"meio2st")),IF(CD124&lt;&gt;"",IF(CD123&gt;5,IF(CD123&gt;CD124+1,"fim2st",IF(CD124&gt;CD123+1,"fim2st",IF(CD123=CD124,"meio2st",IF(CD123=6,IF(CD124=7,"fim2st","meio2st"),IF(CD123=7,IF(CD124=6,"fim2st","meio2st"),"meio2st"))))),IF(CD124&gt;5,IF(CD124&gt;CD123+1,"fim2st","meio2st"),"meio2st")),IF(CC123&lt;&gt;"",IF(CC123&gt;5,IF(CC123&gt;CC124+1,"fim1st",IF(CC124&gt;CC123+1,"fim1st",IF(CC123=CC124,"meio1st",IF(CC123=6,IF(CC124=7,"fim1st","meio1st"),IF(CC123=7,IF(CC124=6,"fim1st","meio1st"),"meio1st"))))),IF(CC124&gt;5,IF(CC124&gt;CC123+1,"fim1st","meio1st"),"meio1st")),IF(CC124&lt;&gt;"",IF(CC123&gt;5,IF(CC123&gt;CC124+1,"fim1st",IF(CC124&gt;CC123+1,"fim1st",IF(CC123=CC124,"meio1st",IF(CC123=6,IF(CC124=7,"fim1st","meio1st"),IF(CC123=7,IF(CC124=6,"fim1st","meio1st"),"meio1st"))))),IF(CC124&gt;5,IF(CC124&gt;CC123+1,"fim1st","meio1st"),"meio1st")),"NJG"))))))</f>
        <v>NJG</v>
      </c>
      <c r="CI123" s="71" t="n">
        <f aca="false">IF(CB123="W",6,IF(CB123="O",0,  IF(CB124="R",IF(CG123="meio1st",IF(CC124&gt;4,IF(CC124=6,7,CC124+2),6),CC123),CC123)))</f>
        <v>0</v>
      </c>
      <c r="CJ123" s="72" t="n">
        <f aca="false">IF(CB123="W",6,IF(CB123="O",0,IF(CB123="R",IF(CG123="meio1st",0,IF(CG123="fim1st",0,CD123) ),IF(CB124="R",IF(CG123="meio1st",6,IF(CG123="fim1st",6,IF(CG123="meio2st",IF(CD124&gt;4,IF(CD124=6,7,CD124+2),6),CD123))),CD123))))</f>
        <v>0</v>
      </c>
      <c r="CK123" s="73" t="n">
        <f aca="false">IF(CB123="W",0,IF(CB123="O",0,IF(CB123="R",IF(CG123="STB",CE123,0),IF(CB124="R",IF(CG121="meio1st",0,IF(CI123&gt;CI124,IF(CJ123&gt;CJ124,0,10),IF(CJ123&gt;CJ124,10,CE123))),CE123))))</f>
        <v>0</v>
      </c>
      <c r="CM123" s="1" t="str">
        <f aca="false">D123</f>
        <v>EURICO NETO</v>
      </c>
      <c r="CN123" s="8" t="n">
        <f aca="false">IF(AE125&gt;AE126,1,0)</f>
        <v>0</v>
      </c>
      <c r="CO123" s="8" t="n">
        <f aca="false">IF(AF125&gt;AF126,1,0)</f>
        <v>0</v>
      </c>
      <c r="CP123" s="8" t="n">
        <f aca="false">IF(AG125&gt;AG126,1,0)</f>
        <v>0</v>
      </c>
      <c r="CQ123" s="8" t="n">
        <f aca="false">IF(AS125&gt;AS126,1,0)</f>
        <v>0</v>
      </c>
      <c r="CR123" s="8" t="n">
        <f aca="false">IF(AT125&gt;AT126,1,0)</f>
        <v>0</v>
      </c>
      <c r="CS123" s="8" t="n">
        <f aca="false">IF(AU125&gt;AU126,1,0)</f>
        <v>0</v>
      </c>
      <c r="CT123" s="8" t="n">
        <f aca="false">IF(BG124&gt;BG123,1,0)</f>
        <v>0</v>
      </c>
      <c r="CU123" s="8" t="n">
        <f aca="false">IF(BH124&gt;BH123,1,0)</f>
        <v>0</v>
      </c>
      <c r="CV123" s="8" t="n">
        <f aca="false">IF(BI124&gt;BI123,1,0)</f>
        <v>0</v>
      </c>
      <c r="CW123" s="8" t="n">
        <f aca="false">IF(BU122&gt;BU121,1,0)</f>
        <v>0</v>
      </c>
      <c r="CX123" s="8" t="n">
        <f aca="false">IF(BV122&gt;BV121,1,0)</f>
        <v>0</v>
      </c>
      <c r="CY123" s="8" t="n">
        <f aca="false">IF(BW122&gt;BW121,1,0)</f>
        <v>0</v>
      </c>
      <c r="CZ123" s="8" t="n">
        <f aca="false">IF(CI123&gt;CI124,1,0)</f>
        <v>0</v>
      </c>
      <c r="DA123" s="8" t="n">
        <f aca="false">IF(CJ123&gt;CJ124,1,0)</f>
        <v>0</v>
      </c>
      <c r="DB123" s="8" t="n">
        <f aca="false">IF(CK123&gt;CK124,1,0)</f>
        <v>0</v>
      </c>
      <c r="DC123" s="74"/>
      <c r="DD123" s="8" t="n">
        <f aca="false">IF(AE126&gt;AE125,1,0)</f>
        <v>0</v>
      </c>
      <c r="DE123" s="8" t="n">
        <f aca="false">IF(AF126&gt;AF125,1,0)</f>
        <v>0</v>
      </c>
      <c r="DF123" s="8" t="n">
        <f aca="false">IF(AG126&gt;AG125,1,0)</f>
        <v>0</v>
      </c>
      <c r="DG123" s="8" t="n">
        <f aca="false">IF(AS126&gt;AS125,1,0)</f>
        <v>1</v>
      </c>
      <c r="DH123" s="8" t="n">
        <f aca="false">IF(AT126&gt;AT125,1,0)</f>
        <v>1</v>
      </c>
      <c r="DI123" s="8" t="n">
        <f aca="false">IF(AU126&gt;AU125,1,0)</f>
        <v>0</v>
      </c>
      <c r="DJ123" s="8" t="n">
        <f aca="false">IF(BG123&gt;BG124,1,0)</f>
        <v>1</v>
      </c>
      <c r="DK123" s="8" t="n">
        <f aca="false">IF(BH123&gt;BH124,1,0)</f>
        <v>1</v>
      </c>
      <c r="DL123" s="8" t="n">
        <f aca="false">IF(BI123&gt;BI124,1,0)</f>
        <v>0</v>
      </c>
      <c r="DM123" s="8" t="n">
        <f aca="false">IF(BU121&gt;BU122,1,0)</f>
        <v>1</v>
      </c>
      <c r="DN123" s="8" t="n">
        <f aca="false">IF(BV121&gt;BV122,1,0)</f>
        <v>1</v>
      </c>
      <c r="DO123" s="8" t="n">
        <f aca="false">IF(BW121&gt;BW122,1,0)</f>
        <v>0</v>
      </c>
      <c r="DP123" s="8" t="n">
        <f aca="false">IF(CI124&gt;CI123,1,0)</f>
        <v>1</v>
      </c>
      <c r="DQ123" s="8" t="n">
        <f aca="false">IF(CJ124&gt;CJ123,1,0)</f>
        <v>1</v>
      </c>
      <c r="DR123" s="8" t="n">
        <f aca="false">IF(CK124&gt;CK123,1,0)</f>
        <v>0</v>
      </c>
      <c r="DS123" s="74"/>
      <c r="DT123" s="8" t="n">
        <f aca="false">AE125+AF125+AG125+AS125+AT125+AU125+BG124+BH124+BI124+BU122+BV122+BW122+CI123+CJ123+CK123</f>
        <v>0</v>
      </c>
      <c r="DU123" s="8" t="n">
        <f aca="false">AE126+AF126+AG126+AS126+AT126+AU126+BG123+BH123+BI123+BU121+BV121+BW121+CI124+CJ124+CK124</f>
        <v>48</v>
      </c>
      <c r="DV123" s="74"/>
      <c r="DW123" s="1" t="n">
        <f aca="false">IF(X125="O",1,0)</f>
        <v>1</v>
      </c>
      <c r="DX123" s="1" t="n">
        <f aca="false">IF(AL125="O",1,0)</f>
        <v>1</v>
      </c>
      <c r="DY123" s="1" t="n">
        <f aca="false">IF(AZ124="O",1,0)</f>
        <v>1</v>
      </c>
      <c r="DZ123" s="1" t="n">
        <f aca="false">IF(BN122="O",1,0)</f>
        <v>1</v>
      </c>
      <c r="EA123" s="1" t="n">
        <f aca="false">IF(CB123="O",1,0)</f>
        <v>1</v>
      </c>
      <c r="ED123" s="8" t="n">
        <f aca="false">IF(CN123+CO123+CP123+DD123+DE123+DF123&gt;0,1,0)</f>
        <v>0</v>
      </c>
      <c r="EE123" s="8" t="n">
        <f aca="false">IF(CQ123+CR123+CS123+DG123+DH123+DI123&gt;0,1,0)</f>
        <v>1</v>
      </c>
      <c r="EF123" s="8" t="n">
        <f aca="false">IF(CT123+CU123+CV123+DJ123+DK123+DL123&gt;0,1,0)</f>
        <v>1</v>
      </c>
      <c r="EG123" s="8" t="n">
        <f aca="false">IF(CW123+CX123+CY123+DM123+DN123+DO123&gt;0,1,0)</f>
        <v>1</v>
      </c>
      <c r="EH123" s="8" t="n">
        <f aca="false">IF(CZ123+DA123+DB123+DP123+DQ123+DR123&gt;0,1,0)</f>
        <v>1</v>
      </c>
      <c r="EI123" s="8" t="n">
        <v>3</v>
      </c>
      <c r="EJ123" s="48" t="n">
        <f aca="false">SUM(ED123:EH123)</f>
        <v>4</v>
      </c>
      <c r="EK123" s="48" t="n">
        <f aca="false">AY124+BM122+CA123+W125+AK125</f>
        <v>0</v>
      </c>
      <c r="EL123" s="48" t="n">
        <f aca="false">SUM(CN123:DB123)</f>
        <v>0</v>
      </c>
      <c r="EM123" s="48" t="n">
        <f aca="false">SUM(DD123:DR123)</f>
        <v>8</v>
      </c>
      <c r="EN123" s="48" t="n">
        <f aca="false">EL123-EM123</f>
        <v>-8</v>
      </c>
      <c r="EO123" s="48" t="n">
        <f aca="false">DT123</f>
        <v>0</v>
      </c>
      <c r="EP123" s="48" t="n">
        <f aca="false">DU123</f>
        <v>48</v>
      </c>
      <c r="EQ123" s="48" t="n">
        <f aca="false">EO123-EP123</f>
        <v>-48</v>
      </c>
      <c r="ER123" s="48" t="n">
        <f aca="false">SUM(DW123:EA123)</f>
        <v>5</v>
      </c>
      <c r="ES123" s="74"/>
      <c r="ET123" s="27" t="n">
        <f aca="false">IF(EK123+100&gt;99,EK123+100,concatdxnar("0",EK123+100))</f>
        <v>100</v>
      </c>
      <c r="EU123" s="27" t="str">
        <f aca="false">IF(EN123+100&gt;99,EN123+100,CONCATENATE("0",EN123+100))</f>
        <v>092</v>
      </c>
      <c r="EV123" s="27" t="str">
        <f aca="false">IF(EQ123+100&gt;99,EQ123+100,CONCATENATE("0",EQ123+100))</f>
        <v>052</v>
      </c>
      <c r="EW123" s="27" t="n">
        <f aca="false">9-ER123</f>
        <v>4</v>
      </c>
      <c r="EX123" s="8" t="str">
        <f aca="false">CONCATENATE(ET123,EU123,EV123,EW123,EI123)</f>
        <v>10009205243</v>
      </c>
      <c r="EY123" s="8" t="n">
        <f aca="false">VALUE(EX123)</f>
        <v>10009205243</v>
      </c>
      <c r="EZ123" s="8" t="n">
        <f aca="false">LARGE(EY121:EY126,EI123)</f>
        <v>10210211381</v>
      </c>
      <c r="FA123" s="8" t="str">
        <f aca="false">LEFT(EZ123,9)</f>
        <v>102102113</v>
      </c>
      <c r="FB123" s="8" t="str">
        <f aca="false">IF(FA123=FA122,"empate-c",IF(FA123=FA124,"empate-b","ok"))</f>
        <v>ok</v>
      </c>
      <c r="FC123" s="8" t="n">
        <f aca="false">VALUE(RIGHT(EZ123,1))</f>
        <v>1</v>
      </c>
      <c r="FD123" s="8" t="n">
        <f aca="false">IF(FB123="ok",9,IF(FB123="empate-c",CONCATENATE(FC123,FC122),IF(FB123="empate-b",CONCATENATE(FC123,FC124),1)))</f>
        <v>9</v>
      </c>
      <c r="FE123" s="8" t="str">
        <f aca="false">RIGHT(C119,1)</f>
        <v>N</v>
      </c>
      <c r="FF123" s="8" t="n">
        <f aca="false">IF(FD123=9,9,VLOOKUP(CONCATENATE(FE123,FD123),'Conf-Direto'!$A$12:$B$587,2,0))</f>
        <v>9</v>
      </c>
      <c r="FG123" s="8" t="n">
        <f aca="false">IF(FF123=9,9,IF(FF123=FC123,8,7))</f>
        <v>9</v>
      </c>
      <c r="FH123" s="1" t="str">
        <f aca="false">CONCATENATE(FA123,FG123,FC123)</f>
        <v>10210211391</v>
      </c>
      <c r="FI123" s="8" t="n">
        <v>3</v>
      </c>
      <c r="FJ123" s="25" t="n">
        <f aca="false">IF(BM121=1,1,IF(BM122=1,3,0))</f>
        <v>0</v>
      </c>
      <c r="FK123" s="25" t="n">
        <f aca="false">IF(AY123=1,2,IF(AY124=1,3,0))</f>
        <v>2</v>
      </c>
      <c r="FL123" s="25"/>
      <c r="FM123" s="25" t="n">
        <f aca="false">FL124</f>
        <v>0</v>
      </c>
      <c r="FN123" s="25" t="n">
        <f aca="false">FL125</f>
        <v>5</v>
      </c>
      <c r="FO123" s="25" t="n">
        <f aca="false">FL126</f>
        <v>6</v>
      </c>
      <c r="FP123" s="1" t="n">
        <f aca="false">VALUE(FH123)</f>
        <v>10210211391</v>
      </c>
      <c r="FQ123" s="1" t="n">
        <f aca="false">LARGE(FP121:FP126,3)</f>
        <v>10210211391</v>
      </c>
      <c r="FR123" s="8" t="n">
        <f aca="false">IF(SUM(EJ121:EJ126)=0,B123,VALUE(RIGHT(FQ123,1)))</f>
        <v>1</v>
      </c>
      <c r="FS123" s="1" t="n">
        <f aca="false">FR123+78</f>
        <v>79</v>
      </c>
      <c r="FT123" s="1" t="str">
        <f aca="false">VLOOKUP(FR123,B121:D126,3,0)</f>
        <v>ALVARO PLACIDO</v>
      </c>
      <c r="FU123" s="4" t="n">
        <f aca="false">F123</f>
        <v>81</v>
      </c>
      <c r="FV123" s="9" t="str">
        <f aca="false">IF(FS123&lt;10,CONCATENATE("0",FS123,IF(FU123&lt;10,CONCATENATE("0",FU123),FU123)),CONCATENATE(FS123,IF(FU123&lt;10,CONCATENATE("0",FU123),FU123)))</f>
        <v>7981</v>
      </c>
      <c r="FW123" s="4" t="n">
        <f aca="false">VALUE(FV123)</f>
        <v>7981</v>
      </c>
      <c r="FX123" s="4" t="n">
        <f aca="false">SMALL(FW121:FW126,FI123)</f>
        <v>8184</v>
      </c>
      <c r="FY123" s="4" t="n">
        <f aca="false">IF(LEN(FX123)=3,VALUE(LEFT(FX123,1)),VALUE(LEFT(FX123,2)))</f>
        <v>81</v>
      </c>
      <c r="FZ123" s="4" t="str">
        <f aca="false">RIGHT(FX123,2)</f>
        <v>84</v>
      </c>
    </row>
    <row r="124" customFormat="false" ht="15" hidden="false" customHeight="false" outlineLevel="0" collapsed="false">
      <c r="B124" s="48" t="n">
        <v>4</v>
      </c>
      <c r="C124" s="49" t="n">
        <v>82</v>
      </c>
      <c r="D124" s="50" t="str">
        <f aca="false">Classificação!D86</f>
        <v>JOÃO GABRIEL</v>
      </c>
      <c r="F124" s="49" t="n">
        <f aca="false">F123+1</f>
        <v>82</v>
      </c>
      <c r="G124" s="51" t="str">
        <f aca="false">VLOOKUP(FR124,$B$121:$D$126,3,0)</f>
        <v>MARCOS VICTORIO</v>
      </c>
      <c r="H124" s="95" t="n">
        <f aca="false">VLOOKUP(FR124,EI121:EJ126,2,0)</f>
        <v>4</v>
      </c>
      <c r="I124" s="75" t="n">
        <f aca="false">VLOOKUP(FR124,EI121:EK126,3,0)</f>
        <v>1</v>
      </c>
      <c r="J124" s="79" t="n">
        <f aca="false">VLOOKUP(FR124,EI121:EQ126,4,0)</f>
        <v>2</v>
      </c>
      <c r="K124" s="77" t="n">
        <f aca="false">VLOOKUP(FR124,EI121:EQ126,5,0)</f>
        <v>6</v>
      </c>
      <c r="L124" s="78" t="n">
        <f aca="false">VLOOKUP(FR124,EI121:EQ126,6,0)</f>
        <v>-4</v>
      </c>
      <c r="M124" s="79" t="n">
        <f aca="false">VLOOKUP(FR124,EI121:EQ126,7,0)</f>
        <v>12</v>
      </c>
      <c r="N124" s="77" t="n">
        <f aca="false">VLOOKUP(FR124,EI121:EQ126,8,0)</f>
        <v>36</v>
      </c>
      <c r="O124" s="113" t="n">
        <f aca="false">VLOOKUP(FR124,EI121:EQ126,9,0)</f>
        <v>-24</v>
      </c>
      <c r="P124" s="80" t="n">
        <f aca="false">VLOOKUP(FR124,EI121:ER126,10,0)</f>
        <v>4</v>
      </c>
      <c r="Q124" s="80" t="e">
        <f aca="false">VLOOKUP(FS124,EJ121:ES126,10,0)</f>
        <v>#N/A</v>
      </c>
      <c r="R124" s="59"/>
      <c r="S124" s="59"/>
      <c r="U124" s="81" t="s">
        <v>75</v>
      </c>
      <c r="V124" s="82" t="str">
        <f aca="false">D125</f>
        <v>MARCOS VICTORIO</v>
      </c>
      <c r="W124" s="83" t="n">
        <f aca="false">IF(X124="W",1,IF(X124="O",0,IF(X124="R",0,IF(X123="R",1,IF(AG124+AG123&gt;0,IF(AG124&gt;AG123,1,0),IF(AF124&gt;AF123,1,0))))))</f>
        <v>0</v>
      </c>
      <c r="X124" s="84" t="s">
        <v>47</v>
      </c>
      <c r="Y124" s="85"/>
      <c r="Z124" s="85"/>
      <c r="AA124" s="86"/>
      <c r="AC124" s="5" t="str">
        <f aca="false">IF(AA124&lt;&gt;"","STB",IF(AA123&lt;&gt;"","STB",IF(Z124&lt;&gt;"",IF(Z124&gt;5,IF(Z124&gt;Z123+1,"fim2st",IF(Z123&gt;Z124+1,"fim2st",IF(Z124=Z123,"meio2st",IF(Z124=6,IF(Z123=7,"fim2st","meio2st"),IF(Z124=7,IF(Z123=6,"fim2st","meio2st"),"meio2st"))))),IF(Z123&gt;5,IF(Z123&gt;Z124+1,"fim2st","meio2st"),"meio2st")),IF(Z123&lt;&gt;"",IF(Z124&gt;5,IF(Z124&gt;Z123+1,"fim2st",IF(Z123&gt;Z124+1,"fim2st",IF(Z124=Z123,"meio2st",IF(Z124=6,IF(Z123=7,"fim2st","meio2st"),IF(Z124=7,IF(Z123=6,"fim2st","meio2st"),"meio2st"))))),IF(Z123&gt;5,IF(Z123&gt;Z124+1,"fim2st","meio2st"),"meio2st")),IF(Y124&lt;&gt;"",IF(Y124&gt;5,IF(Y124&gt;Y123+1,"fim1st",IF(Y123&gt;Y124+1,"fim1st",IF(Y124=Y123,"meio1st",IF(Y124=6,IF(Y123=7,"fim1st","meio1st"),IF(Y124=7,IF(Y123=6,"fim1st","meio1st"),"meio1st"))))),IF(Y123&gt;5,IF(Y123&gt;Y124+1,"fim1st","meio1st"),"meio1st")),IF(Y123&lt;&gt;"",IF(Y124&gt;5,IF(Y124&gt;Y123+1,"fim1st",IF(Y123&gt;Y124+1,"fim1st",IF(Y124=Y123,"meio1st",IF(Y124=6,IF(Y123=7,"fim1st","meio1st"),IF(Y124=7,IF(Y123=6,"fim1st","meio1st"),"meio1st"))))),IF(Y123&gt;5,IF(Y123&gt;Y124+1,"fim1st","meio1st"),"meio1st")),"NJG"))))))</f>
        <v>NJG</v>
      </c>
      <c r="AE124" s="87" t="n">
        <f aca="false">IF(X124="W",6,IF(X124="O",0,  IF(X123="R",IF(AC124="meio1st",IF(Y123&gt;4,IF(Y123=6,7,Y123+2),6),Y124),Y124)))</f>
        <v>0</v>
      </c>
      <c r="AF124" s="88" t="n">
        <f aca="false">IF(X124="W",6,IF(X124="O",0,IF(X124="R",IF(AC124="meio1st",0,IF(AC124="fim1st",0,Z124) ),IF(X123="R",IF(AC124="meio1st",6,IF(AC124="fim1st",6,IF(AC124="meio2st",IF(Z123&gt;4,IF(Z123=6,7,Z123+2),6),Z124))),Z124))))</f>
        <v>0</v>
      </c>
      <c r="AG124" s="89" t="n">
        <f aca="false">IF(X124="W",0,IF(X124="O",0,IF(X124="R",IF(AC124="STB",AA124,0),IF(X123="R",IF(AC121="meio1st",0,IF(AE124&gt;AE123,IF(AF124&gt;AF123,0,10),IF(AF124&gt;AF123,10,AA124))),AA124))))</f>
        <v>0</v>
      </c>
      <c r="AH124" s="69"/>
      <c r="AI124" s="81"/>
      <c r="AJ124" s="82" t="str">
        <f aca="false">D124</f>
        <v>JOÃO GABRIEL</v>
      </c>
      <c r="AK124" s="83" t="n">
        <f aca="false">IF(AL124="W",1,IF(AL124="O",0,IF(AL124="R",0,IF(AL123="R",1,IF(AU124+AU123&gt;0,IF(AU124&gt;AU123,1,0),IF(AT124&gt;AT123,1,0))))))</f>
        <v>0</v>
      </c>
      <c r="AL124" s="84" t="s">
        <v>47</v>
      </c>
      <c r="AM124" s="85"/>
      <c r="AN124" s="85"/>
      <c r="AO124" s="86"/>
      <c r="AQ124" s="5" t="str">
        <f aca="false">IF(AO124&lt;&gt;"","STB",IF(AO123&lt;&gt;"","STB",IF(AN124&lt;&gt;"",IF(AN124&gt;5,IF(AN124&gt;AN123+1,"fim2st",IF(AN123&gt;AN124+1,"fim2st",IF(AN124=AN123,"meio2st",IF(AN124=6,IF(AN123=7,"fim2st","meio2st"),IF(AN124=7,IF(AN123=6,"fim2st","meio2st"),"meio2st"))))),IF(AN123&gt;5,IF(AN123&gt;AN124+1,"fim2st","meio2st"),"meio2st")),IF(AN123&lt;&gt;"",IF(AN124&gt;5,IF(AN124&gt;AN123+1,"fim2st",IF(AN123&gt;AN124+1,"fim2st",IF(AN124=AN123,"meio2st",IF(AN124=6,IF(AN123=7,"fim2st","meio2st"),IF(AN124=7,IF(AN123=6,"fim2st","meio2st"),"meio2st"))))),IF(AN123&gt;5,IF(AN123&gt;AN124+1,"fim2st","meio2st"),"meio2st")),IF(AM124&lt;&gt;"",IF(AM124&gt;5,IF(AM124&gt;AM123+1,"fim1st",IF(AM123&gt;AM124+1,"fim1st",IF(AM124=AM123,"meio1st",IF(AM124=6,IF(AM123=7,"fim1st","meio1st"),IF(AM124=7,IF(AM123=6,"fim1st","meio1st"),"meio1st"))))),IF(AM123&gt;5,IF(AM123&gt;AM124+1,"fim1st","meio1st"),"meio1st")),IF(AM123&lt;&gt;"",IF(AM124&gt;5,IF(AM124&gt;AM123+1,"fim1st",IF(AM123&gt;AM124+1,"fim1st",IF(AM124=AM123,"meio1st",IF(AM124=6,IF(AM123=7,"fim1st","meio1st"),IF(AM124=7,IF(AM123=6,"fim1st","meio1st"),"meio1st"))))),IF(AM123&gt;5,IF(AM123&gt;AM124+1,"fim1st","meio1st"),"meio1st")),"NJG"))))))</f>
        <v>NJG</v>
      </c>
      <c r="AS124" s="87" t="n">
        <f aca="false">IF(AL124="W",6,IF(AL124="O",0,  IF(AL123="R",IF(AQ124="meio1st",IF(AM123&gt;4,IF(AM123=6,7,AM123+2),6),AM124),AM124)))</f>
        <v>0</v>
      </c>
      <c r="AT124" s="88" t="n">
        <f aca="false">IF(AL124="W",6,IF(AL124="O",0,IF(AL124="R",IF(AQ124="meio1st",0,IF(AQ124="fim1st",0,AN124) ),IF(AL123="R",IF(AQ124="meio1st",6,IF(AQ124="fim1st",6,IF(AQ124="meio2st",IF(AN123&gt;4,IF(AN123=6,7,AN123+2),6),AN124))),AN124))))</f>
        <v>0</v>
      </c>
      <c r="AU124" s="89" t="n">
        <f aca="false">IF(AL124="W",0,IF(AL124="O",0,IF(AL124="R",IF(AQ124="STB",AO124,0),IF(AL123="R",IF(AQ121="meio1st",0,IF(AS124&gt;AS123,IF(AT124&gt;AT123,0,10),IF(AT124&gt;AT123,10,AO124))),AO124))))</f>
        <v>0</v>
      </c>
      <c r="AW124" s="81" t="s">
        <v>75</v>
      </c>
      <c r="AX124" s="82" t="str">
        <f aca="false">D123</f>
        <v>EURICO NETO</v>
      </c>
      <c r="AY124" s="83" t="n">
        <f aca="false">IF(AZ124="W",1,IF(AZ124="O",0,IF(AZ124="R",0,IF(AZ123="R",1,IF(BI124+BI123&gt;0,IF(BI124&gt;BI123,1,0),IF(BH124&gt;BH123,1,0))))))</f>
        <v>0</v>
      </c>
      <c r="AZ124" s="84" t="s">
        <v>47</v>
      </c>
      <c r="BA124" s="85"/>
      <c r="BB124" s="85"/>
      <c r="BC124" s="86"/>
      <c r="BE124" s="5" t="str">
        <f aca="false">IF(BC124&lt;&gt;"","STB",IF(BC123&lt;&gt;"","STB",IF(BB124&lt;&gt;"",IF(BB124&gt;5,IF(BB124&gt;BB123+1,"fim2st",IF(BB123&gt;BB124+1,"fim2st",IF(BB124=BB123,"meio2st",IF(BB124=6,IF(BB123=7,"fim2st","meio2st"),IF(BB124=7,IF(BB123=6,"fim2st","meio2st"),"meio2st"))))),IF(BB123&gt;5,IF(BB123&gt;BB124+1,"fim2st","meio2st"),"meio2st")),IF(BB123&lt;&gt;"",IF(BB124&gt;5,IF(BB124&gt;BB123+1,"fim2st",IF(BB123&gt;BB124+1,"fim2st",IF(BB124=BB123,"meio2st",IF(BB124=6,IF(BB123=7,"fim2st","meio2st"),IF(BB124=7,IF(BB123=6,"fim2st","meio2st"),"meio2st"))))),IF(BB123&gt;5,IF(BB123&gt;BB124+1,"fim2st","meio2st"),"meio2st")),IF(BA124&lt;&gt;"",IF(BA124&gt;5,IF(BA124&gt;BA123+1,"fim1st",IF(BA123&gt;BA124+1,"fim1st",IF(BA124=BA123,"meio1st",IF(BA124=6,IF(BA123=7,"fim1st","meio1st"),IF(BA124=7,IF(BA123=6,"fim1st","meio1st"),"meio1st"))))),IF(BA123&gt;5,IF(BA123&gt;BA124+1,"fim1st","meio1st"),"meio1st")),IF(BA123&lt;&gt;"",IF(BA124&gt;5,IF(BA124&gt;BA123+1,"fim1st",IF(BA123&gt;BA124+1,"fim1st",IF(BA124=BA123,"meio1st",IF(BA124=6,IF(BA123=7,"fim1st","meio1st"),IF(BA124=7,IF(BA123=6,"fim1st","meio1st"),"meio1st"))))),IF(BA123&gt;5,IF(BA123&gt;BA124+1,"fim1st","meio1st"),"meio1st")),"NJG"))))))</f>
        <v>NJG</v>
      </c>
      <c r="BG124" s="87" t="n">
        <f aca="false">IF(AZ124="W",6,IF(AZ124="O",0,  IF(AZ123="R",IF(BE124="meio1st",IF(BA123&gt;4,IF(BA123=6,7,BA123+2),6),BA124),BA124)))</f>
        <v>0</v>
      </c>
      <c r="BH124" s="88" t="n">
        <f aca="false">IF(AZ124="W",6,IF(AZ124="O",0,IF(AZ124="R",IF(BE124="meio1st",0,IF(BE124="fim1st",0,BB124) ),IF(AZ123="R",IF(BE124="meio1st",6,IF(BE124="fim1st",6,IF(BE124="meio2st",IF(BB123&gt;4,IF(BB123=6,7,BB123+2),6),BB124))),BB124))))</f>
        <v>0</v>
      </c>
      <c r="BI124" s="89" t="n">
        <f aca="false">IF(AZ124="W",0,IF(AZ124="O",0,IF(AZ124="R",IF(BE124="STB",BC124,0),IF(AZ123="R",IF(BE121="meio1st",0,IF(BG124&gt;BG123,IF(BH124&gt;BH123,0,10),IF(BH124&gt;BH123,10,BC124))),BC124))))</f>
        <v>0</v>
      </c>
      <c r="BK124" s="81" t="s">
        <v>75</v>
      </c>
      <c r="BL124" s="82" t="str">
        <f aca="false">D126</f>
        <v>PAULO SOEIRO</v>
      </c>
      <c r="BM124" s="118"/>
      <c r="BN124" s="84"/>
      <c r="BO124" s="85" t="n">
        <v>6</v>
      </c>
      <c r="BP124" s="85" t="n">
        <v>6</v>
      </c>
      <c r="BQ124" s="86"/>
      <c r="BS124" s="5" t="str">
        <f aca="false">IF(BQ124&lt;&gt;"","STB",IF(BQ123&lt;&gt;"","STB",IF(BP124&lt;&gt;"",IF(BP124&gt;5,IF(BP124&gt;BP123+1,"fim2st",IF(BP123&gt;BP124+1,"fim2st",IF(BP124=BP123,"meio2st",IF(BP124=6,IF(BP123=7,"fim2st","meio2st"),IF(BP124=7,IF(BP123=6,"fim2st","meio2st"),"meio2st"))))),IF(BP123&gt;5,IF(BP123&gt;BP124+1,"fim2st","meio2st"),"meio2st")),IF(BP123&lt;&gt;"",IF(BP124&gt;5,IF(BP124&gt;BP123+1,"fim2st",IF(BP123&gt;BP124+1,"fim2st",IF(BP124=BP123,"meio2st",IF(BP124=6,IF(BP123=7,"fim2st","meio2st"),IF(BP124=7,IF(BP123=6,"fim2st","meio2st"),"meio2st"))))),IF(BP123&gt;5,IF(BP123&gt;BP124+1,"fim2st","meio2st"),"meio2st")),IF(BO124&lt;&gt;"",IF(BO124&gt;5,IF(BO124&gt;BO123+1,"fim1st",IF(BO123&gt;BO124+1,"fim1st",IF(BO124=BO123,"meio1st",IF(BO124=6,IF(BO123=7,"fim1st","meio1st"),IF(BO124=7,IF(BO123=6,"fim1st","meio1st"),"meio1st"))))),IF(BO123&gt;5,IF(BO123&gt;BO124+1,"fim1st","meio1st"),"meio1st")),IF(BO123&lt;&gt;"",IF(BO124&gt;5,IF(BO124&gt;BO123+1,"fim1st",IF(BO123&gt;BO124+1,"fim1st",IF(BO124=BO123,"meio1st",IF(BO124=6,IF(BO123=7,"fim1st","meio1st"),IF(BO124=7,IF(BO123=6,"fim1st","meio1st"),"meio1st"))))),IF(BO123&gt;5,IF(BO123&gt;BO124+1,"fim1st","meio1st"),"meio1st")),"NJG"))))))</f>
        <v>fim2st</v>
      </c>
      <c r="BU124" s="87" t="n">
        <f aca="false">IF(BN124="W",6,IF(BN124="O",0,  IF(BN123="R",IF(BS124="meio1st",IF(BO123&gt;4,IF(BO123=6,7,BO123+2),6),BO124),BO124)))</f>
        <v>6</v>
      </c>
      <c r="BV124" s="88" t="n">
        <f aca="false">IF(BN124="W",6,IF(BN124="O",0,IF(BN124="R",IF(BS124="meio1st",0,IF(BS124="fim1st",0,BP124) ),IF(BN123="R",IF(BS124="meio1st",6,IF(BS124="fim1st",6,IF(BS124="meio2st",IF(BP123&gt;4,IF(BP123=6,7,BP123+2),6),BP124))),BP124))))</f>
        <v>6</v>
      </c>
      <c r="BW124" s="89" t="n">
        <f aca="false">IF(BN124="W",0,IF(BN124="O",0,IF(BN124="R",IF(BS124="STB",BQ124,0),IF(BN123="R",IF(BS121="meio1st",0,IF(BU124&gt;BU123,IF(BV124&gt;BV123,0,10),IF(BV124&gt;BV123,10,BQ124))),BQ124))))</f>
        <v>0</v>
      </c>
      <c r="BY124" s="81"/>
      <c r="BZ124" s="82" t="str">
        <f aca="false">D125</f>
        <v>MARCOS VICTORIO</v>
      </c>
      <c r="CA124" s="83" t="n">
        <f aca="false">IF(CB124="W",1,IF(CB124="O",0,IF(CB124="R",0,IF(CB123="R",1,IF(CK124+CK123&gt;0,IF(CK124&gt;CK123,1,0),IF(CJ124&gt;CJ123,1,0))))))</f>
        <v>1</v>
      </c>
      <c r="CB124" s="84" t="s">
        <v>25</v>
      </c>
      <c r="CC124" s="85"/>
      <c r="CD124" s="85"/>
      <c r="CE124" s="86"/>
      <c r="CG124" s="5" t="str">
        <f aca="false">IF(CE124&lt;&gt;"","STB",IF(CE123&lt;&gt;"","STB",IF(CD124&lt;&gt;"",IF(CD124&gt;5,IF(CD124&gt;CD123+1,"fim2st",IF(CD123&gt;CD124+1,"fim2st",IF(CD124=CD123,"meio2st",IF(CD124=6,IF(CD123=7,"fim2st","meio2st"),IF(CD124=7,IF(CD123=6,"fim2st","meio2st"),"meio2st"))))),IF(CD123&gt;5,IF(CD123&gt;CD124+1,"fim2st","meio2st"),"meio2st")),IF(CD123&lt;&gt;"",IF(CD124&gt;5,IF(CD124&gt;CD123+1,"fim2st",IF(CD123&gt;CD124+1,"fim2st",IF(CD124=CD123,"meio2st",IF(CD124=6,IF(CD123=7,"fim2st","meio2st"),IF(CD124=7,IF(CD123=6,"fim2st","meio2st"),"meio2st"))))),IF(CD123&gt;5,IF(CD123&gt;CD124+1,"fim2st","meio2st"),"meio2st")),IF(CC124&lt;&gt;"",IF(CC124&gt;5,IF(CC124&gt;CC123+1,"fim1st",IF(CC123&gt;CC124+1,"fim1st",IF(CC124=CC123,"meio1st",IF(CC124=6,IF(CC123=7,"fim1st","meio1st"),IF(CC124=7,IF(CC123=6,"fim1st","meio1st"),"meio1st"))))),IF(CC123&gt;5,IF(CC123&gt;CC124+1,"fim1st","meio1st"),"meio1st")),IF(CC123&lt;&gt;"",IF(CC124&gt;5,IF(CC124&gt;CC123+1,"fim1st",IF(CC123&gt;CC124+1,"fim1st",IF(CC124=CC123,"meio1st",IF(CC124=6,IF(CC123=7,"fim1st","meio1st"),IF(CC124=7,IF(CC123=6,"fim1st","meio1st"),"meio1st"))))),IF(CC123&gt;5,IF(CC123&gt;CC124+1,"fim1st","meio1st"),"meio1st")),"NJG"))))))</f>
        <v>NJG</v>
      </c>
      <c r="CI124" s="92" t="n">
        <f aca="false">IF(CB124="W",6,IF(CB124="O",0,  IF(CB123="R",IF(CG124="meio1st",IF(CC123&gt;4,IF(CC123=6,7,CC123+2),6),CC124),CC124)))</f>
        <v>6</v>
      </c>
      <c r="CJ124" s="93" t="n">
        <f aca="false">IF(CB124="W",6,IF(CB124="O",0,IF(CB124="R",IF(CG124="meio1st",0,IF(CG124="fim1st",0,CD124) ),IF(CB123="R",IF(CG124="meio1st",6,IF(CG124="fim1st",6,IF(CG124="meio2st",IF(CD123&gt;4,IF(CD123=6,7,CD123+2),6),CD124))),CD124))))</f>
        <v>6</v>
      </c>
      <c r="CK124" s="94" t="n">
        <f aca="false">IF(CB124="W",0,IF(CB124="O",0,IF(CB124="R",IF(CG124="STB",CE124,0),IF(CB123="R",IF(CG121="meio1st",0,IF(CI124&gt;CI123,IF(CJ124&gt;CJ123,0,10),IF(CJ124&gt;CJ123,10,CE124))),CE124))))</f>
        <v>0</v>
      </c>
      <c r="CM124" s="1" t="str">
        <f aca="false">D124</f>
        <v>JOÃO GABRIEL</v>
      </c>
      <c r="CN124" s="8" t="n">
        <f aca="false">IF(AE126&gt;AE125,1,0)</f>
        <v>0</v>
      </c>
      <c r="CO124" s="8" t="n">
        <f aca="false">IF(AF126&gt;AF125,1,0)</f>
        <v>0</v>
      </c>
      <c r="CP124" s="8" t="n">
        <f aca="false">IF(AG126&gt;AG125,1,0)</f>
        <v>0</v>
      </c>
      <c r="CQ124" s="8" t="n">
        <f aca="false">IF(AS124&gt;AS123,1,0)</f>
        <v>0</v>
      </c>
      <c r="CR124" s="8" t="n">
        <f aca="false">IF(AT124&gt;AT123,1,0)</f>
        <v>0</v>
      </c>
      <c r="CS124" s="8" t="n">
        <f aca="false">IF(AU124&gt;AU123,1,0)</f>
        <v>0</v>
      </c>
      <c r="CT124" s="8" t="n">
        <f aca="false">IF(BG122&gt;BG121,1,0)</f>
        <v>0</v>
      </c>
      <c r="CU124" s="8" t="n">
        <f aca="false">IF(BH122&gt;BH121,1,0)</f>
        <v>0</v>
      </c>
      <c r="CV124" s="8" t="n">
        <f aca="false">IF(BI122&gt;BI121,1,0)</f>
        <v>0</v>
      </c>
      <c r="CW124" s="8" t="n">
        <f aca="false">IF(BU126&gt;BU125,1,0)</f>
        <v>0</v>
      </c>
      <c r="CX124" s="8" t="n">
        <f aca="false">IF(BV126&gt;BV125,1,0)</f>
        <v>0</v>
      </c>
      <c r="CY124" s="8" t="n">
        <f aca="false">IF(BW126&gt;BW125,1,0)</f>
        <v>0</v>
      </c>
      <c r="CZ124" s="8" t="n">
        <f aca="false">IF(CI125&gt;CI126,1,0)</f>
        <v>0</v>
      </c>
      <c r="DA124" s="8" t="n">
        <f aca="false">IF(CJ125&gt;CJ126,1,0)</f>
        <v>0</v>
      </c>
      <c r="DB124" s="8" t="n">
        <f aca="false">IF(CK125&gt;CK126,1,0)</f>
        <v>0</v>
      </c>
      <c r="DC124" s="74"/>
      <c r="DD124" s="8" t="n">
        <f aca="false">IF(AE125&gt;AE126,1,0)</f>
        <v>0</v>
      </c>
      <c r="DE124" s="8" t="n">
        <f aca="false">IF(AF125&gt;AF126,1,0)</f>
        <v>0</v>
      </c>
      <c r="DF124" s="8" t="n">
        <f aca="false">IF(AG125&gt;AG126,1,0)</f>
        <v>0</v>
      </c>
      <c r="DG124" s="8" t="n">
        <f aca="false">IF(AS123&gt;AS124,1,0)</f>
        <v>1</v>
      </c>
      <c r="DH124" s="8" t="n">
        <f aca="false">IF(AT123&gt;AT124,1,0)</f>
        <v>1</v>
      </c>
      <c r="DI124" s="8" t="n">
        <f aca="false">IF(AU123&gt;AU124,1,0)</f>
        <v>0</v>
      </c>
      <c r="DJ124" s="8" t="n">
        <f aca="false">IF(BG121&gt;BG122,1,0)</f>
        <v>1</v>
      </c>
      <c r="DK124" s="8" t="n">
        <f aca="false">IF(BH121&gt;BH122,1,0)</f>
        <v>1</v>
      </c>
      <c r="DL124" s="8" t="n">
        <f aca="false">IF(BI121&gt;BI122,1,0)</f>
        <v>0</v>
      </c>
      <c r="DM124" s="8" t="n">
        <f aca="false">IF(BU125&gt;BU126,1,0)</f>
        <v>0</v>
      </c>
      <c r="DN124" s="8" t="n">
        <f aca="false">IF(BV125&gt;BV126,1,0)</f>
        <v>0</v>
      </c>
      <c r="DO124" s="8" t="n">
        <f aca="false">IF(BW125&gt;BW126,1,0)</f>
        <v>0</v>
      </c>
      <c r="DP124" s="8" t="n">
        <f aca="false">IF(CI126&gt;CI125,1,0)</f>
        <v>1</v>
      </c>
      <c r="DQ124" s="8" t="n">
        <f aca="false">IF(CJ126&gt;CJ125,1,0)</f>
        <v>1</v>
      </c>
      <c r="DR124" s="8" t="n">
        <f aca="false">IF(CK126&gt;CK125,1,0)</f>
        <v>0</v>
      </c>
      <c r="DS124" s="74"/>
      <c r="DT124" s="8" t="n">
        <f aca="false">AE126+AF126+AG126+AS124+AT124+AU124+BG122+BH122+BI122+BU126+BV126+BW126+CI125+CJ125+CK125</f>
        <v>0</v>
      </c>
      <c r="DU124" s="8" t="n">
        <f aca="false">AE125+AF125+AG125+AS123+AT123+AU123+BG121+BH121+BI121+BU125+BV125+BW125+CI126+CJ126+CK126</f>
        <v>36</v>
      </c>
      <c r="DV124" s="74"/>
      <c r="DW124" s="1" t="n">
        <f aca="false">IF(X126="O",1,0)</f>
        <v>1</v>
      </c>
      <c r="DX124" s="1" t="n">
        <f aca="false">IF(AL124="O",1,0)</f>
        <v>1</v>
      </c>
      <c r="DY124" s="1" t="n">
        <f aca="false">IF(AZ122="O",1,0)</f>
        <v>1</v>
      </c>
      <c r="DZ124" s="1" t="n">
        <f aca="false">IF(BN126="O",1,0)</f>
        <v>1</v>
      </c>
      <c r="EA124" s="1" t="n">
        <f aca="false">IF(CB125="O",1,0)</f>
        <v>1</v>
      </c>
      <c r="ED124" s="8" t="n">
        <f aca="false">IF(CN124+CO124+CP124+DD124+DE124+DF124&gt;0,1,0)</f>
        <v>0</v>
      </c>
      <c r="EE124" s="8" t="n">
        <f aca="false">IF(CQ124+CR124+CS124+DG124+DH124+DI124&gt;0,1,0)</f>
        <v>1</v>
      </c>
      <c r="EF124" s="8" t="n">
        <f aca="false">IF(CT124+CU124+CV124+DJ124+DK124+DL124&gt;0,1,0)</f>
        <v>1</v>
      </c>
      <c r="EG124" s="8" t="n">
        <f aca="false">IF(CW124+CX124+CY124+DM124+DN124+DO124&gt;0,1,0)</f>
        <v>0</v>
      </c>
      <c r="EH124" s="8" t="n">
        <f aca="false">IF(CZ124+DA124+DB124+DP124+DQ124+DR124&gt;0,1,0)</f>
        <v>1</v>
      </c>
      <c r="EI124" s="8" t="n">
        <v>4</v>
      </c>
      <c r="EJ124" s="48" t="n">
        <f aca="false">SUM(ED124:EH124)</f>
        <v>3</v>
      </c>
      <c r="EK124" s="48" t="n">
        <f aca="false">AY122+BM126+CA125+W126+AK124</f>
        <v>0</v>
      </c>
      <c r="EL124" s="48" t="n">
        <f aca="false">SUM(CN124:DB124)</f>
        <v>0</v>
      </c>
      <c r="EM124" s="48" t="n">
        <f aca="false">SUM(DD124:DR124)</f>
        <v>6</v>
      </c>
      <c r="EN124" s="48" t="n">
        <f aca="false">EL124-EM124</f>
        <v>-6</v>
      </c>
      <c r="EO124" s="48" t="n">
        <f aca="false">DT124</f>
        <v>0</v>
      </c>
      <c r="EP124" s="48" t="n">
        <f aca="false">DU124</f>
        <v>36</v>
      </c>
      <c r="EQ124" s="48" t="n">
        <f aca="false">EO124-EP124</f>
        <v>-36</v>
      </c>
      <c r="ER124" s="48" t="n">
        <f aca="false">SUM(DW124:EA124)</f>
        <v>5</v>
      </c>
      <c r="ES124" s="74"/>
      <c r="ET124" s="27" t="n">
        <f aca="false">IF(EK124+100&gt;99,EK124+100,concatdxnar("0",EK124+100))</f>
        <v>100</v>
      </c>
      <c r="EU124" s="27" t="str">
        <f aca="false">IF(EN124+100&gt;99,EN124+100,CONCATENATE("0",EN124+100))</f>
        <v>094</v>
      </c>
      <c r="EV124" s="27" t="str">
        <f aca="false">IF(EQ124+100&gt;99,EQ124+100,CONCATENATE("0",EQ124+100))</f>
        <v>064</v>
      </c>
      <c r="EW124" s="27" t="n">
        <f aca="false">9-ER124</f>
        <v>4</v>
      </c>
      <c r="EX124" s="8" t="str">
        <f aca="false">CONCATENATE(ET124,EU124,EV124,EW124,EI124)</f>
        <v>10009406444</v>
      </c>
      <c r="EY124" s="8" t="n">
        <f aca="false">VALUE(EX124)</f>
        <v>10009406444</v>
      </c>
      <c r="EZ124" s="8" t="n">
        <f aca="false">LARGE(EY121:EY126,EI124)</f>
        <v>10109607655</v>
      </c>
      <c r="FA124" s="8" t="str">
        <f aca="false">LEFT(EZ124,9)</f>
        <v>101096076</v>
      </c>
      <c r="FB124" s="8" t="str">
        <f aca="false">IF(FA124=FA123,"empate-c",IF(FA124=FA125,"empate-b","ok"))</f>
        <v>ok</v>
      </c>
      <c r="FC124" s="8" t="n">
        <f aca="false">VALUE(RIGHT(EZ124,1))</f>
        <v>5</v>
      </c>
      <c r="FD124" s="8" t="n">
        <f aca="false">IF(FB124="ok",9,IF(FB124="empate-c",CONCATENATE(FC124,FC123),IF(FB124="empate-b",CONCATENATE(FC124,FC125),1)))</f>
        <v>9</v>
      </c>
      <c r="FE124" s="8" t="str">
        <f aca="false">RIGHT(C119,1)</f>
        <v>N</v>
      </c>
      <c r="FF124" s="8" t="n">
        <f aca="false">IF(FD124=9,9,VLOOKUP(CONCATENATE(FE124,FD124),'Conf-Direto'!$A$12:$B$587,2,0))</f>
        <v>9</v>
      </c>
      <c r="FG124" s="8" t="n">
        <f aca="false">IF(FF124=9,9,IF(FF124=FC124,8,7))</f>
        <v>9</v>
      </c>
      <c r="FH124" s="1" t="str">
        <f aca="false">CONCATENATE(FA124,FG124,FC124)</f>
        <v>10109607695</v>
      </c>
      <c r="FI124" s="8" t="n">
        <v>4</v>
      </c>
      <c r="FJ124" s="25" t="n">
        <f aca="false">IF(AY121=1,1,IF(AY122=1,4,0))</f>
        <v>1</v>
      </c>
      <c r="FK124" s="25" t="n">
        <f aca="false">IF(AK123=1,2,IF(AK124=1,4,0))</f>
        <v>2</v>
      </c>
      <c r="FL124" s="25" t="n">
        <f aca="false">IF(W125=1,3,IF(W126=1,4,0))</f>
        <v>0</v>
      </c>
      <c r="FM124" s="25"/>
      <c r="FN124" s="25" t="n">
        <f aca="false">FM125</f>
        <v>0</v>
      </c>
      <c r="FO124" s="25" t="n">
        <f aca="false">FM126</f>
        <v>6</v>
      </c>
      <c r="FP124" s="1" t="n">
        <f aca="false">VALUE(FH124)</f>
        <v>10109607695</v>
      </c>
      <c r="FQ124" s="1" t="n">
        <f aca="false">LARGE(FP121:FP126,4)</f>
        <v>10109607695</v>
      </c>
      <c r="FR124" s="8" t="n">
        <f aca="false">IF(SUM(EJ121:EJ126)=0,B124,VALUE(RIGHT(FQ124,1)))</f>
        <v>5</v>
      </c>
      <c r="FS124" s="1" t="n">
        <f aca="false">FR124+78</f>
        <v>83</v>
      </c>
      <c r="FT124" s="1" t="str">
        <f aca="false">VLOOKUP(FR124,B121:D126,3,0)</f>
        <v>MARCOS VICTORIO</v>
      </c>
      <c r="FU124" s="4" t="n">
        <f aca="false">F124</f>
        <v>82</v>
      </c>
      <c r="FV124" s="9" t="str">
        <f aca="false">IF(FS124&lt;10,CONCATENATE("0",FS124,IF(FU124&lt;10,CONCATENATE("0",FU124),FU124)),CONCATENATE(FS124,IF(FU124&lt;10,CONCATENATE("0",FU124),FU124)))</f>
        <v>8382</v>
      </c>
      <c r="FW124" s="4" t="n">
        <f aca="false">VALUE(FV124)</f>
        <v>8382</v>
      </c>
      <c r="FX124" s="4" t="n">
        <f aca="false">SMALL(FW121:FW126,FI124)</f>
        <v>8283</v>
      </c>
      <c r="FY124" s="4" t="n">
        <f aca="false">IF(LEN(FX124)=3,VALUE(LEFT(FX124,1)),VALUE(LEFT(FX124,2)))</f>
        <v>82</v>
      </c>
      <c r="FZ124" s="4" t="str">
        <f aca="false">RIGHT(FX124,2)</f>
        <v>83</v>
      </c>
    </row>
    <row r="125" customFormat="false" ht="15" hidden="false" customHeight="false" outlineLevel="0" collapsed="false">
      <c r="B125" s="48" t="n">
        <v>5</v>
      </c>
      <c r="C125" s="49" t="n">
        <v>83</v>
      </c>
      <c r="D125" s="50" t="str">
        <f aca="false">Classificação!D87</f>
        <v>MARCOS VICTORIO</v>
      </c>
      <c r="F125" s="49" t="n">
        <f aca="false">F124+1</f>
        <v>83</v>
      </c>
      <c r="G125" s="51" t="str">
        <f aca="false">VLOOKUP(FR125,$B$121:$D$126,3,0)</f>
        <v>JOÃO GABRIEL</v>
      </c>
      <c r="H125" s="95" t="n">
        <f aca="false">VLOOKUP(FR125,EI121:EJ126,2,0)</f>
        <v>3</v>
      </c>
      <c r="I125" s="75" t="n">
        <f aca="false">VLOOKUP(FR125,EI121:EK126,3,0)</f>
        <v>0</v>
      </c>
      <c r="J125" s="95" t="n">
        <f aca="false">VLOOKUP(FR125,EI121:EQ126,4,0)</f>
        <v>0</v>
      </c>
      <c r="K125" s="77" t="n">
        <f aca="false">VLOOKUP(FR125,EI121:EQ126,5,0)</f>
        <v>6</v>
      </c>
      <c r="L125" s="78" t="n">
        <f aca="false">VLOOKUP(FR125,EI121:EQ126,6,0)</f>
        <v>-6</v>
      </c>
      <c r="M125" s="95" t="n">
        <f aca="false">VLOOKUP(FR125,EI121:EQ126,7,0)</f>
        <v>0</v>
      </c>
      <c r="N125" s="77" t="n">
        <f aca="false">VLOOKUP(FR125,EI121:EQ126,8,0)</f>
        <v>36</v>
      </c>
      <c r="O125" s="113" t="n">
        <f aca="false">VLOOKUP(FR125,EI121:EQ126,9,0)</f>
        <v>-36</v>
      </c>
      <c r="P125" s="80" t="n">
        <f aca="false">VLOOKUP(FR125,EI121:ER126,10,0)</f>
        <v>5</v>
      </c>
      <c r="Q125" s="80" t="e">
        <f aca="false">VLOOKUP(FS125,EJ121:ES126,10,0)</f>
        <v>#N/A</v>
      </c>
      <c r="R125" s="59"/>
      <c r="S125" s="59"/>
      <c r="U125" s="60"/>
      <c r="V125" s="97" t="str">
        <f aca="false">D123</f>
        <v>EURICO NETO</v>
      </c>
      <c r="W125" s="98" t="n">
        <f aca="false">IF(X125="W",1,IF(X125="O",0,IF(X125="R",0,IF(X126="R",1,IF(AG125+AG126&gt;0,IF(AG125&gt;AG126,1,0),IF(AF125&gt;AF126,1,0))))))</f>
        <v>0</v>
      </c>
      <c r="X125" s="96" t="s">
        <v>47</v>
      </c>
      <c r="Y125" s="64"/>
      <c r="Z125" s="64"/>
      <c r="AA125" s="65"/>
      <c r="AC125" s="5" t="str">
        <f aca="false">IF(AA125&lt;&gt;"","STB",IF(AA126&lt;&gt;"","STB",IF(Z125&lt;&gt;"",IF(Z125&gt;5,IF(Z125&gt;Z126+1,"fim2st",IF(Z126&gt;Z125+1,"fim2st",IF(Z125=Z126,"meio2st",IF(Z125=6,IF(Z126=7,"fim2st","meio2st"),IF(Z125=7,IF(Z126=6,"fim2st","meio2st"),"meio2st"))))),IF(Z126&gt;5,IF(Z126&gt;Z125+1,"fim2st","meio2st"),"meio2st")),IF(Z126&lt;&gt;"",IF(Z125&gt;5,IF(Z125&gt;Z126+1,"fim2st",IF(Z126&gt;Z125+1,"fim2st",IF(Z125=Z126,"meio2st",IF(Z125=6,IF(Z126=7,"fim2st","meio2st"),IF(Z125=7,IF(Z126=6,"fim2st","meio2st"),"meio2st"))))),IF(Z126&gt;5,IF(Z126&gt;Z125+1,"fim2st","meio2st"),"meio2st")),IF(Y125&lt;&gt;"",IF(Y125&gt;5,IF(Y125&gt;Y126+1,"fim1st",IF(Y126&gt;Y125+1,"fim1st",IF(Y125=Y126,"meio1st",IF(Y125=6,IF(Y126=7,"fim1st","meio1st"),IF(Y125=7,IF(Y126=6,"fim1st","meio1st"),"meio1st"))))),IF(Y126&gt;5,IF(Y126&gt;Y125+1,"fim1st","meio1st"),"meio1st")),IF(Y126&lt;&gt;"",IF(Y125&gt;5,IF(Y125&gt;Y126+1,"fim1st",IF(Y126&gt;Y125+1,"fim1st",IF(Y125=Y126,"meio1st",IF(Y125=6,IF(Y126=7,"fim1st","meio1st"),IF(Y125=7,IF(Y126=6,"fim1st","meio1st"),"meio1st"))))),IF(Y126&gt;5,IF(Y126&gt;Y125+1,"fim1st","meio1st"),"meio1st")),"NJG"))))))</f>
        <v>NJG</v>
      </c>
      <c r="AE125" s="66" t="n">
        <f aca="false">IF(X125="W",6,IF(X125="O",0,  IF(X126="R",IF(AC125="meio1st",IF(Y126&gt;4,IF(Y126=6,7,Y126+2),6),Y125),Y125)))</f>
        <v>0</v>
      </c>
      <c r="AF125" s="67" t="n">
        <f aca="false">IF(X125="W",6,IF(X125="O",0,IF(X125="R",IF(AC125="meio1st",0,IF(AC125="fim1st",0,Z125) ),IF(X126="R",IF(AC125="meio1st",6,IF(AC125="fim1st",6,IF(AC125="meio2st",IF(Z126&gt;4,IF(Z126=6,7,Z126+2),6),Z125))),Z125))))</f>
        <v>0</v>
      </c>
      <c r="AG125" s="68" t="n">
        <f aca="false">IF(X125="W",0,IF(X125="O",0,IF(X125="R",IF(AC125="STB",AA125,0),IF(X126="R",IF(AC121="meio1st",0,IF(AE125&gt;AE126,IF(AF125&gt;AF126,0,10),IF(AF125&gt;AF126,10,AA125))),AA125))))</f>
        <v>0</v>
      </c>
      <c r="AH125" s="69"/>
      <c r="AI125" s="60" t="s">
        <v>75</v>
      </c>
      <c r="AJ125" s="97" t="str">
        <f aca="false">D123</f>
        <v>EURICO NETO</v>
      </c>
      <c r="AK125" s="98" t="n">
        <f aca="false">IF(AL125="W",1,IF(AL125="O",0,IF(AL125="R",0,IF(AL126="R",1,IF(AU125+AU126&gt;0,IF(AU125&gt;AU126,1,0),IF(AT125&gt;AT126,1,0))))))</f>
        <v>0</v>
      </c>
      <c r="AL125" s="96" t="s">
        <v>47</v>
      </c>
      <c r="AM125" s="64"/>
      <c r="AN125" s="64"/>
      <c r="AO125" s="65"/>
      <c r="AQ125" s="5" t="str">
        <f aca="false">IF(AO125&lt;&gt;"","STB",IF(AO126&lt;&gt;"","STB",IF(AN125&lt;&gt;"",IF(AN125&gt;5,IF(AN125&gt;AN126+1,"fim2st",IF(AN126&gt;AN125+1,"fim2st",IF(AN125=AN126,"meio2st",IF(AN125=6,IF(AN126=7,"fim2st","meio2st"),IF(AN125=7,IF(AN126=6,"fim2st","meio2st"),"meio2st"))))),IF(AN126&gt;5,IF(AN126&gt;AN125+1,"fim2st","meio2st"),"meio2st")),IF(AN126&lt;&gt;"",IF(AN125&gt;5,IF(AN125&gt;AN126+1,"fim2st",IF(AN126&gt;AN125+1,"fim2st",IF(AN125=AN126,"meio2st",IF(AN125=6,IF(AN126=7,"fim2st","meio2st"),IF(AN125=7,IF(AN126=6,"fim2st","meio2st"),"meio2st"))))),IF(AN126&gt;5,IF(AN126&gt;AN125+1,"fim2st","meio2st"),"meio2st")),IF(AM125&lt;&gt;"",IF(AM125&gt;5,IF(AM125&gt;AM126+1,"fim1st",IF(AM126&gt;AM125+1,"fim1st",IF(AM125=AM126,"meio1st",IF(AM125=6,IF(AM126=7,"fim1st","meio1st"),IF(AM125=7,IF(AM126=6,"fim1st","meio1st"),"meio1st"))))),IF(AM126&gt;5,IF(AM126&gt;AM125+1,"fim1st","meio1st"),"meio1st")),IF(AM126&lt;&gt;"",IF(AM125&gt;5,IF(AM125&gt;AM126+1,"fim1st",IF(AM126&gt;AM125+1,"fim1st",IF(AM125=AM126,"meio1st",IF(AM125=6,IF(AM126=7,"fim1st","meio1st"),IF(AM125=7,IF(AM126=6,"fim1st","meio1st"),"meio1st"))))),IF(AM126&gt;5,IF(AM126&gt;AM125+1,"fim1st","meio1st"),"meio1st")),"NJG"))))))</f>
        <v>NJG</v>
      </c>
      <c r="AS125" s="66" t="n">
        <f aca="false">IF(AL125="W",6,IF(AL125="O",0,  IF(AL126="R",IF(AQ125="meio1st",IF(AM126&gt;4,IF(AM126=6,7,AM126+2),6),AM125),AM125)))</f>
        <v>0</v>
      </c>
      <c r="AT125" s="67" t="n">
        <f aca="false">IF(AL125="W",6,IF(AL125="O",0,IF(AL125="R",IF(AQ125="meio1st",0,IF(AQ125="fim1st",0,AN125) ),IF(AL126="R",IF(AQ125="meio1st",6,IF(AQ125="fim1st",6,IF(AQ125="meio2st",IF(AN126&gt;4,IF(AN126=6,7,AN126+2),6),AN125))),AN125))))</f>
        <v>0</v>
      </c>
      <c r="AU125" s="68" t="n">
        <f aca="false">IF(AL125="W",0,IF(AL125="O",0,IF(AL125="R",IF(AQ125="STB",AO125,0),IF(AL126="R",IF(AQ121="meio1st",0,IF(AS125&gt;AS126,IF(AT125&gt;AT126,0,10),IF(AT125&gt;AT126,10,AO125))),AO125))))</f>
        <v>0</v>
      </c>
      <c r="AW125" s="60"/>
      <c r="AX125" s="97" t="str">
        <f aca="false">D125</f>
        <v>MARCOS VICTORIO</v>
      </c>
      <c r="AY125" s="98" t="n">
        <f aca="false">IF(AZ125="W",1,IF(AZ125="O",0,IF(AZ125="R",0,IF(AZ126="R",1,IF(BI125+BI126&gt;0,IF(BI125&gt;BI126,1,0),IF(BH125&gt;BH126,1,0))))))</f>
        <v>0</v>
      </c>
      <c r="AZ125" s="96" t="s">
        <v>47</v>
      </c>
      <c r="BA125" s="64"/>
      <c r="BB125" s="64"/>
      <c r="BC125" s="65"/>
      <c r="BE125" s="5" t="str">
        <f aca="false">IF(BC125&lt;&gt;"","STB",IF(BC126&lt;&gt;"","STB",IF(BB125&lt;&gt;"",IF(BB125&gt;5,IF(BB125&gt;BB126+1,"fim2st",IF(BB126&gt;BB125+1,"fim2st",IF(BB125=BB126,"meio2st",IF(BB125=6,IF(BB126=7,"fim2st","meio2st"),IF(BB125=7,IF(BB126=6,"fim2st","meio2st"),"meio2st"))))),IF(BB126&gt;5,IF(BB126&gt;BB125+1,"fim2st","meio2st"),"meio2st")),IF(BB126&lt;&gt;"",IF(BB125&gt;5,IF(BB125&gt;BB126+1,"fim2st",IF(BB126&gt;BB125+1,"fim2st",IF(BB125=BB126,"meio2st",IF(BB125=6,IF(BB126=7,"fim2st","meio2st"),IF(BB125=7,IF(BB126=6,"fim2st","meio2st"),"meio2st"))))),IF(BB126&gt;5,IF(BB126&gt;BB125+1,"fim2st","meio2st"),"meio2st")),IF(BA125&lt;&gt;"",IF(BA125&gt;5,IF(BA125&gt;BA126+1,"fim1st",IF(BA126&gt;BA125+1,"fim1st",IF(BA125=BA126,"meio1st",IF(BA125=6,IF(BA126=7,"fim1st","meio1st"),IF(BA125=7,IF(BA126=6,"fim1st","meio1st"),"meio1st"))))),IF(BA126&gt;5,IF(BA126&gt;BA125+1,"fim1st","meio1st"),"meio1st")),IF(BA126&lt;&gt;"",IF(BA125&gt;5,IF(BA125&gt;BA126+1,"fim1st",IF(BA126&gt;BA125+1,"fim1st",IF(BA125=BA126,"meio1st",IF(BA125=6,IF(BA126=7,"fim1st","meio1st"),IF(BA125=7,IF(BA126=6,"fim1st","meio1st"),"meio1st"))))),IF(BA126&gt;5,IF(BA126&gt;BA125+1,"fim1st","meio1st"),"meio1st")),"NJG"))))))</f>
        <v>NJG</v>
      </c>
      <c r="BG125" s="66" t="n">
        <f aca="false">IF(AZ125="W",6,IF(AZ125="O",0,  IF(AZ126="R",IF(BE125="meio1st",IF(BA126&gt;4,IF(BA126=6,7,BA126+2),6),BA125),BA125)))</f>
        <v>0</v>
      </c>
      <c r="BH125" s="67" t="n">
        <f aca="false">IF(AZ125="W",6,IF(AZ125="O",0,IF(AZ125="R",IF(BE125="meio1st",0,IF(BE125="fim1st",0,BB125) ),IF(AZ126="R",IF(BE125="meio1st",6,IF(BE125="fim1st",6,IF(BE125="meio2st",IF(BB126&gt;4,IF(BB126=6,7,BB126+2),6),BB125))),BB125))))</f>
        <v>0</v>
      </c>
      <c r="BI125" s="68" t="n">
        <f aca="false">IF(AZ125="W",0,IF(AZ125="O",0,IF(AZ125="R",IF(BE125="STB",BC125,0),IF(AZ126="R",IF(BE121="meio1st",0,IF(BG125&gt;BG126,IF(BH125&gt;BH126,0,10),IF(BH125&gt;BH126,10,BC125))),BC125))))</f>
        <v>0</v>
      </c>
      <c r="BK125" s="60" t="s">
        <v>75</v>
      </c>
      <c r="BL125" s="97" t="str">
        <f aca="false">D125</f>
        <v>MARCOS VICTORIO</v>
      </c>
      <c r="BM125" s="119"/>
      <c r="BN125" s="96" t="s">
        <v>47</v>
      </c>
      <c r="BO125" s="64"/>
      <c r="BP125" s="64"/>
      <c r="BQ125" s="65"/>
      <c r="BS125" s="5" t="str">
        <f aca="false">IF(BQ125&lt;&gt;"","STB",IF(BQ126&lt;&gt;"","STB",IF(BP125&lt;&gt;"",IF(BP125&gt;5,IF(BP125&gt;BP126+1,"fim2st",IF(BP126&gt;BP125+1,"fim2st",IF(BP125=BP126,"meio2st",IF(BP125=6,IF(BP126=7,"fim2st","meio2st"),IF(BP125=7,IF(BP126=6,"fim2st","meio2st"),"meio2st"))))),IF(BP126&gt;5,IF(BP126&gt;BP125+1,"fim2st","meio2st"),"meio2st")),IF(BP126&lt;&gt;"",IF(BP125&gt;5,IF(BP125&gt;BP126+1,"fim2st",IF(BP126&gt;BP125+1,"fim2st",IF(BP125=BP126,"meio2st",IF(BP125=6,IF(BP126=7,"fim2st","meio2st"),IF(BP125=7,IF(BP126=6,"fim2st","meio2st"),"meio2st"))))),IF(BP126&gt;5,IF(BP126&gt;BP125+1,"fim2st","meio2st"),"meio2st")),IF(BO125&lt;&gt;"",IF(BO125&gt;5,IF(BO125&gt;BO126+1,"fim1st",IF(BO126&gt;BO125+1,"fim1st",IF(BO125=BO126,"meio1st",IF(BO125=6,IF(BO126=7,"fim1st","meio1st"),IF(BO125=7,IF(BO126=6,"fim1st","meio1st"),"meio1st"))))),IF(BO126&gt;5,IF(BO126&gt;BO125+1,"fim1st","meio1st"),"meio1st")),IF(BO126&lt;&gt;"",IF(BO125&gt;5,IF(BO125&gt;BO126+1,"fim1st",IF(BO126&gt;BO125+1,"fim1st",IF(BO125=BO126,"meio1st",IF(BO125=6,IF(BO126=7,"fim1st","meio1st"),IF(BO125=7,IF(BO126=6,"fim1st","meio1st"),"meio1st"))))),IF(BO126&gt;5,IF(BO126&gt;BO125+1,"fim1st","meio1st"),"meio1st")),"NJG"))))))</f>
        <v>NJG</v>
      </c>
      <c r="BU125" s="66" t="n">
        <f aca="false">IF(BN125="W",6,IF(BN125="O",0,  IF(BN126="R",IF(BS125="meio1st",IF(BO126&gt;4,IF(BO126=6,7,BO126+2),6),BO125),BO125)))</f>
        <v>0</v>
      </c>
      <c r="BV125" s="67" t="n">
        <f aca="false">IF(BN125="W",6,IF(BN125="O",0,IF(BN125="R",IF(BS125="meio1st",0,IF(BS125="fim1st",0,BP125) ),IF(BN126="R",IF(BS125="meio1st",6,IF(BS125="fim1st",6,IF(BS125="meio2st",IF(BP126&gt;4,IF(BP126=6,7,BP126+2),6),BP125))),BP125))))</f>
        <v>0</v>
      </c>
      <c r="BW125" s="68" t="n">
        <f aca="false">IF(BN125="W",0,IF(BN125="O",0,IF(BN125="R",IF(BS125="STB",BQ125,0),IF(BN126="R",IF(BS121="meio1st",0,IF(BU125&gt;BU126,IF(BV125&gt;BV126,0,10),IF(BV125&gt;BV126,10,BQ125))),BQ125))))</f>
        <v>0</v>
      </c>
      <c r="BY125" s="60" t="s">
        <v>75</v>
      </c>
      <c r="BZ125" s="97" t="str">
        <f aca="false">D124</f>
        <v>JOÃO GABRIEL</v>
      </c>
      <c r="CA125" s="98" t="n">
        <f aca="false">IF(CB125="W",1,IF(CB125="O",0,IF(CB125="R",0,IF(CB126="R",1,IF(CK125+CK126&gt;0,IF(CK125&gt;CK126,1,0),IF(CJ125&gt;CJ126,1,0))))))</f>
        <v>0</v>
      </c>
      <c r="CB125" s="96" t="s">
        <v>47</v>
      </c>
      <c r="CC125" s="64"/>
      <c r="CD125" s="64"/>
      <c r="CE125" s="65"/>
      <c r="CG125" s="5" t="str">
        <f aca="false">IF(CE125&lt;&gt;"","STB",IF(CE126&lt;&gt;"","STB",IF(CD125&lt;&gt;"",IF(CD125&gt;5,IF(CD125&gt;CD126+1,"fim2st",IF(CD126&gt;CD125+1,"fim2st",IF(CD125=CD126,"meio2st",IF(CD125=6,IF(CD126=7,"fim2st","meio2st"),IF(CD125=7,IF(CD126=6,"fim2st","meio2st"),"meio2st"))))),IF(CD126&gt;5,IF(CD126&gt;CD125+1,"fim2st","meio2st"),"meio2st")),IF(CD126&lt;&gt;"",IF(CD125&gt;5,IF(CD125&gt;CD126+1,"fim2st",IF(CD126&gt;CD125+1,"fim2st",IF(CD125=CD126,"meio2st",IF(CD125=6,IF(CD126=7,"fim2st","meio2st"),IF(CD125=7,IF(CD126=6,"fim2st","meio2st"),"meio2st"))))),IF(CD126&gt;5,IF(CD126&gt;CD125+1,"fim2st","meio2st"),"meio2st")),IF(CC125&lt;&gt;"",IF(CC125&gt;5,IF(CC125&gt;CC126+1,"fim1st",IF(CC126&gt;CC125+1,"fim1st",IF(CC125=CC126,"meio1st",IF(CC125=6,IF(CC126=7,"fim1st","meio1st"),IF(CC125=7,IF(CC126=6,"fim1st","meio1st"),"meio1st"))))),IF(CC126&gt;5,IF(CC126&gt;CC125+1,"fim1st","meio1st"),"meio1st")),IF(CC126&lt;&gt;"",IF(CC125&gt;5,IF(CC125&gt;CC126+1,"fim1st",IF(CC126&gt;CC125+1,"fim1st",IF(CC125=CC126,"meio1st",IF(CC125=6,IF(CC126=7,"fim1st","meio1st"),IF(CC125=7,IF(CC126=6,"fim1st","meio1st"),"meio1st"))))),IF(CC126&gt;5,IF(CC126&gt;CC125+1,"fim1st","meio1st"),"meio1st")),"NJG"))))))</f>
        <v>NJG</v>
      </c>
      <c r="CI125" s="71" t="n">
        <f aca="false">IF(CB125="W",6,IF(CB125="O",0,  IF(CB126="R",IF(CG125="meio1st",IF(CC126&gt;4,IF(CC126=6,7,CC126+2),6),CC125),CC125)))</f>
        <v>0</v>
      </c>
      <c r="CJ125" s="72" t="n">
        <f aca="false">IF(CB125="W",6,IF(CB125="O",0,IF(CB125="R",IF(CG125="meio1st",0,IF(CG125="fim1st",0,CD125) ),IF(CB126="R",IF(CG125="meio1st",6,IF(CG125="fim1st",6,IF(CG125="meio2st",IF(CD126&gt;4,IF(CD126=6,7,CD126+2),6),CD125))),CD125))))</f>
        <v>0</v>
      </c>
      <c r="CK125" s="73" t="n">
        <f aca="false">IF(CB125="W",0,IF(CB125="O",0,IF(CB125="R",IF(CG125="STB",CE125,0),IF(CB126="R",IF(CG121="meio1st",0,IF(CI125&gt;CI126,IF(CJ125&gt;CJ126,0,10),IF(CJ125&gt;CJ126,10,CE125))),CE125))))</f>
        <v>0</v>
      </c>
      <c r="CM125" s="1" t="str">
        <f aca="false">D125</f>
        <v>MARCOS VICTORIO</v>
      </c>
      <c r="CN125" s="8" t="n">
        <f aca="false">IF(AE124&gt;AE123,1,0)</f>
        <v>0</v>
      </c>
      <c r="CO125" s="8" t="n">
        <f aca="false">IF(AF124&gt;AF123,1,0)</f>
        <v>0</v>
      </c>
      <c r="CP125" s="8" t="n">
        <f aca="false">IF(AG124&gt;AG123,1,0)</f>
        <v>0</v>
      </c>
      <c r="CQ125" s="8" t="n">
        <f aca="false">IF(AS122&gt;AS121,1,0)</f>
        <v>0</v>
      </c>
      <c r="CR125" s="8" t="n">
        <f aca="false">IF(AT122&gt;AT121,1,0)</f>
        <v>0</v>
      </c>
      <c r="CS125" s="8" t="n">
        <f aca="false">IF(AU122&gt;AU121,1,0)</f>
        <v>0</v>
      </c>
      <c r="CT125" s="8" t="n">
        <f aca="false">IF(BG125&gt;BG126,1,0)</f>
        <v>0</v>
      </c>
      <c r="CU125" s="8" t="n">
        <f aca="false">IF(BH125&gt;BH126,1,0)</f>
        <v>0</v>
      </c>
      <c r="CV125" s="8" t="n">
        <f aca="false">IF(BI125&gt;BI126,1,0)</f>
        <v>0</v>
      </c>
      <c r="CW125" s="8" t="n">
        <f aca="false">IF(BU125&gt;BU126,1,0)</f>
        <v>0</v>
      </c>
      <c r="CX125" s="8" t="n">
        <f aca="false">IF(BV125&gt;BV126,1,0)</f>
        <v>0</v>
      </c>
      <c r="CY125" s="8" t="n">
        <f aca="false">IF(BW125&gt;BW126,1,0)</f>
        <v>0</v>
      </c>
      <c r="CZ125" s="8" t="n">
        <f aca="false">IF(CI124&gt;CI123,1,0)</f>
        <v>1</v>
      </c>
      <c r="DA125" s="8" t="n">
        <f aca="false">IF(CJ124&gt;CJ123,1,0)</f>
        <v>1</v>
      </c>
      <c r="DB125" s="8" t="n">
        <f aca="false">IF(CK124&gt;CK123,1,0)</f>
        <v>0</v>
      </c>
      <c r="DC125" s="74"/>
      <c r="DD125" s="8" t="n">
        <f aca="false">IF(AE123&gt;AE124,1,0)</f>
        <v>1</v>
      </c>
      <c r="DE125" s="8" t="n">
        <f aca="false">IF(AF123&gt;AF124,1,0)</f>
        <v>1</v>
      </c>
      <c r="DF125" s="8" t="n">
        <f aca="false">IF(AG123&gt;AG124,1,0)</f>
        <v>0</v>
      </c>
      <c r="DG125" s="8" t="n">
        <f aca="false">IF(AS121&gt;AS122,1,0)</f>
        <v>1</v>
      </c>
      <c r="DH125" s="8" t="n">
        <f aca="false">IF(AT121&gt;AT122,1,0)</f>
        <v>1</v>
      </c>
      <c r="DI125" s="8" t="n">
        <f aca="false">IF(AU121&gt;AU122,1,0)</f>
        <v>0</v>
      </c>
      <c r="DJ125" s="8" t="n">
        <f aca="false">IF(BG126&gt;BG125,1,0)</f>
        <v>1</v>
      </c>
      <c r="DK125" s="8" t="n">
        <f aca="false">IF(BH126&gt;BH125,1,0)</f>
        <v>1</v>
      </c>
      <c r="DL125" s="8" t="n">
        <f aca="false">IF(BI126&gt;BI125,1,0)</f>
        <v>0</v>
      </c>
      <c r="DM125" s="8" t="n">
        <f aca="false">IF(BU126&gt;BU125,1,0)</f>
        <v>0</v>
      </c>
      <c r="DN125" s="8" t="n">
        <f aca="false">IF(BV126&gt;BV125,1,0)</f>
        <v>0</v>
      </c>
      <c r="DO125" s="8" t="n">
        <f aca="false">IF(BW126&gt;BW125,1,0)</f>
        <v>0</v>
      </c>
      <c r="DP125" s="8" t="n">
        <f aca="false">IF(CI123&gt;CI124,1,0)</f>
        <v>0</v>
      </c>
      <c r="DQ125" s="8" t="n">
        <f aca="false">IF(CJ123&gt;CJ124,1,0)</f>
        <v>0</v>
      </c>
      <c r="DR125" s="8" t="n">
        <f aca="false">IF(CK123&gt;CK124,1,0)</f>
        <v>0</v>
      </c>
      <c r="DS125" s="74"/>
      <c r="DT125" s="8" t="n">
        <f aca="false">AE124+AF124+AG124+AS122+AT122+AU122+BG125+BH125+BI125+BU125+BV125+BW125+CI124+CJ124+CK124</f>
        <v>12</v>
      </c>
      <c r="DU125" s="8" t="n">
        <f aca="false">AE123+AF123+AG123+AS121+AT121+AU121+BG126+BH126+BI126+BU126+BV126+BW126+CI123+CJ123+CK123</f>
        <v>36</v>
      </c>
      <c r="DV125" s="74"/>
      <c r="DW125" s="1" t="n">
        <f aca="false">IF(X124="O",1,0)</f>
        <v>1</v>
      </c>
      <c r="DX125" s="1" t="n">
        <f aca="false">IF(AL122="O",1,0)</f>
        <v>1</v>
      </c>
      <c r="DY125" s="1" t="n">
        <f aca="false">IF(AZ125="O",1,0)</f>
        <v>1</v>
      </c>
      <c r="DZ125" s="1" t="n">
        <f aca="false">IF(BN125="O",1,0)</f>
        <v>1</v>
      </c>
      <c r="EA125" s="1" t="n">
        <f aca="false">IF(CB124="O",1,0)</f>
        <v>0</v>
      </c>
      <c r="ED125" s="8" t="n">
        <f aca="false">IF(CN125+CO125+CP125+DD125+DE125+DF125&gt;0,1,0)</f>
        <v>1</v>
      </c>
      <c r="EE125" s="8" t="n">
        <f aca="false">IF(CQ125+CR125+CS125+DG125+DH125+DI125&gt;0,1,0)</f>
        <v>1</v>
      </c>
      <c r="EF125" s="8" t="n">
        <f aca="false">IF(CT125+CU125+CV125+DJ125+DK125+DL125&gt;0,1,0)</f>
        <v>1</v>
      </c>
      <c r="EG125" s="8" t="n">
        <f aca="false">IF(CW125+CX125+CY125+DM125+DN125+DO125&gt;0,1,0)</f>
        <v>0</v>
      </c>
      <c r="EH125" s="8" t="n">
        <f aca="false">IF(CZ125+DA125+DB125+DP125+DQ125+DR125&gt;0,1,0)</f>
        <v>1</v>
      </c>
      <c r="EI125" s="8" t="n">
        <v>5</v>
      </c>
      <c r="EJ125" s="48" t="n">
        <f aca="false">SUM(ED125:EH125)</f>
        <v>4</v>
      </c>
      <c r="EK125" s="48" t="n">
        <f aca="false">AY125+BM125+CA124+W124+AK122</f>
        <v>1</v>
      </c>
      <c r="EL125" s="48" t="n">
        <f aca="false">SUM(CN125:DB125)</f>
        <v>2</v>
      </c>
      <c r="EM125" s="48" t="n">
        <f aca="false">SUM(DD125:DR125)</f>
        <v>6</v>
      </c>
      <c r="EN125" s="48" t="n">
        <f aca="false">EL125-EM125</f>
        <v>-4</v>
      </c>
      <c r="EO125" s="48" t="n">
        <f aca="false">DT125</f>
        <v>12</v>
      </c>
      <c r="EP125" s="48" t="n">
        <f aca="false">DU125</f>
        <v>36</v>
      </c>
      <c r="EQ125" s="48" t="n">
        <f aca="false">EO125-EP125</f>
        <v>-24</v>
      </c>
      <c r="ER125" s="48" t="n">
        <f aca="false">SUM(DW125:EA125)</f>
        <v>4</v>
      </c>
      <c r="ES125" s="74"/>
      <c r="ET125" s="27" t="n">
        <f aca="false">IF(EK125+100&gt;99,EK125+100,concatdxnar("0",EK125+100))</f>
        <v>101</v>
      </c>
      <c r="EU125" s="27" t="str">
        <f aca="false">IF(EN125+100&gt;99,EN125+100,CONCATENATE("0",EN125+100))</f>
        <v>096</v>
      </c>
      <c r="EV125" s="27" t="str">
        <f aca="false">IF(EQ125+100&gt;99,EQ125+100,CONCATENATE("0",EQ125+100))</f>
        <v>076</v>
      </c>
      <c r="EW125" s="27" t="n">
        <f aca="false">9-ER125</f>
        <v>5</v>
      </c>
      <c r="EX125" s="8" t="str">
        <f aca="false">CONCATENATE(ET125,EU125,EV125,EW125,EI125)</f>
        <v>10109607655</v>
      </c>
      <c r="EY125" s="8" t="n">
        <f aca="false">VALUE(EX125)</f>
        <v>10109607655</v>
      </c>
      <c r="EZ125" s="8" t="n">
        <f aca="false">LARGE(EY121:EY126,EI125)</f>
        <v>10009406444</v>
      </c>
      <c r="FA125" s="8" t="str">
        <f aca="false">LEFT(EZ125,9)</f>
        <v>100094064</v>
      </c>
      <c r="FB125" s="8" t="str">
        <f aca="false">IF(FA125=FA124,"empate-c",IF(FA125=FA126,"empate-b","ok"))</f>
        <v>ok</v>
      </c>
      <c r="FC125" s="8" t="n">
        <f aca="false">VALUE(RIGHT(EZ125,1))</f>
        <v>4</v>
      </c>
      <c r="FD125" s="8" t="n">
        <f aca="false">IF(FB125="ok",9,IF(FB125="empate-c",CONCATENATE(FC125,FC124),IF(FB125="empate-b",CONCATENATE(FC125,FC126),1)))</f>
        <v>9</v>
      </c>
      <c r="FE125" s="8" t="str">
        <f aca="false">RIGHT(C119,1)</f>
        <v>N</v>
      </c>
      <c r="FF125" s="8" t="n">
        <f aca="false">IF(FD125=9,9,VLOOKUP(CONCATENATE(FE125,FD125),'Conf-Direto'!$A$12:$B$587,2,0))</f>
        <v>9</v>
      </c>
      <c r="FG125" s="8" t="n">
        <f aca="false">IF(FF125=9,9,IF(FF125=FC125,8,7))</f>
        <v>9</v>
      </c>
      <c r="FH125" s="1" t="str">
        <f aca="false">CONCATENATE(FA125,FG125,FC125)</f>
        <v>10009406494</v>
      </c>
      <c r="FI125" s="8" t="n">
        <v>5</v>
      </c>
      <c r="FJ125" s="25" t="n">
        <f aca="false">IF(AK121=1,1,IF(AK122=1,5,0))</f>
        <v>1</v>
      </c>
      <c r="FK125" s="25" t="n">
        <f aca="false">IF(W123=1,2,IF(W124=1,5,0))</f>
        <v>2</v>
      </c>
      <c r="FL125" s="25" t="n">
        <f aca="false">IF(CA123=1,3,IF(CA124=1,5,0))</f>
        <v>5</v>
      </c>
      <c r="FM125" s="25" t="n">
        <f aca="false">IF(BM126=1,4,IF(BM125=1,5,0))</f>
        <v>0</v>
      </c>
      <c r="FN125" s="25"/>
      <c r="FO125" s="25" t="n">
        <f aca="false">FN126</f>
        <v>6</v>
      </c>
      <c r="FP125" s="1" t="n">
        <f aca="false">VALUE(FH125)</f>
        <v>10009406494</v>
      </c>
      <c r="FQ125" s="1" t="n">
        <f aca="false">LARGE(FP121:FP126,5)</f>
        <v>10009406494</v>
      </c>
      <c r="FR125" s="8" t="n">
        <f aca="false">IF(SUM(EJ121:EJ126)=0,B125,VALUE(RIGHT(FQ125,1)))</f>
        <v>4</v>
      </c>
      <c r="FS125" s="1" t="n">
        <f aca="false">FR125+78</f>
        <v>82</v>
      </c>
      <c r="FT125" s="1" t="str">
        <f aca="false">VLOOKUP(FR125,B121:D126,3,0)</f>
        <v>JOÃO GABRIEL</v>
      </c>
      <c r="FU125" s="4" t="n">
        <f aca="false">F125</f>
        <v>83</v>
      </c>
      <c r="FV125" s="9" t="str">
        <f aca="false">IF(FS125&lt;10,CONCATENATE("0",FS125,IF(FU125&lt;10,CONCATENATE("0",FU125),FU125)),CONCATENATE(FS125,IF(FU125&lt;10,CONCATENATE("0",FU125),FU125)))</f>
        <v>8283</v>
      </c>
      <c r="FW125" s="4" t="n">
        <f aca="false">VALUE(FV125)</f>
        <v>8283</v>
      </c>
      <c r="FX125" s="4" t="n">
        <f aca="false">SMALL(FW121:FW126,FI125)</f>
        <v>8382</v>
      </c>
      <c r="FY125" s="4" t="n">
        <f aca="false">IF(LEN(FX125)=3,VALUE(LEFT(FX125,1)),VALUE(LEFT(FX125,2)))</f>
        <v>83</v>
      </c>
      <c r="FZ125" s="4" t="str">
        <f aca="false">RIGHT(FX125,2)</f>
        <v>82</v>
      </c>
    </row>
    <row r="126" customFormat="false" ht="15" hidden="false" customHeight="false" outlineLevel="0" collapsed="false">
      <c r="B126" s="48" t="n">
        <v>6</v>
      </c>
      <c r="C126" s="100" t="n">
        <v>84</v>
      </c>
      <c r="D126" s="101" t="str">
        <f aca="false">Classificação!D88</f>
        <v>PAULO SOEIRO</v>
      </c>
      <c r="F126" s="100" t="n">
        <f aca="false">F125+1</f>
        <v>84</v>
      </c>
      <c r="G126" s="102" t="str">
        <f aca="false">VLOOKUP(FR126,$B$121:$D$126,3,0)</f>
        <v>EURICO NETO</v>
      </c>
      <c r="H126" s="114" t="n">
        <f aca="false">VLOOKUP(FR126,EI121:EJ126,2,0)</f>
        <v>4</v>
      </c>
      <c r="I126" s="104" t="n">
        <f aca="false">VLOOKUP(FR126,EI121:EK126,3,0)</f>
        <v>0</v>
      </c>
      <c r="J126" s="108" t="n">
        <f aca="false">VLOOKUP(FR126,EI121:EQ126,4,0)</f>
        <v>0</v>
      </c>
      <c r="K126" s="106" t="n">
        <f aca="false">VLOOKUP(FR126,EI121:EQ126,5,0)</f>
        <v>8</v>
      </c>
      <c r="L126" s="107" t="n">
        <f aca="false">VLOOKUP(FR126,EI121:EQ126,6,0)</f>
        <v>-8</v>
      </c>
      <c r="M126" s="108" t="n">
        <f aca="false">VLOOKUP(FR126,EI121:EQ126,7,0)</f>
        <v>0</v>
      </c>
      <c r="N126" s="106" t="n">
        <f aca="false">VLOOKUP(FR126,EI121:EQ126,8,0)</f>
        <v>48</v>
      </c>
      <c r="O126" s="115" t="n">
        <f aca="false">VLOOKUP(FR126,EI121:EQ126,9,0)</f>
        <v>-48</v>
      </c>
      <c r="P126" s="109" t="n">
        <f aca="false">VLOOKUP(FR126,EI121:ER126,10,0)</f>
        <v>5</v>
      </c>
      <c r="Q126" s="109" t="e">
        <f aca="false">VLOOKUP(FS126,EJ121:ES126,10,0)</f>
        <v>#N/A</v>
      </c>
      <c r="R126" s="59"/>
      <c r="S126" s="59"/>
      <c r="U126" s="81" t="s">
        <v>75</v>
      </c>
      <c r="V126" s="82" t="str">
        <f aca="false">D124</f>
        <v>JOÃO GABRIEL</v>
      </c>
      <c r="W126" s="83" t="n">
        <f aca="false">IF(X126="W",1,IF(X126="O",0,IF(X126="R",0,IF(X125="R",1,IF(AG126+AG125&gt;0,IF(AG126&gt;AG125,1,0),IF(AF126&gt;AF125,1,0))))))</f>
        <v>0</v>
      </c>
      <c r="X126" s="110" t="s">
        <v>47</v>
      </c>
      <c r="Y126" s="85"/>
      <c r="Z126" s="85"/>
      <c r="AA126" s="86"/>
      <c r="AC126" s="5" t="str">
        <f aca="false">IF(AA126&lt;&gt;"","STB",IF(AA125&lt;&gt;"","STB",IF(Z126&lt;&gt;"",IF(Z126&gt;5,IF(Z126&gt;Z125+1,"fim2st",IF(Z125&gt;Z126+1,"fim2st",IF(Z126=Z125,"meio2st",IF(Z126=6,IF(Z125=7,"fim2st","meio2st"),IF(Z126=7,IF(Z125=6,"fim2st","meio2st"),"meio2st"))))),IF(Z125&gt;5,IF(Z125&gt;Z126+1,"fim2st","meio2st"),"meio2st")),IF(Z125&lt;&gt;"",IF(Z126&gt;5,IF(Z126&gt;Z125+1,"fim2st",IF(Z125&gt;Z126+1,"fim2st",IF(Z126=Z125,"meio2st",IF(Z126=6,IF(Z125=7,"fim2st","meio2st"),IF(Z126=7,IF(Z125=6,"fim2st","meio2st"),"meio2st"))))),IF(Z125&gt;5,IF(Z125&gt;Z126+1,"fim2st","meio2st"),"meio2st")),IF(Y126&lt;&gt;"",IF(Y126&gt;5,IF(Y126&gt;Y125+1,"fim1st",IF(Y125&gt;Y126+1,"fim1st",IF(Y126=Y125,"meio1st",IF(Y126=6,IF(Y125=7,"fim1st","meio1st"),IF(Y126=7,IF(Y125=6,"fim1st","meio1st"),"meio1st"))))),IF(Y125&gt;5,IF(Y125&gt;Y126+1,"fim1st","meio1st"),"meio1st")),IF(Y125&lt;&gt;"",IF(Y126&gt;5,IF(Y126&gt;Y125+1,"fim1st",IF(Y125&gt;Y126+1,"fim1st",IF(Y126=Y125,"meio1st",IF(Y126=6,IF(Y125=7,"fim1st","meio1st"),IF(Y126=7,IF(Y125=6,"fim1st","meio1st"),"meio1st"))))),IF(Y125&gt;5,IF(Y125&gt;Y126+1,"fim1st","meio1st"),"meio1st")),"NJG"))))))</f>
        <v>NJG</v>
      </c>
      <c r="AE126" s="87" t="n">
        <f aca="false">IF(X126="W",6,IF(X126="O",0,  IF(X125="R",IF(AC126="meio1st",IF(Y125&gt;4,IF(Y125=6,7,Y125+2),6),Y126),Y126)))</f>
        <v>0</v>
      </c>
      <c r="AF126" s="88" t="n">
        <f aca="false">IF(X126="W",6,IF(X126="O",0,IF(X126="R",IF(AC126="meio1st",0,IF(AC126="fim1st",0,Z126) ),IF(X125="R",IF(AC126="meio1st",6,IF(AC126="fim1st",6,IF(AC126="meio2st",IF(Z125&gt;4,IF(Z125=6,7,Z125+2),6),Z126))),Z126))))</f>
        <v>0</v>
      </c>
      <c r="AG126" s="89" t="n">
        <f aca="false">IF(X126="W",0,IF(X126="O",0,IF(X126="R",IF(AC126="STB",AA126,0),IF(X125="R",IF(AC121="meio1st",0,IF(AE126&gt;AE125,IF(AF126&gt;AF125,0,10),IF(AF126&gt;AF125,10,AA126))),AA126))))</f>
        <v>0</v>
      </c>
      <c r="AH126" s="69"/>
      <c r="AI126" s="81"/>
      <c r="AJ126" s="82" t="str">
        <f aca="false">D126</f>
        <v>PAULO SOEIRO</v>
      </c>
      <c r="AK126" s="83" t="n">
        <f aca="false">IF(AL126="W",1,IF(AL126="O",0,IF(AL126="R",0,IF(AL125="R",1,IF(AU126+AU125&gt;0,IF(AU126&gt;AU125,1,0),IF(AT126&gt;AT125,1,0))))))</f>
        <v>1</v>
      </c>
      <c r="AL126" s="110" t="s">
        <v>25</v>
      </c>
      <c r="AM126" s="85"/>
      <c r="AN126" s="85"/>
      <c r="AO126" s="86"/>
      <c r="AQ126" s="5" t="str">
        <f aca="false">IF(AO126&lt;&gt;"","STB",IF(AO125&lt;&gt;"","STB",IF(AN126&lt;&gt;"",IF(AN126&gt;5,IF(AN126&gt;AN125+1,"fim2st",IF(AN125&gt;AN126+1,"fim2st",IF(AN126=AN125,"meio2st",IF(AN126=6,IF(AN125=7,"fim2st","meio2st"),IF(AN126=7,IF(AN125=6,"fim2st","meio2st"),"meio2st"))))),IF(AN125&gt;5,IF(AN125&gt;AN126+1,"fim2st","meio2st"),"meio2st")),IF(AN125&lt;&gt;"",IF(AN126&gt;5,IF(AN126&gt;AN125+1,"fim2st",IF(AN125&gt;AN126+1,"fim2st",IF(AN126=AN125,"meio2st",IF(AN126=6,IF(AN125=7,"fim2st","meio2st"),IF(AN126=7,IF(AN125=6,"fim2st","meio2st"),"meio2st"))))),IF(AN125&gt;5,IF(AN125&gt;AN126+1,"fim2st","meio2st"),"meio2st")),IF(AM126&lt;&gt;"",IF(AM126&gt;5,IF(AM126&gt;AM125+1,"fim1st",IF(AM125&gt;AM126+1,"fim1st",IF(AM126=AM125,"meio1st",IF(AM126=6,IF(AM125=7,"fim1st","meio1st"),IF(AM126=7,IF(AM125=6,"fim1st","meio1st"),"meio1st"))))),IF(AM125&gt;5,IF(AM125&gt;AM126+1,"fim1st","meio1st"),"meio1st")),IF(AM125&lt;&gt;"",IF(AM126&gt;5,IF(AM126&gt;AM125+1,"fim1st",IF(AM125&gt;AM126+1,"fim1st",IF(AM126=AM125,"meio1st",IF(AM126=6,IF(AM125=7,"fim1st","meio1st"),IF(AM126=7,IF(AM125=6,"fim1st","meio1st"),"meio1st"))))),IF(AM125&gt;5,IF(AM125&gt;AM126+1,"fim1st","meio1st"),"meio1st")),"NJG"))))))</f>
        <v>NJG</v>
      </c>
      <c r="AS126" s="87" t="n">
        <f aca="false">IF(AL126="W",6,IF(AL126="O",0,  IF(AL125="R",IF(AQ126="meio1st",IF(AM125&gt;4,IF(AM125=6,7,AM125+2),6),AM126),AM126)))</f>
        <v>6</v>
      </c>
      <c r="AT126" s="88" t="n">
        <f aca="false">IF(AL126="W",6,IF(AL126="O",0,IF(AL126="R",IF(AQ126="meio1st",0,IF(AQ126="fim1st",0,AN126) ),IF(AL125="R",IF(AQ126="meio1st",6,IF(AQ126="fim1st",6,IF(AQ126="meio2st",IF(AN125&gt;4,IF(AN125=6,7,AN125+2),6),AN126))),AN126))))</f>
        <v>6</v>
      </c>
      <c r="AU126" s="89" t="n">
        <f aca="false">IF(AL126="W",0,IF(AL126="O",0,IF(AL126="R",IF(AQ126="STB",AO126,0),IF(AL125="R",IF(AQ121="meio1st",0,IF(AS126&gt;AS125,IF(AT126&gt;AT125,0,10),IF(AT126&gt;AT125,10,AO126))),AO126))))</f>
        <v>0</v>
      </c>
      <c r="AW126" s="81" t="s">
        <v>75</v>
      </c>
      <c r="AX126" s="82" t="str">
        <f aca="false">D126</f>
        <v>PAULO SOEIRO</v>
      </c>
      <c r="AY126" s="83" t="n">
        <f aca="false">IF(AZ126="W",1,IF(AZ126="O",0,IF(AZ126="R",0,IF(AZ125="R",1,IF(BI126+BI125&gt;0,IF(BI126&gt;BI125,1,0),IF(BH126&gt;BH125,1,0))))))</f>
        <v>1</v>
      </c>
      <c r="AZ126" s="110" t="s">
        <v>25</v>
      </c>
      <c r="BA126" s="85"/>
      <c r="BB126" s="85"/>
      <c r="BC126" s="86"/>
      <c r="BE126" s="5" t="str">
        <f aca="false">IF(BC126&lt;&gt;"","STB",IF(BC125&lt;&gt;"","STB",IF(BB126&lt;&gt;"",IF(BB126&gt;5,IF(BB126&gt;BB125+1,"fim2st",IF(BB125&gt;BB126+1,"fim2st",IF(BB126=BB125,"meio2st",IF(BB126=6,IF(BB125=7,"fim2st","meio2st"),IF(BB126=7,IF(BB125=6,"fim2st","meio2st"),"meio2st"))))),IF(BB125&gt;5,IF(BB125&gt;BB126+1,"fim2st","meio2st"),"meio2st")),IF(BB125&lt;&gt;"",IF(BB126&gt;5,IF(BB126&gt;BB125+1,"fim2st",IF(BB125&gt;BB126+1,"fim2st",IF(BB126=BB125,"meio2st",IF(BB126=6,IF(BB125=7,"fim2st","meio2st"),IF(BB126=7,IF(BB125=6,"fim2st","meio2st"),"meio2st"))))),IF(BB125&gt;5,IF(BB125&gt;BB126+1,"fim2st","meio2st"),"meio2st")),IF(BA126&lt;&gt;"",IF(BA126&gt;5,IF(BA126&gt;BA125+1,"fim1st",IF(BA125&gt;BA126+1,"fim1st",IF(BA126=BA125,"meio1st",IF(BA126=6,IF(BA125=7,"fim1st","meio1st"),IF(BA126=7,IF(BA125=6,"fim1st","meio1st"),"meio1st"))))),IF(BA125&gt;5,IF(BA125&gt;BA126+1,"fim1st","meio1st"),"meio1st")),IF(BA125&lt;&gt;"",IF(BA126&gt;5,IF(BA126&gt;BA125+1,"fim1st",IF(BA125&gt;BA126+1,"fim1st",IF(BA126=BA125,"meio1st",IF(BA126=6,IF(BA125=7,"fim1st","meio1st"),IF(BA126=7,IF(BA125=6,"fim1st","meio1st"),"meio1st"))))),IF(BA125&gt;5,IF(BA125&gt;BA126+1,"fim1st","meio1st"),"meio1st")),"NJG"))))))</f>
        <v>NJG</v>
      </c>
      <c r="BG126" s="87" t="n">
        <f aca="false">IF(AZ126="W",6,IF(AZ126="O",0,  IF(AZ125="R",IF(BE126="meio1st",IF(BA125&gt;4,IF(BA125=6,7,BA125+2),6),BA126),BA126)))</f>
        <v>6</v>
      </c>
      <c r="BH126" s="88" t="n">
        <f aca="false">IF(AZ126="W",6,IF(AZ126="O",0,IF(AZ126="R",IF(BE126="meio1st",0,IF(BE126="fim1st",0,BB126) ),IF(AZ125="R",IF(BE126="meio1st",6,IF(BE126="fim1st",6,IF(BE126="meio2st",IF(BB125&gt;4,IF(BB125=6,7,BB125+2),6),BB126))),BB126))))</f>
        <v>6</v>
      </c>
      <c r="BI126" s="89" t="n">
        <f aca="false">IF(AZ126="W",0,IF(AZ126="O",0,IF(AZ126="R",IF(BE126="STB",BC126,0),IF(AZ125="R",IF(BE121="meio1st",0,IF(BG126&gt;BG125,IF(BH126&gt;BH125,0,10),IF(BH126&gt;BH125,10,BC126))),BC126))))</f>
        <v>0</v>
      </c>
      <c r="BK126" s="81"/>
      <c r="BL126" s="82" t="str">
        <f aca="false">D124</f>
        <v>JOÃO GABRIEL</v>
      </c>
      <c r="BM126" s="118"/>
      <c r="BN126" s="110" t="s">
        <v>47</v>
      </c>
      <c r="BO126" s="85"/>
      <c r="BP126" s="85"/>
      <c r="BQ126" s="86"/>
      <c r="BS126" s="5" t="str">
        <f aca="false">IF(BQ126&lt;&gt;"","STB",IF(BQ125&lt;&gt;"","STB",IF(BP126&lt;&gt;"",IF(BP126&gt;5,IF(BP126&gt;BP125+1,"fim2st",IF(BP125&gt;BP126+1,"fim2st",IF(BP126=BP125,"meio2st",IF(BP126=6,IF(BP125=7,"fim2st","meio2st"),IF(BP126=7,IF(BP125=6,"fim2st","meio2st"),"meio2st"))))),IF(BP125&gt;5,IF(BP125&gt;BP126+1,"fim2st","meio2st"),"meio2st")),IF(BP125&lt;&gt;"",IF(BP126&gt;5,IF(BP126&gt;BP125+1,"fim2st",IF(BP125&gt;BP126+1,"fim2st",IF(BP126=BP125,"meio2st",IF(BP126=6,IF(BP125=7,"fim2st","meio2st"),IF(BP126=7,IF(BP125=6,"fim2st","meio2st"),"meio2st"))))),IF(BP125&gt;5,IF(BP125&gt;BP126+1,"fim2st","meio2st"),"meio2st")),IF(BO126&lt;&gt;"",IF(BO126&gt;5,IF(BO126&gt;BO125+1,"fim1st",IF(BO125&gt;BO126+1,"fim1st",IF(BO126=BO125,"meio1st",IF(BO126=6,IF(BO125=7,"fim1st","meio1st"),IF(BO126=7,IF(BO125=6,"fim1st","meio1st"),"meio1st"))))),IF(BO125&gt;5,IF(BO125&gt;BO126+1,"fim1st","meio1st"),"meio1st")),IF(BO125&lt;&gt;"",IF(BO126&gt;5,IF(BO126&gt;BO125+1,"fim1st",IF(BO125&gt;BO126+1,"fim1st",IF(BO126=BO125,"meio1st",IF(BO126=6,IF(BO125=7,"fim1st","meio1st"),IF(BO126=7,IF(BO125=6,"fim1st","meio1st"),"meio1st"))))),IF(BO125&gt;5,IF(BO125&gt;BO126+1,"fim1st","meio1st"),"meio1st")),"NJG"))))))</f>
        <v>NJG</v>
      </c>
      <c r="BU126" s="87" t="n">
        <f aca="false">IF(BN126="W",6,IF(BN126="O",0,  IF(BN125="R",IF(BS126="meio1st",IF(BO125&gt;4,IF(BO125=6,7,BO125+2),6),BO126),BO126)))</f>
        <v>0</v>
      </c>
      <c r="BV126" s="88" t="n">
        <f aca="false">IF(BN126="W",6,IF(BN126="O",0,IF(BN126="R",IF(BS126="meio1st",0,IF(BS126="fim1st",0,BP126) ),IF(BN125="R",IF(BS126="meio1st",6,IF(BS126="fim1st",6,IF(BS126="meio2st",IF(BP125&gt;4,IF(BP125=6,7,BP125+2),6),BP126))),BP126))))</f>
        <v>0</v>
      </c>
      <c r="BW126" s="89" t="n">
        <f aca="false">IF(BN126="W",0,IF(BN126="O",0,IF(BN126="R",IF(BS126="STB",BQ126,0),IF(BN125="R",IF(BS121="meio1st",0,IF(BU126&gt;BU125,IF(BV126&gt;BV125,0,10),IF(BV126&gt;BV125,10,BQ126))),BQ126))))</f>
        <v>0</v>
      </c>
      <c r="BY126" s="81"/>
      <c r="BZ126" s="82" t="str">
        <f aca="false">D126</f>
        <v>PAULO SOEIRO</v>
      </c>
      <c r="CA126" s="83" t="n">
        <f aca="false">IF(CB126="W",1,IF(CB126="O",0,IF(CB126="R",0,IF(CB125="R",1,IF(CK126+CK125&gt;0,IF(CK126&gt;CK125,1,0),IF(CJ126&gt;CJ125,1,0))))))</f>
        <v>1</v>
      </c>
      <c r="CB126" s="110" t="s">
        <v>25</v>
      </c>
      <c r="CC126" s="85"/>
      <c r="CD126" s="85"/>
      <c r="CE126" s="86"/>
      <c r="CG126" s="5" t="str">
        <f aca="false">IF(CE126&lt;&gt;"","STB",IF(CE125&lt;&gt;"","STB",IF(CD126&lt;&gt;"",IF(CD126&gt;5,IF(CD126&gt;CD125+1,"fim2st",IF(CD125&gt;CD126+1,"fim2st",IF(CD126=CD125,"meio2st",IF(CD126=6,IF(CD125=7,"fim2st","meio2st"),IF(CD126=7,IF(CD125=6,"fim2st","meio2st"),"meio2st"))))),IF(CD125&gt;5,IF(CD125&gt;CD126+1,"fim2st","meio2st"),"meio2st")),IF(CD125&lt;&gt;"",IF(CD126&gt;5,IF(CD126&gt;CD125+1,"fim2st",IF(CD125&gt;CD126+1,"fim2st",IF(CD126=CD125,"meio2st",IF(CD126=6,IF(CD125=7,"fim2st","meio2st"),IF(CD126=7,IF(CD125=6,"fim2st","meio2st"),"meio2st"))))),IF(CD125&gt;5,IF(CD125&gt;CD126+1,"fim2st","meio2st"),"meio2st")),IF(CC126&lt;&gt;"",IF(CC126&gt;5,IF(CC126&gt;CC125+1,"fim1st",IF(CC125&gt;CC126+1,"fim1st",IF(CC126=CC125,"meio1st",IF(CC126=6,IF(CC125=7,"fim1st","meio1st"),IF(CC126=7,IF(CC125=6,"fim1st","meio1st"),"meio1st"))))),IF(CC125&gt;5,IF(CC125&gt;CC126+1,"fim1st","meio1st"),"meio1st")),IF(CC125&lt;&gt;"",IF(CC126&gt;5,IF(CC126&gt;CC125+1,"fim1st",IF(CC125&gt;CC126+1,"fim1st",IF(CC126=CC125,"meio1st",IF(CC126=6,IF(CC125=7,"fim1st","meio1st"),IF(CC126=7,IF(CC125=6,"fim1st","meio1st"),"meio1st"))))),IF(CC125&gt;5,IF(CC125&gt;CC126+1,"fim1st","meio1st"),"meio1st")),"NJG"))))))</f>
        <v>NJG</v>
      </c>
      <c r="CI126" s="92" t="n">
        <f aca="false">IF(CB126="W",6,IF(CB126="O",0,  IF(CB125="R",IF(CG126="meio1st",IF(CC125&gt;4,IF(CC125=6,7,CC125+2),6),CC126),CC126)))</f>
        <v>6</v>
      </c>
      <c r="CJ126" s="93" t="n">
        <f aca="false">IF(CB126="W",6,IF(CB126="O",0,IF(CB126="R",IF(CG126="meio1st",0,IF(CG126="fim1st",0,CD126) ),IF(CB125="R",IF(CG126="meio1st",6,IF(CG126="fim1st",6,IF(CG126="meio2st",IF(CD125&gt;4,IF(CD125=6,7,CD125+2),6),CD126))),CD126))))</f>
        <v>6</v>
      </c>
      <c r="CK126" s="94" t="n">
        <f aca="false">IF(CB126="W",0,IF(CB126="O",0,IF(CB126="R",IF(CG126="STB",CE126,0),IF(CB125="R",IF(CG121="meio1st",0,IF(CI126&gt;CI125,IF(CJ126&gt;CJ125,0,10),IF(CJ126&gt;CJ125,10,CE126))),CE126))))</f>
        <v>0</v>
      </c>
      <c r="CM126" s="1" t="str">
        <f aca="false">D126</f>
        <v>PAULO SOEIRO</v>
      </c>
      <c r="CN126" s="8" t="n">
        <f aca="false">IF(AE122&gt;AE121,1,0)</f>
        <v>1</v>
      </c>
      <c r="CO126" s="8" t="n">
        <f aca="false">IF(AF122&gt;AF121,1,0)</f>
        <v>1</v>
      </c>
      <c r="CP126" s="8" t="n">
        <f aca="false">IF(AG122&gt;AG121,1,0)</f>
        <v>0</v>
      </c>
      <c r="CQ126" s="8" t="n">
        <f aca="false">IF(AS126&gt;AS125,1,0)</f>
        <v>1</v>
      </c>
      <c r="CR126" s="8" t="n">
        <f aca="false">IF(AT126&gt;AT125,1,0)</f>
        <v>1</v>
      </c>
      <c r="CS126" s="8" t="n">
        <f aca="false">IF(AU126&gt;AU125,1,0)</f>
        <v>0</v>
      </c>
      <c r="CT126" s="8" t="n">
        <f aca="false">IF(BG126&gt;BG125,1,0)</f>
        <v>1</v>
      </c>
      <c r="CU126" s="8" t="n">
        <f aca="false">IF(BH126&gt;BH125,1,0)</f>
        <v>1</v>
      </c>
      <c r="CV126" s="8" t="n">
        <f aca="false">IF(BI126&gt;BI125,1,0)</f>
        <v>0</v>
      </c>
      <c r="CW126" s="8" t="n">
        <f aca="false">IF(BU124&gt;BU123,1,0)</f>
        <v>1</v>
      </c>
      <c r="CX126" s="8" t="n">
        <f aca="false">IF(BV124&gt;BV123,1,0)</f>
        <v>1</v>
      </c>
      <c r="CY126" s="8" t="n">
        <f aca="false">IF(BW124&gt;BW123,1,0)</f>
        <v>0</v>
      </c>
      <c r="CZ126" s="8" t="n">
        <f aca="false">IF(CI126&gt;CI125,1,0)</f>
        <v>1</v>
      </c>
      <c r="DA126" s="8" t="n">
        <f aca="false">IF(CJ126&gt;CJ125,1,0)</f>
        <v>1</v>
      </c>
      <c r="DB126" s="8" t="n">
        <f aca="false">IF(CK126&gt;CK125,1,0)</f>
        <v>0</v>
      </c>
      <c r="DC126" s="74"/>
      <c r="DD126" s="8" t="n">
        <f aca="false">IF(AE121&gt;AE122,1,0)</f>
        <v>0</v>
      </c>
      <c r="DE126" s="8" t="n">
        <f aca="false">IF(AF121&gt;AF122,1,0)</f>
        <v>0</v>
      </c>
      <c r="DF126" s="8" t="n">
        <f aca="false">IF(AG121&gt;AG122,1,0)</f>
        <v>0</v>
      </c>
      <c r="DG126" s="8" t="n">
        <f aca="false">IF(AS125&gt;AS126,1,0)</f>
        <v>0</v>
      </c>
      <c r="DH126" s="8" t="n">
        <f aca="false">IF(AT125&gt;AT126,1,0)</f>
        <v>0</v>
      </c>
      <c r="DI126" s="8" t="n">
        <f aca="false">IF(AU125&gt;AU126,1,0)</f>
        <v>0</v>
      </c>
      <c r="DJ126" s="8" t="n">
        <f aca="false">IF(BG125&gt;BG126,1,0)</f>
        <v>0</v>
      </c>
      <c r="DK126" s="8" t="n">
        <f aca="false">IF(BH125&gt;BH126,1,0)</f>
        <v>0</v>
      </c>
      <c r="DL126" s="8" t="n">
        <f aca="false">IF(BI125&gt;BI126,1,0)</f>
        <v>0</v>
      </c>
      <c r="DM126" s="8" t="n">
        <f aca="false">IF(BU123&gt;BU124,1,0)</f>
        <v>0</v>
      </c>
      <c r="DN126" s="8" t="n">
        <f aca="false">IF(BV123&gt;BV124,1,0)</f>
        <v>0</v>
      </c>
      <c r="DO126" s="8" t="n">
        <f aca="false">IF(BW123&gt;BW124,1,0)</f>
        <v>0</v>
      </c>
      <c r="DP126" s="8" t="n">
        <f aca="false">IF(CI125&gt;CI126,1,0)</f>
        <v>0</v>
      </c>
      <c r="DQ126" s="8" t="n">
        <f aca="false">IF(CJ125&gt;CJ126,1,0)</f>
        <v>0</v>
      </c>
      <c r="DR126" s="8" t="n">
        <f aca="false">IF(CK125&gt;CK126,1,0)</f>
        <v>0</v>
      </c>
      <c r="DS126" s="74"/>
      <c r="DT126" s="8" t="n">
        <f aca="false">AE122+AF122+AG122+AS126+AT126+AU126+BG126+BH126+BI126+BU124+BV124+BW124+CI126+CJ126+CK126</f>
        <v>60</v>
      </c>
      <c r="DU126" s="8" t="n">
        <f aca="false">AE121+AF121+AG121+AS125+AT125+AU125+BG125+BH125+BI125+BU123+BV123+BW123+CI125+CJ125+CK125</f>
        <v>6</v>
      </c>
      <c r="DV126" s="74"/>
      <c r="DW126" s="1" t="n">
        <f aca="false">IF(X122="O",1,0)</f>
        <v>0</v>
      </c>
      <c r="DX126" s="1" t="n">
        <f aca="false">IF(AL126="O",1,0)</f>
        <v>0</v>
      </c>
      <c r="DY126" s="1" t="n">
        <f aca="false">IF(AZ126="O",1,0)</f>
        <v>0</v>
      </c>
      <c r="DZ126" s="1" t="n">
        <f aca="false">IF(BN124="O",1,0)</f>
        <v>0</v>
      </c>
      <c r="EA126" s="1" t="n">
        <f aca="false">IF(CB126="O",1,0)</f>
        <v>0</v>
      </c>
      <c r="ED126" s="8" t="n">
        <f aca="false">IF(CN126+CO126+CP126+DD126+DE126+DF126&gt;0,1,0)</f>
        <v>1</v>
      </c>
      <c r="EE126" s="8" t="n">
        <f aca="false">IF(CQ126+CR126+CS126+DG126+DH126+DI126&gt;0,1,0)</f>
        <v>1</v>
      </c>
      <c r="EF126" s="8" t="n">
        <f aca="false">IF(CT126+CU126+CV126+DJ126+DK126+DL126&gt;0,1,0)</f>
        <v>1</v>
      </c>
      <c r="EG126" s="8" t="n">
        <f aca="false">IF(CW126+CX126+CY126+DM126+DN126+DO126&gt;0,1,0)</f>
        <v>1</v>
      </c>
      <c r="EH126" s="8" t="n">
        <f aca="false">IF(CZ126+DA126+DB126+DP126+DQ126+DR126&gt;0,1,0)</f>
        <v>1</v>
      </c>
      <c r="EI126" s="8" t="n">
        <v>6</v>
      </c>
      <c r="EJ126" s="48" t="n">
        <f aca="false">SUM(ED126:EH126)</f>
        <v>5</v>
      </c>
      <c r="EK126" s="48" t="n">
        <f aca="false">AY126+BM124+CA126+W122+AK126</f>
        <v>4</v>
      </c>
      <c r="EL126" s="48" t="n">
        <f aca="false">SUM(CN126:DB126)</f>
        <v>10</v>
      </c>
      <c r="EM126" s="48" t="n">
        <f aca="false">SUM(DD126:DR126)</f>
        <v>0</v>
      </c>
      <c r="EN126" s="48" t="n">
        <f aca="false">EL126-EM126</f>
        <v>10</v>
      </c>
      <c r="EO126" s="48" t="n">
        <f aca="false">DT126</f>
        <v>60</v>
      </c>
      <c r="EP126" s="48" t="n">
        <f aca="false">DU126</f>
        <v>6</v>
      </c>
      <c r="EQ126" s="48" t="n">
        <f aca="false">EO126-EP126</f>
        <v>54</v>
      </c>
      <c r="ER126" s="48" t="n">
        <f aca="false">SUM(DW126:EA126)</f>
        <v>0</v>
      </c>
      <c r="ES126" s="74"/>
      <c r="ET126" s="27" t="n">
        <f aca="false">IF(EK126+100&gt;99,EK126+100,concatdxnar("0",EK126+100))</f>
        <v>104</v>
      </c>
      <c r="EU126" s="27" t="n">
        <f aca="false">IF(EN126+100&gt;99,EN126+100,CONCATENATE("0",EN126+100))</f>
        <v>110</v>
      </c>
      <c r="EV126" s="27" t="n">
        <f aca="false">IF(EQ126+100&gt;99,EQ126+100,CONCATENATE("0",EQ126+100))</f>
        <v>154</v>
      </c>
      <c r="EW126" s="27" t="n">
        <f aca="false">9-ER126</f>
        <v>9</v>
      </c>
      <c r="EX126" s="8" t="str">
        <f aca="false">CONCATENATE(ET126,EU126,EV126,EW126,EI126)</f>
        <v>10411015496</v>
      </c>
      <c r="EY126" s="8" t="n">
        <f aca="false">VALUE(EX126)</f>
        <v>10411015496</v>
      </c>
      <c r="EZ126" s="8" t="n">
        <f aca="false">LARGE(EY121:EY126,EI126)</f>
        <v>10009205243</v>
      </c>
      <c r="FA126" s="8" t="str">
        <f aca="false">LEFT(EZ126,9)</f>
        <v>100092052</v>
      </c>
      <c r="FB126" s="8" t="str">
        <f aca="false">IF(FA126=FA125,"empate-c","ok")</f>
        <v>ok</v>
      </c>
      <c r="FC126" s="8" t="n">
        <f aca="false">VALUE(RIGHT(EZ126,1))</f>
        <v>3</v>
      </c>
      <c r="FD126" s="8" t="n">
        <f aca="false">IF(FB126="ok",9,IF(FB126="empate-c",CONCATENATE(FC126,FC125),IF(FB126="empate-b",CONCATENATE(FC126,FC127),1)))</f>
        <v>9</v>
      </c>
      <c r="FE126" s="8" t="str">
        <f aca="false">RIGHT(C119,1)</f>
        <v>N</v>
      </c>
      <c r="FF126" s="8" t="n">
        <f aca="false">IF(FD126=9,9,VLOOKUP(CONCATENATE(FE126,FD126),'Conf-Direto'!$A$12:$B$587,2,0))</f>
        <v>9</v>
      </c>
      <c r="FG126" s="8" t="n">
        <f aca="false">IF(FF126=9,9,IF(FF126=FC126,8,7))</f>
        <v>9</v>
      </c>
      <c r="FH126" s="1" t="str">
        <f aca="false">CONCATENATE(FA126,FG126,FC126)</f>
        <v>10009205293</v>
      </c>
      <c r="FI126" s="8" t="n">
        <v>6</v>
      </c>
      <c r="FJ126" s="25" t="n">
        <f aca="false">IF(W121=1,1,IF(W122=1,6,0))</f>
        <v>6</v>
      </c>
      <c r="FK126" s="25" t="n">
        <f aca="false">IF(BM123=1,2,IF(BM124=1,6,0))</f>
        <v>0</v>
      </c>
      <c r="FL126" s="25" t="n">
        <f aca="false">IF(AK125=1,3,IF(AK126=1,6,0))</f>
        <v>6</v>
      </c>
      <c r="FM126" s="25" t="n">
        <f aca="false">IF(CA125=1,4,IF(CA126=1,6,0))</f>
        <v>6</v>
      </c>
      <c r="FN126" s="25" t="n">
        <f aca="false">IF(AY125=1,5,IF(AY126=1,6,0))</f>
        <v>6</v>
      </c>
      <c r="FO126" s="25"/>
      <c r="FP126" s="1" t="n">
        <f aca="false">VALUE(FH126)</f>
        <v>10009205293</v>
      </c>
      <c r="FQ126" s="1" t="n">
        <f aca="false">LARGE(FP121:FP126,6)</f>
        <v>10009205293</v>
      </c>
      <c r="FR126" s="8" t="n">
        <f aca="false">IF(SUM(EJ121:EJ126)=0,B126,VALUE(RIGHT(FQ126,1)))</f>
        <v>3</v>
      </c>
      <c r="FS126" s="1" t="n">
        <f aca="false">FR126+78</f>
        <v>81</v>
      </c>
      <c r="FT126" s="1" t="str">
        <f aca="false">VLOOKUP(FR126,B121:D126,3,0)</f>
        <v>EURICO NETO</v>
      </c>
      <c r="FU126" s="4" t="n">
        <f aca="false">F126</f>
        <v>84</v>
      </c>
      <c r="FV126" s="9" t="str">
        <f aca="false">IF(FS126&lt;10,CONCATENATE("0",FS126,IF(FU126&lt;10,CONCATENATE("0",FU126),FU126)),CONCATENATE(FS126,IF(FU126&lt;10,CONCATENATE("0",FU126),FU126)))</f>
        <v>8184</v>
      </c>
      <c r="FW126" s="4" t="n">
        <f aca="false">VALUE(FV126)</f>
        <v>8184</v>
      </c>
      <c r="FX126" s="4" t="n">
        <f aca="false">SMALL(FW121:FW126,FI126)</f>
        <v>8479</v>
      </c>
      <c r="FY126" s="4" t="n">
        <f aca="false">IF(LEN(FX126)=3,VALUE(LEFT(FX126,1)),VALUE(LEFT(FX126,2)))</f>
        <v>84</v>
      </c>
      <c r="FZ126" s="4" t="str">
        <f aca="false">RIGHT(FX126,2)</f>
        <v>79</v>
      </c>
    </row>
    <row r="128" s="17" customFormat="true" ht="22.5" hidden="false" customHeight="true" outlineLevel="0" collapsed="false">
      <c r="A128" s="10"/>
      <c r="B128" s="10" t="s">
        <v>0</v>
      </c>
      <c r="C128" s="11" t="s">
        <v>93</v>
      </c>
      <c r="D128" s="11"/>
      <c r="E128" s="12"/>
      <c r="F128" s="11" t="str">
        <f aca="false">$C128</f>
        <v>GRUPO O</v>
      </c>
      <c r="G128" s="11" t="s">
        <v>80</v>
      </c>
      <c r="H128" s="13" t="s">
        <v>2</v>
      </c>
      <c r="I128" s="14" t="s">
        <v>3</v>
      </c>
      <c r="J128" s="15" t="s">
        <v>4</v>
      </c>
      <c r="K128" s="15"/>
      <c r="L128" s="15"/>
      <c r="M128" s="15" t="s">
        <v>6</v>
      </c>
      <c r="N128" s="15"/>
      <c r="O128" s="15"/>
      <c r="P128" s="11" t="s">
        <v>8</v>
      </c>
      <c r="Q128" s="11" t="s">
        <v>8</v>
      </c>
      <c r="R128" s="36"/>
      <c r="S128" s="36"/>
      <c r="U128" s="120"/>
      <c r="V128" s="121" t="s">
        <v>94</v>
      </c>
      <c r="W128" s="19"/>
      <c r="X128" s="22" t="s">
        <v>10</v>
      </c>
      <c r="Y128" s="22"/>
      <c r="Z128" s="22"/>
      <c r="AA128" s="22"/>
      <c r="AC128" s="5" t="s">
        <v>11</v>
      </c>
      <c r="AD128" s="12"/>
      <c r="AE128" s="21" t="s">
        <v>12</v>
      </c>
      <c r="AF128" s="21"/>
      <c r="AG128" s="21"/>
      <c r="AI128" s="120"/>
      <c r="AJ128" s="121" t="s">
        <v>95</v>
      </c>
      <c r="AK128" s="19"/>
      <c r="AL128" s="22" t="s">
        <v>10</v>
      </c>
      <c r="AM128" s="22"/>
      <c r="AN128" s="22"/>
      <c r="AO128" s="22"/>
      <c r="AP128" s="12"/>
      <c r="AQ128" s="5" t="s">
        <v>11</v>
      </c>
      <c r="AR128" s="12"/>
      <c r="AS128" s="21" t="s">
        <v>12</v>
      </c>
      <c r="AT128" s="21"/>
      <c r="AU128" s="21"/>
      <c r="AW128" s="120"/>
      <c r="AX128" s="121" t="s">
        <v>96</v>
      </c>
      <c r="AY128" s="19"/>
      <c r="AZ128" s="22" t="s">
        <v>10</v>
      </c>
      <c r="BA128" s="22"/>
      <c r="BB128" s="22"/>
      <c r="BC128" s="22"/>
      <c r="BD128" s="12"/>
      <c r="BE128" s="5" t="s">
        <v>11</v>
      </c>
      <c r="BF128" s="12"/>
      <c r="BG128" s="21" t="s">
        <v>12</v>
      </c>
      <c r="BH128" s="21"/>
      <c r="BI128" s="21"/>
      <c r="BK128" s="120"/>
      <c r="BL128" s="121" t="s">
        <v>97</v>
      </c>
      <c r="BM128" s="19"/>
      <c r="BN128" s="22" t="s">
        <v>10</v>
      </c>
      <c r="BO128" s="22"/>
      <c r="BP128" s="22"/>
      <c r="BQ128" s="22"/>
      <c r="BR128" s="12"/>
      <c r="BS128" s="5" t="s">
        <v>11</v>
      </c>
      <c r="BT128" s="12"/>
      <c r="BU128" s="21" t="s">
        <v>12</v>
      </c>
      <c r="BV128" s="21"/>
      <c r="BW128" s="21"/>
      <c r="BY128" s="120"/>
      <c r="BZ128" s="121" t="s">
        <v>98</v>
      </c>
      <c r="CA128" s="19"/>
      <c r="CB128" s="23" t="s">
        <v>10</v>
      </c>
      <c r="CC128" s="23"/>
      <c r="CD128" s="23"/>
      <c r="CE128" s="23"/>
      <c r="CF128" s="12"/>
      <c r="CG128" s="5" t="s">
        <v>11</v>
      </c>
      <c r="CH128" s="12"/>
      <c r="CI128" s="21" t="s">
        <v>12</v>
      </c>
      <c r="CJ128" s="21"/>
      <c r="CK128" s="21"/>
      <c r="CL128" s="24"/>
      <c r="CM128" s="25" t="s">
        <v>13</v>
      </c>
      <c r="CN128" s="8" t="s">
        <v>14</v>
      </c>
      <c r="CO128" s="8"/>
      <c r="CP128" s="8"/>
      <c r="CQ128" s="8" t="s">
        <v>15</v>
      </c>
      <c r="CR128" s="8"/>
      <c r="CS128" s="8"/>
      <c r="CT128" s="8" t="s">
        <v>16</v>
      </c>
      <c r="CU128" s="8"/>
      <c r="CV128" s="8"/>
      <c r="CW128" s="8" t="s">
        <v>17</v>
      </c>
      <c r="CX128" s="8"/>
      <c r="CY128" s="8"/>
      <c r="CZ128" s="8" t="s">
        <v>18</v>
      </c>
      <c r="DA128" s="8"/>
      <c r="DB128" s="8"/>
      <c r="DC128" s="10"/>
      <c r="DD128" s="8" t="s">
        <v>19</v>
      </c>
      <c r="DE128" s="8"/>
      <c r="DF128" s="8"/>
      <c r="DG128" s="8" t="s">
        <v>20</v>
      </c>
      <c r="DH128" s="8"/>
      <c r="DI128" s="8"/>
      <c r="DJ128" s="8" t="s">
        <v>21</v>
      </c>
      <c r="DK128" s="8"/>
      <c r="DL128" s="8"/>
      <c r="DM128" s="8" t="s">
        <v>22</v>
      </c>
      <c r="DN128" s="8"/>
      <c r="DO128" s="8"/>
      <c r="DP128" s="8" t="s">
        <v>23</v>
      </c>
      <c r="DQ128" s="8"/>
      <c r="DR128" s="8"/>
      <c r="DS128" s="10"/>
      <c r="DT128" s="8" t="s">
        <v>6</v>
      </c>
      <c r="DU128" s="8"/>
      <c r="DV128" s="10"/>
      <c r="DW128" s="8" t="s">
        <v>24</v>
      </c>
      <c r="DX128" s="8"/>
      <c r="DY128" s="8"/>
      <c r="DZ128" s="8"/>
      <c r="EA128" s="8"/>
      <c r="EB128" s="8" t="s">
        <v>25</v>
      </c>
      <c r="EC128" s="8"/>
      <c r="ED128" s="8" t="s">
        <v>26</v>
      </c>
      <c r="EE128" s="8"/>
      <c r="EF128" s="8"/>
      <c r="EG128" s="8"/>
      <c r="EH128" s="8"/>
      <c r="EI128" s="26" t="s">
        <v>0</v>
      </c>
      <c r="EJ128" s="26" t="s">
        <v>2</v>
      </c>
      <c r="EK128" s="26" t="s">
        <v>3</v>
      </c>
      <c r="EL128" s="8" t="s">
        <v>4</v>
      </c>
      <c r="EM128" s="8"/>
      <c r="EN128" s="8"/>
      <c r="EO128" s="8" t="s">
        <v>6</v>
      </c>
      <c r="EP128" s="8"/>
      <c r="EQ128" s="8"/>
      <c r="ER128" s="8" t="s">
        <v>27</v>
      </c>
      <c r="ES128" s="10"/>
      <c r="ET128" s="27" t="s">
        <v>28</v>
      </c>
      <c r="EU128" s="27"/>
      <c r="EV128" s="27"/>
      <c r="EW128" s="27"/>
      <c r="EX128" s="27"/>
      <c r="EY128" s="27"/>
      <c r="EZ128" s="27"/>
      <c r="FA128" s="27"/>
      <c r="FB128" s="27"/>
      <c r="FC128" s="27"/>
      <c r="FD128" s="8" t="s">
        <v>29</v>
      </c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10"/>
      <c r="FT128" s="10"/>
      <c r="FU128" s="12"/>
      <c r="FV128" s="28"/>
      <c r="FW128" s="12"/>
      <c r="FX128" s="12"/>
      <c r="FY128" s="12"/>
      <c r="FZ128" s="12"/>
      <c r="GA128" s="12"/>
      <c r="GB128" s="12"/>
      <c r="GC128" s="12"/>
      <c r="GD128" s="24"/>
      <c r="GE128" s="24"/>
    </row>
    <row r="129" s="17" customFormat="true" ht="24.75" hidden="false" customHeight="true" outlineLevel="0" collapsed="false">
      <c r="A129" s="10"/>
      <c r="B129" s="10"/>
      <c r="C129" s="29" t="str">
        <f aca="false">C120</f>
        <v>TENISTAS</v>
      </c>
      <c r="D129" s="29" t="str">
        <f aca="false">C3</f>
        <v>TENISTAS</v>
      </c>
      <c r="E129" s="12"/>
      <c r="F129" s="30"/>
      <c r="G129" s="31" t="s">
        <v>31</v>
      </c>
      <c r="H129" s="13"/>
      <c r="I129" s="14"/>
      <c r="J129" s="32" t="s">
        <v>32</v>
      </c>
      <c r="K129" s="32" t="s">
        <v>33</v>
      </c>
      <c r="L129" s="33" t="s">
        <v>34</v>
      </c>
      <c r="M129" s="34" t="s">
        <v>32</v>
      </c>
      <c r="N129" s="34" t="s">
        <v>33</v>
      </c>
      <c r="O129" s="35" t="s">
        <v>34</v>
      </c>
      <c r="P129" s="11"/>
      <c r="Q129" s="11"/>
      <c r="R129" s="36"/>
      <c r="S129" s="36"/>
      <c r="U129" s="41"/>
      <c r="V129" s="42" t="str">
        <f aca="false">V120</f>
        <v>23 a 29 Mai</v>
      </c>
      <c r="W129" s="38"/>
      <c r="X129" s="39" t="s">
        <v>35</v>
      </c>
      <c r="Y129" s="40" t="s">
        <v>36</v>
      </c>
      <c r="Z129" s="40" t="s">
        <v>37</v>
      </c>
      <c r="AA129" s="34" t="s">
        <v>38</v>
      </c>
      <c r="AC129" s="5" t="s">
        <v>39</v>
      </c>
      <c r="AD129" s="12"/>
      <c r="AE129" s="40" t="s">
        <v>36</v>
      </c>
      <c r="AF129" s="40" t="s">
        <v>37</v>
      </c>
      <c r="AG129" s="34" t="s">
        <v>38</v>
      </c>
      <c r="AI129" s="41"/>
      <c r="AJ129" s="42" t="str">
        <f aca="false">AJ120</f>
        <v>30 a 05 Jun</v>
      </c>
      <c r="AK129" s="38"/>
      <c r="AL129" s="39" t="s">
        <v>35</v>
      </c>
      <c r="AM129" s="40" t="s">
        <v>36</v>
      </c>
      <c r="AN129" s="40" t="s">
        <v>37</v>
      </c>
      <c r="AO129" s="34" t="s">
        <v>38</v>
      </c>
      <c r="AP129" s="12"/>
      <c r="AQ129" s="5" t="s">
        <v>39</v>
      </c>
      <c r="AR129" s="12"/>
      <c r="AS129" s="40" t="s">
        <v>36</v>
      </c>
      <c r="AT129" s="40" t="s">
        <v>37</v>
      </c>
      <c r="AU129" s="34" t="s">
        <v>38</v>
      </c>
      <c r="AW129" s="41"/>
      <c r="AX129" s="42" t="str">
        <f aca="false">AX120</f>
        <v>06 a 12 Jun</v>
      </c>
      <c r="AY129" s="38"/>
      <c r="AZ129" s="39" t="s">
        <v>35</v>
      </c>
      <c r="BA129" s="40" t="s">
        <v>36</v>
      </c>
      <c r="BB129" s="40" t="s">
        <v>37</v>
      </c>
      <c r="BC129" s="34" t="s">
        <v>38</v>
      </c>
      <c r="BD129" s="12"/>
      <c r="BE129" s="5" t="s">
        <v>39</v>
      </c>
      <c r="BF129" s="12"/>
      <c r="BG129" s="40" t="s">
        <v>36</v>
      </c>
      <c r="BH129" s="40" t="s">
        <v>37</v>
      </c>
      <c r="BI129" s="34" t="s">
        <v>38</v>
      </c>
      <c r="BK129" s="41"/>
      <c r="BL129" s="42" t="str">
        <f aca="false">BL120</f>
        <v>13 a 19 Jun</v>
      </c>
      <c r="BM129" s="38"/>
      <c r="BN129" s="39" t="s">
        <v>35</v>
      </c>
      <c r="BO129" s="40" t="s">
        <v>36</v>
      </c>
      <c r="BP129" s="40" t="s">
        <v>37</v>
      </c>
      <c r="BQ129" s="34" t="s">
        <v>38</v>
      </c>
      <c r="BR129" s="12"/>
      <c r="BS129" s="5" t="s">
        <v>39</v>
      </c>
      <c r="BT129" s="12"/>
      <c r="BU129" s="40" t="s">
        <v>36</v>
      </c>
      <c r="BV129" s="40" t="s">
        <v>37</v>
      </c>
      <c r="BW129" s="34" t="s">
        <v>38</v>
      </c>
      <c r="BY129" s="41"/>
      <c r="BZ129" s="42" t="str">
        <f aca="false">BZ120</f>
        <v>20 a 26 Jun</v>
      </c>
      <c r="CA129" s="38"/>
      <c r="CB129" s="116" t="s">
        <v>35</v>
      </c>
      <c r="CC129" s="45" t="s">
        <v>40</v>
      </c>
      <c r="CD129" s="45" t="s">
        <v>41</v>
      </c>
      <c r="CE129" s="46" t="s">
        <v>38</v>
      </c>
      <c r="CF129" s="12"/>
      <c r="CG129" s="5" t="s">
        <v>39</v>
      </c>
      <c r="CH129" s="12"/>
      <c r="CI129" s="40" t="s">
        <v>36</v>
      </c>
      <c r="CJ129" s="40" t="s">
        <v>37</v>
      </c>
      <c r="CK129" s="34" t="s">
        <v>38</v>
      </c>
      <c r="CL129" s="24"/>
      <c r="CM129" s="25"/>
      <c r="CN129" s="10" t="s">
        <v>42</v>
      </c>
      <c r="CO129" s="10" t="s">
        <v>43</v>
      </c>
      <c r="CP129" s="10" t="s">
        <v>44</v>
      </c>
      <c r="CQ129" s="10" t="s">
        <v>42</v>
      </c>
      <c r="CR129" s="10" t="s">
        <v>43</v>
      </c>
      <c r="CS129" s="10" t="s">
        <v>44</v>
      </c>
      <c r="CT129" s="10" t="s">
        <v>42</v>
      </c>
      <c r="CU129" s="10" t="s">
        <v>43</v>
      </c>
      <c r="CV129" s="10" t="s">
        <v>44</v>
      </c>
      <c r="CW129" s="10" t="s">
        <v>42</v>
      </c>
      <c r="CX129" s="10" t="s">
        <v>43</v>
      </c>
      <c r="CY129" s="10" t="s">
        <v>44</v>
      </c>
      <c r="CZ129" s="10" t="s">
        <v>42</v>
      </c>
      <c r="DA129" s="10" t="s">
        <v>43</v>
      </c>
      <c r="DB129" s="10" t="s">
        <v>44</v>
      </c>
      <c r="DC129" s="10"/>
      <c r="DD129" s="10" t="s">
        <v>42</v>
      </c>
      <c r="DE129" s="10" t="s">
        <v>43</v>
      </c>
      <c r="DF129" s="10" t="s">
        <v>44</v>
      </c>
      <c r="DG129" s="10" t="s">
        <v>42</v>
      </c>
      <c r="DH129" s="10" t="s">
        <v>43</v>
      </c>
      <c r="DI129" s="10" t="s">
        <v>44</v>
      </c>
      <c r="DJ129" s="10" t="s">
        <v>42</v>
      </c>
      <c r="DK129" s="10" t="s">
        <v>43</v>
      </c>
      <c r="DL129" s="10" t="s">
        <v>44</v>
      </c>
      <c r="DM129" s="10" t="s">
        <v>42</v>
      </c>
      <c r="DN129" s="10" t="s">
        <v>43</v>
      </c>
      <c r="DO129" s="10" t="s">
        <v>44</v>
      </c>
      <c r="DP129" s="10" t="s">
        <v>42</v>
      </c>
      <c r="DQ129" s="10" t="s">
        <v>43</v>
      </c>
      <c r="DR129" s="10" t="s">
        <v>44</v>
      </c>
      <c r="DS129" s="10"/>
      <c r="DT129" s="8" t="s">
        <v>32</v>
      </c>
      <c r="DU129" s="8" t="s">
        <v>33</v>
      </c>
      <c r="DV129" s="10"/>
      <c r="DW129" s="12" t="s">
        <v>45</v>
      </c>
      <c r="DX129" s="10" t="s">
        <v>46</v>
      </c>
      <c r="DY129" s="12" t="s">
        <v>45</v>
      </c>
      <c r="DZ129" s="10" t="s">
        <v>46</v>
      </c>
      <c r="EA129" s="12" t="s">
        <v>45</v>
      </c>
      <c r="EB129" s="8" t="s">
        <v>47</v>
      </c>
      <c r="EC129" s="8"/>
      <c r="ED129" s="8" t="s">
        <v>48</v>
      </c>
      <c r="EE129" s="8" t="s">
        <v>49</v>
      </c>
      <c r="EF129" s="8" t="s">
        <v>50</v>
      </c>
      <c r="EG129" s="8" t="s">
        <v>51</v>
      </c>
      <c r="EH129" s="8" t="s">
        <v>52</v>
      </c>
      <c r="EI129" s="26"/>
      <c r="EJ129" s="26"/>
      <c r="EK129" s="26"/>
      <c r="EL129" s="8" t="s">
        <v>32</v>
      </c>
      <c r="EM129" s="8" t="s">
        <v>33</v>
      </c>
      <c r="EN129" s="8" t="s">
        <v>34</v>
      </c>
      <c r="EO129" s="8" t="s">
        <v>32</v>
      </c>
      <c r="EP129" s="8" t="s">
        <v>33</v>
      </c>
      <c r="EQ129" s="8" t="s">
        <v>34</v>
      </c>
      <c r="ER129" s="8"/>
      <c r="ES129" s="10"/>
      <c r="ET129" s="10" t="str">
        <f aca="false">I128</f>
        <v>Vitorias</v>
      </c>
      <c r="EU129" s="10" t="s">
        <v>53</v>
      </c>
      <c r="EV129" s="10" t="s">
        <v>54</v>
      </c>
      <c r="EW129" s="10" t="s">
        <v>24</v>
      </c>
      <c r="EX129" s="10" t="s">
        <v>55</v>
      </c>
      <c r="EY129" s="10" t="s">
        <v>56</v>
      </c>
      <c r="EZ129" s="10" t="s">
        <v>57</v>
      </c>
      <c r="FA129" s="10" t="s">
        <v>58</v>
      </c>
      <c r="FB129" s="10" t="s">
        <v>59</v>
      </c>
      <c r="FC129" s="10" t="s">
        <v>60</v>
      </c>
      <c r="FD129" s="10" t="s">
        <v>61</v>
      </c>
      <c r="FE129" s="10" t="s">
        <v>62</v>
      </c>
      <c r="FF129" s="10" t="s">
        <v>32</v>
      </c>
      <c r="FG129" s="10" t="s">
        <v>63</v>
      </c>
      <c r="FH129" s="10" t="s">
        <v>64</v>
      </c>
      <c r="FI129" s="8" t="s">
        <v>0</v>
      </c>
      <c r="FJ129" s="8" t="n">
        <v>1</v>
      </c>
      <c r="FK129" s="8" t="n">
        <v>2</v>
      </c>
      <c r="FL129" s="8" t="n">
        <v>3</v>
      </c>
      <c r="FM129" s="8" t="n">
        <v>4</v>
      </c>
      <c r="FN129" s="8" t="n">
        <v>5</v>
      </c>
      <c r="FO129" s="8" t="n">
        <v>6</v>
      </c>
      <c r="FP129" s="10" t="s">
        <v>65</v>
      </c>
      <c r="FQ129" s="10" t="s">
        <v>66</v>
      </c>
      <c r="FR129" s="10" t="s">
        <v>67</v>
      </c>
      <c r="FS129" s="47" t="s">
        <v>68</v>
      </c>
      <c r="FT129" s="10" t="s">
        <v>69</v>
      </c>
      <c r="FU129" s="12" t="s">
        <v>70</v>
      </c>
      <c r="FV129" s="28" t="s">
        <v>71</v>
      </c>
      <c r="FW129" s="12"/>
      <c r="FX129" s="12" t="s">
        <v>73</v>
      </c>
      <c r="FY129" s="12"/>
      <c r="FZ129" s="12"/>
      <c r="GA129" s="12"/>
      <c r="GB129" s="12"/>
      <c r="GC129" s="12"/>
      <c r="GD129" s="24"/>
      <c r="GE129" s="24"/>
    </row>
    <row r="130" customFormat="false" ht="15" hidden="false" customHeight="false" outlineLevel="0" collapsed="false">
      <c r="B130" s="48" t="n">
        <v>1</v>
      </c>
      <c r="C130" s="49" t="n">
        <v>85</v>
      </c>
      <c r="D130" s="50" t="str">
        <f aca="false">Classificação!D89</f>
        <v>ALFREDO DIAS</v>
      </c>
      <c r="F130" s="49" t="n">
        <f aca="false">F126+1</f>
        <v>85</v>
      </c>
      <c r="G130" s="51" t="str">
        <f aca="false">VLOOKUP(FR130,$B$130:$D$135,3,0)</f>
        <v>CARLOS SILVEIRA</v>
      </c>
      <c r="H130" s="111" t="n">
        <f aca="false">VLOOKUP(FR130,EI130:EJ135,2,0)</f>
        <v>5</v>
      </c>
      <c r="I130" s="53" t="n">
        <f aca="false">VLOOKUP(FR130,EI130:EK135,3,0)</f>
        <v>5</v>
      </c>
      <c r="J130" s="57" t="n">
        <f aca="false">VLOOKUP(FR130,EI130:EQ135,4,0)</f>
        <v>10</v>
      </c>
      <c r="K130" s="55" t="n">
        <f aca="false">VLOOKUP(FR130,EI130:EQ135,5,0)</f>
        <v>0</v>
      </c>
      <c r="L130" s="56" t="n">
        <f aca="false">VLOOKUP(FR130,EI130:EQ135,6,0)</f>
        <v>10</v>
      </c>
      <c r="M130" s="57" t="n">
        <f aca="false">VLOOKUP(FR130,EI130:EQ135,7,0)</f>
        <v>60</v>
      </c>
      <c r="N130" s="55" t="n">
        <f aca="false">VLOOKUP(FR130,EI130:EQ135,8,0)</f>
        <v>6</v>
      </c>
      <c r="O130" s="112" t="n">
        <f aca="false">VLOOKUP(FR130,EI130:EQ135,9,0)</f>
        <v>54</v>
      </c>
      <c r="P130" s="58" t="n">
        <f aca="false">VLOOKUP(FR130,EI130:ER135,10,0)</f>
        <v>0</v>
      </c>
      <c r="Q130" s="58" t="e">
        <f aca="false">VLOOKUP(FS130,EJ130:ES135,10,0)</f>
        <v>#N/A</v>
      </c>
      <c r="R130" s="59"/>
      <c r="S130" s="59"/>
      <c r="U130" s="60"/>
      <c r="V130" s="61" t="str">
        <f aca="false">D130</f>
        <v>ALFREDO DIAS</v>
      </c>
      <c r="W130" s="62" t="n">
        <f aca="false">IF(X130="W",1,IF(X130="O",0,IF(X130="R",0,IF(X131="R",1,IF(AG130+AG131&gt;0,IF(AG130&gt;AG131,1,0),IF(AF130&gt;AF131,1,0))))))</f>
        <v>1</v>
      </c>
      <c r="X130" s="63" t="s">
        <v>25</v>
      </c>
      <c r="Y130" s="64"/>
      <c r="Z130" s="64"/>
      <c r="AA130" s="65"/>
      <c r="AC130" s="5" t="str">
        <f aca="false">IF(AA130&lt;&gt;"","STB",IF(AA131&lt;&gt;"","STB",IF(Z130&lt;&gt;"",IF(Z130&gt;5,IF(Z130&gt;Z131+1,"fim2st",IF(Z131&gt;Z130+1,"fim2st",IF(Z130=Z131,"meio2st",IF(Z130=6,IF(Z131=7,"fim2st","meio2st"),IF(Z130=7,IF(Z131=6,"fim2st","meio2st"),"meio2st"))))),IF(Z131&gt;5,IF(Z131&gt;Z130+1,"fim2st","meio2st"),"meio2st")),IF(Z131&lt;&gt;"",IF(Z130&gt;5,IF(Z130&gt;Z131+1,"fim2st",IF(Z131&gt;Z130+1,"fim2st",IF(Z130=Z131,"meio2st",IF(Z130=6,IF(Z131=7,"fim2st","meio2st"),IF(Z130=7,IF(Z131=6,"fim2st","meio2st"),"meio2st"))))),IF(Z131&gt;5,IF(Z131&gt;Z130+1,"fim2st","meio2st"),"meio2st")),IF(Y130&lt;&gt;"",IF(Y130&gt;5,IF(Y130&gt;Y131+1,"fim1st",IF(Y131&gt;Y130+1,"fim1st",IF(Y130=Y131,"meio1st",IF(Y130=6,IF(Y131=7,"fim1st","meio1st"),IF(Y130=7,IF(Y131=6,"fim1st","meio1st"),"meio1st"))))),IF(Y131&gt;5,IF(Y131&gt;Y130+1,"fim1st","meio1st"),"meio1st")),IF(Y131&lt;&gt;"",IF(Y130&gt;5,IF(Y130&gt;Y131+1,"fim1st",IF(Y131&gt;Y130+1,"fim1st",IF(Y130=Y131,"meio1st",IF(Y130=6,IF(Y131=7,"fim1st","meio1st"),IF(Y130=7,IF(Y131=6,"fim1st","meio1st"),"meio1st"))))),IF(Y131&gt;5,IF(Y131&gt;Y130+1,"fim1st","meio1st"),"meio1st")),"NJG"))))))</f>
        <v>NJG</v>
      </c>
      <c r="AE130" s="66" t="n">
        <f aca="false">IF(X130="W",6,IF(X130="O",0,  IF(X131="R",IF(AC130="meio1st",IF(Y131&gt;4,IF(Y131=6,7,Y131+2),6),Y130),Y130)))</f>
        <v>6</v>
      </c>
      <c r="AF130" s="67" t="n">
        <f aca="false">IF(X130="W",6,IF(X130="O",0,IF(X130="R",IF(AC130="meio1st",0,IF(AC130="fim1st",0,Z130) ),IF(X131="R",IF(AC130="meio1st",6,IF(AC130="fim1st",6,IF(AC130="meio2st",IF(Z131&gt;4,IF(Z131=6,7,Z131+2),6),Z130))),Z130))))</f>
        <v>6</v>
      </c>
      <c r="AG130" s="68" t="n">
        <f aca="false">IF(X130="W",0,IF(X130="O",0,IF(X130="R",IF(AC130="STB",AA130,0),IF(X131="R",IF(AC130="meio1st",0,IF(AE130&gt;AE131,IF(AF130&gt;AF131,0,10),IF(AF130&gt;AF131,10,AA130))),AA130))))</f>
        <v>0</v>
      </c>
      <c r="AH130" s="69"/>
      <c r="AI130" s="60" t="s">
        <v>75</v>
      </c>
      <c r="AJ130" s="61" t="str">
        <f aca="false">D130</f>
        <v>ALFREDO DIAS</v>
      </c>
      <c r="AK130" s="62" t="n">
        <f aca="false">IF(AL130="W",1,IF(AL130="O",0,IF(AL130="R",0,IF(AL131="R",1,IF(AU130+AU131&gt;0,IF(AU130&gt;AU131,1,0),IF(AT130&gt;AT131,1,0))))))</f>
        <v>0</v>
      </c>
      <c r="AL130" s="63" t="s">
        <v>47</v>
      </c>
      <c r="AM130" s="64"/>
      <c r="AN130" s="64"/>
      <c r="AO130" s="65"/>
      <c r="AQ130" s="5" t="str">
        <f aca="false">IF(AO130&lt;&gt;"","STB",IF(AO131&lt;&gt;"","STB",IF(AN130&lt;&gt;"",IF(AN130&gt;5,IF(AN130&gt;AN131+1,"fim2st",IF(AN131&gt;AN130+1,"fim2st",IF(AN130=AN131,"meio2st",IF(AN130=6,IF(AN131=7,"fim2st","meio2st"),IF(AN130=7,IF(AN131=6,"fim2st","meio2st"),"meio2st"))))),IF(AN131&gt;5,IF(AN131&gt;AN130+1,"fim2st","meio2st"),"meio2st")),IF(AN131&lt;&gt;"",IF(AN130&gt;5,IF(AN130&gt;AN131+1,"fim2st",IF(AN131&gt;AN130+1,"fim2st",IF(AN130=AN131,"meio2st",IF(AN130=6,IF(AN131=7,"fim2st","meio2st"),IF(AN130=7,IF(AN131=6,"fim2st","meio2st"),"meio2st"))))),IF(AN131&gt;5,IF(AN131&gt;AN130+1,"fim2st","meio2st"),"meio2st")),IF(AM130&lt;&gt;"",IF(AM130&gt;5,IF(AM130&gt;AM131+1,"fim1st",IF(AM131&gt;AM130+1,"fim1st",IF(AM130=AM131,"meio1st",IF(AM130=6,IF(AM131=7,"fim1st","meio1st"),IF(AM130=7,IF(AM131=6,"fim1st","meio1st"),"meio1st"))))),IF(AM131&gt;5,IF(AM131&gt;AM130+1,"fim1st","meio1st"),"meio1st")),IF(AM131&lt;&gt;"",IF(AM130&gt;5,IF(AM130&gt;AM131+1,"fim1st",IF(AM131&gt;AM130+1,"fim1st",IF(AM130=AM131,"meio1st",IF(AM130=6,IF(AM131=7,"fim1st","meio1st"),IF(AM130=7,IF(AM131=6,"fim1st","meio1st"),"meio1st"))))),IF(AM131&gt;5,IF(AM131&gt;AM130+1,"fim1st","meio1st"),"meio1st")),"NJG"))))))</f>
        <v>NJG</v>
      </c>
      <c r="AS130" s="66" t="n">
        <f aca="false">IF(AL130="W",6,IF(AL130="O",0,  IF(AL131="R",IF(AQ130="meio1st",IF(AM131&gt;4,IF(AM131=6,7,AM131+2),6),AM130),AM130)))</f>
        <v>0</v>
      </c>
      <c r="AT130" s="67" t="n">
        <f aca="false">IF(AL130="W",6,IF(AL130="O",0,IF(AL130="R",IF(AQ130="meio1st",0,IF(AQ130="fim1st",0,AN130) ),IF(AL131="R",IF(AQ130="meio1st",6,IF(AQ130="fim1st",6,IF(AQ130="meio2st",IF(AN131&gt;4,IF(AN131=6,7,AN131+2),6),AN130))),AN130))))</f>
        <v>0</v>
      </c>
      <c r="AU130" s="68" t="n">
        <f aca="false">IF(AL130="W",0,IF(AL130="O",0,IF(AL130="R",IF(AQ130="STB",AO130,0),IF(AL131="R",IF(AQ130="meio1st",0,IF(AS130&gt;AS131,IF(AT130&gt;AT131,0,10),IF(AT130&gt;AT131,10,AO130))),AO130))))</f>
        <v>0</v>
      </c>
      <c r="AW130" s="60"/>
      <c r="AX130" s="61" t="str">
        <f aca="false">D130</f>
        <v>ALFREDO DIAS</v>
      </c>
      <c r="AY130" s="62" t="n">
        <f aca="false">IF(AZ130="W",1,IF(AZ130="O",0,IF(AZ130="R",0,IF(AZ131="R",1,IF(BI130+BI131&gt;0,IF(BI130&gt;BI131,1,0),IF(BH130&gt;BH131,1,0))))))</f>
        <v>0</v>
      </c>
      <c r="AZ130" s="63" t="s">
        <v>47</v>
      </c>
      <c r="BA130" s="64"/>
      <c r="BB130" s="64"/>
      <c r="BC130" s="65"/>
      <c r="BE130" s="5" t="str">
        <f aca="false">IF(BC130&lt;&gt;"","STB",IF(BC131&lt;&gt;"","STB",IF(BB130&lt;&gt;"",IF(BB130&gt;5,IF(BB130&gt;BB131+1,"fim2st",IF(BB131&gt;BB130+1,"fim2st",IF(BB130=BB131,"meio2st",IF(BB130=6,IF(BB131=7,"fim2st","meio2st"),IF(BB130=7,IF(BB131=6,"fim2st","meio2st"),"meio2st"))))),IF(BB131&gt;5,IF(BB131&gt;BB130+1,"fim2st","meio2st"),"meio2st")),IF(BB131&lt;&gt;"",IF(BB130&gt;5,IF(BB130&gt;BB131+1,"fim2st",IF(BB131&gt;BB130+1,"fim2st",IF(BB130=BB131,"meio2st",IF(BB130=6,IF(BB131=7,"fim2st","meio2st"),IF(BB130=7,IF(BB131=6,"fim2st","meio2st"),"meio2st"))))),IF(BB131&gt;5,IF(BB131&gt;BB130+1,"fim2st","meio2st"),"meio2st")),IF(BA130&lt;&gt;"",IF(BA130&gt;5,IF(BA130&gt;BA131+1,"fim1st",IF(BA131&gt;BA130+1,"fim1st",IF(BA130=BA131,"meio1st",IF(BA130=6,IF(BA131=7,"fim1st","meio1st"),IF(BA130=7,IF(BA131=6,"fim1st","meio1st"),"meio1st"))))),IF(BA131&gt;5,IF(BA131&gt;BA130+1,"fim1st","meio1st"),"meio1st")),IF(BA131&lt;&gt;"",IF(BA130&gt;5,IF(BA130&gt;BA131+1,"fim1st",IF(BA131&gt;BA130+1,"fim1st",IF(BA130=BA131,"meio1st",IF(BA130=6,IF(BA131=7,"fim1st","meio1st"),IF(BA130=7,IF(BA131=6,"fim1st","meio1st"),"meio1st"))))),IF(BA131&gt;5,IF(BA131&gt;BA130+1,"fim1st","meio1st"),"meio1st")),"NJG"))))))</f>
        <v>NJG</v>
      </c>
      <c r="BG130" s="66" t="n">
        <f aca="false">IF(AZ130="W",6,IF(AZ130="O",0,  IF(AZ131="R",IF(BE130="meio1st",IF(BA131&gt;4,IF(BA131=6,7,BA131+2),6),BA130),BA130)))</f>
        <v>0</v>
      </c>
      <c r="BH130" s="67" t="n">
        <f aca="false">IF(AZ130="W",6,IF(AZ130="O",0,IF(AZ130="R",IF(BE130="meio1st",0,IF(BE130="fim1st",0,BB130) ),IF(AZ131="R",IF(BE130="meio1st",6,IF(BE130="fim1st",6,IF(BE130="meio2st",IF(BB131&gt;4,IF(BB131=6,7,BB131+2),6),BB130))),BB130))))</f>
        <v>0</v>
      </c>
      <c r="BI130" s="68" t="n">
        <f aca="false">IF(AZ130="W",0,IF(AZ130="O",0,IF(AZ130="R",IF(BE130="STB",BC130,0),IF(AZ131="R",IF(BE130="meio1st",0,IF(BG130&gt;BG131,IF(BH130&gt;BH131,0,10),IF(BH130&gt;BH131,10,BC130))),BC130))))</f>
        <v>0</v>
      </c>
      <c r="BK130" s="60" t="s">
        <v>75</v>
      </c>
      <c r="BL130" s="61" t="str">
        <f aca="false">D130</f>
        <v>ALFREDO DIAS</v>
      </c>
      <c r="BM130" s="62" t="n">
        <f aca="false">IF(BN130="W",1,IF(BN130="O",0,IF(BN130="R",0,IF(BN131="R",1,IF(BW130+BW131&gt;0,IF(BW130&gt;BW131,1,0),IF(BV130&gt;BV131,1,0))))))</f>
        <v>1</v>
      </c>
      <c r="BN130" s="63" t="s">
        <v>25</v>
      </c>
      <c r="BO130" s="64"/>
      <c r="BP130" s="64"/>
      <c r="BQ130" s="65"/>
      <c r="BS130" s="5" t="str">
        <f aca="false">IF(BQ130&lt;&gt;"","STB",IF(BQ131&lt;&gt;"","STB",IF(BP130&lt;&gt;"",IF(BP130&gt;5,IF(BP130&gt;BP131+1,"fim2st",IF(BP131&gt;BP130+1,"fim2st",IF(BP130=BP131,"meio2st",IF(BP130=6,IF(BP131=7,"fim2st","meio2st"),IF(BP130=7,IF(BP131=6,"fim2st","meio2st"),"meio2st"))))),IF(BP131&gt;5,IF(BP131&gt;BP130+1,"fim2st","meio2st"),"meio2st")),IF(BP131&lt;&gt;"",IF(BP130&gt;5,IF(BP130&gt;BP131+1,"fim2st",IF(BP131&gt;BP130+1,"fim2st",IF(BP130=BP131,"meio2st",IF(BP130=6,IF(BP131=7,"fim2st","meio2st"),IF(BP130=7,IF(BP131=6,"fim2st","meio2st"),"meio2st"))))),IF(BP131&gt;5,IF(BP131&gt;BP130+1,"fim2st","meio2st"),"meio2st")),IF(BO130&lt;&gt;"",IF(BO130&gt;5,IF(BO130&gt;BO131+1,"fim1st",IF(BO131&gt;BO130+1,"fim1st",IF(BO130=BO131,"meio1st",IF(BO130=6,IF(BO131=7,"fim1st","meio1st"),IF(BO130=7,IF(BO131=6,"fim1st","meio1st"),"meio1st"))))),IF(BO131&gt;5,IF(BO131&gt;BO130+1,"fim1st","meio1st"),"meio1st")),IF(BO131&lt;&gt;"",IF(BO130&gt;5,IF(BO130&gt;BO131+1,"fim1st",IF(BO131&gt;BO130+1,"fim1st",IF(BO130=BO131,"meio1st",IF(BO130=6,IF(BO131=7,"fim1st","meio1st"),IF(BO130=7,IF(BO131=6,"fim1st","meio1st"),"meio1st"))))),IF(BO131&gt;5,IF(BO131&gt;BO130+1,"fim1st","meio1st"),"meio1st")),"NJG"))))))</f>
        <v>NJG</v>
      </c>
      <c r="BU130" s="66" t="n">
        <f aca="false">IF(BN130="W",6,IF(BN130="O",0,  IF(BN131="R",IF(BS130="meio1st",IF(BO131&gt;4,IF(BO131=6,7,BO131+2),6),BO130),BO130)))</f>
        <v>6</v>
      </c>
      <c r="BV130" s="67" t="n">
        <f aca="false">IF(BN130="W",6,IF(BN130="O",0,IF(BN130="R",IF(BS130="meio1st",0,IF(BS130="fim1st",0,BP130) ),IF(BN131="R",IF(BS130="meio1st",6,IF(BS130="fim1st",6,IF(BS130="meio2st",IF(BP131&gt;4,IF(BP131=6,7,BP131+2),6),BP130))),BP130))))</f>
        <v>6</v>
      </c>
      <c r="BW130" s="68" t="n">
        <f aca="false">IF(BN130="W",0,IF(BN130="O",0,IF(BN130="R",IF(BS130="STB",BQ130,0),IF(BN131="R",IF(BS130="meio1st",0,IF(BU130&gt;BU131,IF(BV130&gt;BV131,0,10),IF(BV130&gt;BV131,10,BQ130))),BQ130))))</f>
        <v>0</v>
      </c>
      <c r="BY130" s="60"/>
      <c r="BZ130" s="61" t="str">
        <f aca="false">D130</f>
        <v>ALFREDO DIAS</v>
      </c>
      <c r="CA130" s="62" t="n">
        <f aca="false">IF(CB130="W",1,IF(CB130="O",0,IF(CB130="R",0,IF(CB131="R",1,IF(CK130+CK131&gt;0,IF(CK130&gt;CK131,1,0),IF(CJ130&gt;CJ131,1,0))))))</f>
        <v>1</v>
      </c>
      <c r="CB130" s="63" t="s">
        <v>25</v>
      </c>
      <c r="CC130" s="64"/>
      <c r="CD130" s="64"/>
      <c r="CE130" s="65"/>
      <c r="CG130" s="5" t="str">
        <f aca="false">IF(CE130&lt;&gt;"","STB",IF(CE131&lt;&gt;"","STB",IF(CD130&lt;&gt;"",IF(CD130&gt;5,IF(CD130&gt;CD131+1,"fim2st",IF(CD131&gt;CD130+1,"fim2st",IF(CD130=CD131,"meio2st",IF(CD130=6,IF(CD131=7,"fim2st","meio2st"),IF(CD130=7,IF(CD131=6,"fim2st","meio2st"),"meio2st"))))),IF(CD131&gt;5,IF(CD131&gt;CD130+1,"fim2st","meio2st"),"meio2st")),IF(CD131&lt;&gt;"",IF(CD130&gt;5,IF(CD130&gt;CD131+1,"fim2st",IF(CD131&gt;CD130+1,"fim2st",IF(CD130=CD131,"meio2st",IF(CD130=6,IF(CD131=7,"fim2st","meio2st"),IF(CD130=7,IF(CD131=6,"fim2st","meio2st"),"meio2st"))))),IF(CD131&gt;5,IF(CD131&gt;CD130+1,"fim2st","meio2st"),"meio2st")),IF(CC130&lt;&gt;"",IF(CC130&gt;5,IF(CC130&gt;CC131+1,"fim1st",IF(CC131&gt;CC130+1,"fim1st",IF(CC130=CC131,"meio1st",IF(CC130=6,IF(CC131=7,"fim1st","meio1st"),IF(CC130=7,IF(CC131=6,"fim1st","meio1st"),"meio1st"))))),IF(CC131&gt;5,IF(CC131&gt;CC130+1,"fim1st","meio1st"),"meio1st")),IF(CC131&lt;&gt;"",IF(CC130&gt;5,IF(CC130&gt;CC131+1,"fim1st",IF(CC131&gt;CC130+1,"fim1st",IF(CC130=CC131,"meio1st",IF(CC130=6,IF(CC131=7,"fim1st","meio1st"),IF(CC130=7,IF(CC131=6,"fim1st","meio1st"),"meio1st"))))),IF(CC131&gt;5,IF(CC131&gt;CC130+1,"fim1st","meio1st"),"meio1st")),"NJG"))))))</f>
        <v>NJG</v>
      </c>
      <c r="CI130" s="71" t="n">
        <f aca="false">IF(CB130="W",6,IF(CB130="O",0,  IF(CB131="R",IF(CG130="meio1st",IF(CC131&gt;4,IF(CC131=6,7,CC131+2),6),CC130),CC130)))</f>
        <v>6</v>
      </c>
      <c r="CJ130" s="72" t="n">
        <f aca="false">IF(CB130="W",6,IF(CB130="O",0,IF(CB130="R",IF(CG130="meio1st",0,IF(CG130="fim1st",0,CD130) ),IF(CB131="R",IF(CG130="meio1st",6,IF(CG130="fim1st",6,IF(CG130="meio2st",IF(CD131&gt;4,IF(CD131=6,7,CD131+2),6),CD130))),CD130))))</f>
        <v>6</v>
      </c>
      <c r="CK130" s="73" t="n">
        <f aca="false">IF(CB130="W",0,IF(CB130="O",0,IF(CB130="R",IF(CG130="STB",CE130,0),IF(CB131="R",IF(CG130="meio1st",0,IF(CI130&gt;CI131,IF(CJ130&gt;CJ131,0,10),IF(CJ130&gt;CJ131,10,CE130))),CE130))))</f>
        <v>0</v>
      </c>
      <c r="CM130" s="1" t="str">
        <f aca="false">D130</f>
        <v>ALFREDO DIAS</v>
      </c>
      <c r="CN130" s="8" t="n">
        <f aca="false">IF(AE130&gt;AE131,1,0)</f>
        <v>1</v>
      </c>
      <c r="CO130" s="8" t="n">
        <f aca="false">IF(AF130&gt;AF131,1,0)</f>
        <v>1</v>
      </c>
      <c r="CP130" s="8" t="n">
        <f aca="false">IF(AG130&gt;AG131,1,0)</f>
        <v>0</v>
      </c>
      <c r="CQ130" s="8" t="n">
        <f aca="false">IF(AS130&gt;AS131,1,0)</f>
        <v>0</v>
      </c>
      <c r="CR130" s="8" t="n">
        <f aca="false">IF(AT130&gt;AT131,1,0)</f>
        <v>0</v>
      </c>
      <c r="CS130" s="8" t="n">
        <f aca="false">IF(AU130&gt;AU131,1,0)</f>
        <v>0</v>
      </c>
      <c r="CT130" s="8" t="n">
        <f aca="false">IF(BG130&gt;BG131,1,0)</f>
        <v>0</v>
      </c>
      <c r="CU130" s="8" t="n">
        <f aca="false">IF(BH130&gt;BH131,1,0)</f>
        <v>0</v>
      </c>
      <c r="CV130" s="8" t="n">
        <f aca="false">IF(BI130&gt;BI131,1,0)</f>
        <v>0</v>
      </c>
      <c r="CW130" s="8" t="n">
        <f aca="false">IF(BU130&gt;BU131,1,0)</f>
        <v>1</v>
      </c>
      <c r="CX130" s="8" t="n">
        <f aca="false">IF(BV130&gt;BV131,1,0)</f>
        <v>1</v>
      </c>
      <c r="CY130" s="8" t="n">
        <f aca="false">IF(BW130&gt;BW131,1,0)</f>
        <v>0</v>
      </c>
      <c r="CZ130" s="8" t="n">
        <f aca="false">IF(CI130&gt;CI131,1,0)</f>
        <v>1</v>
      </c>
      <c r="DA130" s="8" t="n">
        <f aca="false">IF(CJ130&gt;CJ131,1,0)</f>
        <v>1</v>
      </c>
      <c r="DB130" s="8" t="n">
        <f aca="false">IF(CK130&gt;CK131,1,0)</f>
        <v>0</v>
      </c>
      <c r="DC130" s="74"/>
      <c r="DD130" s="8" t="n">
        <f aca="false">IF(AE131&gt;AE130,1,0)</f>
        <v>0</v>
      </c>
      <c r="DE130" s="8" t="n">
        <f aca="false">IF(AF131&gt;AF130,1,0)</f>
        <v>0</v>
      </c>
      <c r="DF130" s="8" t="n">
        <f aca="false">IF(AG131&gt;AG130,1,0)</f>
        <v>0</v>
      </c>
      <c r="DG130" s="8" t="n">
        <f aca="false">IF(AS131&gt;AS130,1,0)</f>
        <v>1</v>
      </c>
      <c r="DH130" s="8" t="n">
        <f aca="false">IF(AT131&gt;AT130,1,0)</f>
        <v>1</v>
      </c>
      <c r="DI130" s="8" t="n">
        <f aca="false">IF(AU131&gt;AU130,1,0)</f>
        <v>0</v>
      </c>
      <c r="DJ130" s="8" t="n">
        <f aca="false">IF(BG131&gt;BG130,1,0)</f>
        <v>1</v>
      </c>
      <c r="DK130" s="8" t="n">
        <f aca="false">IF(BH131&gt;BH130,1,0)</f>
        <v>1</v>
      </c>
      <c r="DL130" s="8" t="n">
        <f aca="false">IF(BI131&gt;BI130,1,0)</f>
        <v>0</v>
      </c>
      <c r="DM130" s="8" t="n">
        <f aca="false">IF(BU131&gt;BU130,1,0)</f>
        <v>0</v>
      </c>
      <c r="DN130" s="8" t="n">
        <f aca="false">IF(BV131&gt;BV130,1,0)</f>
        <v>0</v>
      </c>
      <c r="DO130" s="8" t="n">
        <f aca="false">IF(BW131&gt;BW130,1,0)</f>
        <v>0</v>
      </c>
      <c r="DP130" s="8" t="n">
        <f aca="false">IF(CI131&gt;CI130,1,0)</f>
        <v>0</v>
      </c>
      <c r="DQ130" s="8" t="n">
        <f aca="false">IF(CJ131&gt;CJ130,1,0)</f>
        <v>0</v>
      </c>
      <c r="DR130" s="8" t="n">
        <f aca="false">IF(CK131&gt;CK130,1,0)</f>
        <v>0</v>
      </c>
      <c r="DS130" s="74"/>
      <c r="DT130" s="8" t="n">
        <f aca="false">AE130+AF130+AG130+AS130+AT130+AU130+BG130+BH130+BI130+BU130+BV130+BW130+CI130+CJ130+CK130</f>
        <v>36</v>
      </c>
      <c r="DU130" s="8" t="n">
        <f aca="false">AE131+AF131+AG131+AS131+AT131+AU131+BG131+BH131+BI131+BU131+BV131+BW131+CI131+CJ131+CK131</f>
        <v>24</v>
      </c>
      <c r="DV130" s="74"/>
      <c r="DW130" s="1" t="n">
        <f aca="false">IF(X130="O",1,0)</f>
        <v>0</v>
      </c>
      <c r="DX130" s="1" t="n">
        <f aca="false">IF(AL130="O",1,0)</f>
        <v>1</v>
      </c>
      <c r="DY130" s="1" t="n">
        <f aca="false">IF(AZ130="O",1,0)</f>
        <v>1</v>
      </c>
      <c r="DZ130" s="1" t="n">
        <f aca="false">IF(BN130="O",1,0)</f>
        <v>0</v>
      </c>
      <c r="EA130" s="1" t="n">
        <f aca="false">IF(CB130="O",1,0)</f>
        <v>0</v>
      </c>
      <c r="EB130" s="8" t="s">
        <v>76</v>
      </c>
      <c r="ED130" s="8" t="n">
        <f aca="false">IF(CN130+CO130+CP130+DD130+DE130+DF130&gt;0,1,0)</f>
        <v>1</v>
      </c>
      <c r="EE130" s="8" t="n">
        <f aca="false">IF(CQ130+CR130+CS130+DG130+DH130+DI130&gt;0,1,0)</f>
        <v>1</v>
      </c>
      <c r="EF130" s="8" t="n">
        <f aca="false">IF(CT130+CU130+CV130+DJ130+DK130+DL130&gt;0,1,0)</f>
        <v>1</v>
      </c>
      <c r="EG130" s="8" t="n">
        <f aca="false">IF(CW130+CX130+CY130+DM130+DN130+DO130&gt;0,1,0)</f>
        <v>1</v>
      </c>
      <c r="EH130" s="8" t="n">
        <f aca="false">IF(CZ130+DA130+DB130+DP130+DQ130+DR130&gt;0,1,0)</f>
        <v>1</v>
      </c>
      <c r="EI130" s="8" t="n">
        <v>1</v>
      </c>
      <c r="EJ130" s="48" t="n">
        <f aca="false">SUM(ED130:EH130)</f>
        <v>5</v>
      </c>
      <c r="EK130" s="48" t="n">
        <f aca="false">AY130+BM130+CA130+W130+AK130</f>
        <v>3</v>
      </c>
      <c r="EL130" s="48" t="n">
        <f aca="false">SUM(CN130:DB130)</f>
        <v>6</v>
      </c>
      <c r="EM130" s="48" t="n">
        <f aca="false">SUM(DD130:DR130)</f>
        <v>4</v>
      </c>
      <c r="EN130" s="48" t="n">
        <f aca="false">EL130-EM130</f>
        <v>2</v>
      </c>
      <c r="EO130" s="48" t="n">
        <f aca="false">DT130</f>
        <v>36</v>
      </c>
      <c r="EP130" s="48" t="n">
        <f aca="false">DU130</f>
        <v>24</v>
      </c>
      <c r="EQ130" s="48" t="n">
        <f aca="false">EO130-EP130</f>
        <v>12</v>
      </c>
      <c r="ER130" s="48" t="n">
        <f aca="false">SUM(DW130:EA130)</f>
        <v>2</v>
      </c>
      <c r="ES130" s="74"/>
      <c r="ET130" s="27" t="n">
        <f aca="false">IF(EK130+100&gt;99,EK130+100,concatdxnar("0",EK130+100))</f>
        <v>103</v>
      </c>
      <c r="EU130" s="27" t="n">
        <f aca="false">IF(EN130+100&gt;99,EN130+100,CONCATENATE("0",EN130+100))</f>
        <v>102</v>
      </c>
      <c r="EV130" s="27" t="n">
        <f aca="false">IF(EQ130+100&gt;99,EQ130+100,CONCATENATE("0",EQ130+100))</f>
        <v>112</v>
      </c>
      <c r="EW130" s="27" t="n">
        <f aca="false">9-ER130</f>
        <v>7</v>
      </c>
      <c r="EX130" s="8" t="str">
        <f aca="false">CONCATENATE(ET130,EU130,EV130,EW130,EI130)</f>
        <v>10310211271</v>
      </c>
      <c r="EY130" s="8" t="n">
        <f aca="false">VALUE(EX130)</f>
        <v>10310211271</v>
      </c>
      <c r="EZ130" s="8" t="n">
        <f aca="false">LARGE(EY130:EY135,EI130)</f>
        <v>10511015495</v>
      </c>
      <c r="FA130" s="8" t="str">
        <f aca="false">LEFT(EZ130,9)</f>
        <v>105110154</v>
      </c>
      <c r="FB130" s="8" t="str">
        <f aca="false">IF(FA130=FA131,"empate-b","ok")</f>
        <v>ok</v>
      </c>
      <c r="FC130" s="8" t="n">
        <f aca="false">VALUE(RIGHT(EZ130,1))</f>
        <v>5</v>
      </c>
      <c r="FD130" s="8" t="n">
        <f aca="false">IF(FB130="ok",9,IF(FB130="empate-c",CONCATENATE(FC130,FC129),IF(FB130="empate-b",CONCATENATE(FC130,FC131),1)))</f>
        <v>9</v>
      </c>
      <c r="FE130" s="8" t="str">
        <f aca="false">RIGHT(C128,1)</f>
        <v>O</v>
      </c>
      <c r="FF130" s="8" t="n">
        <f aca="false">IF(FD130=9,9,VLOOKUP(CONCATENATE(FE130,FD130),'Conf-Direto'!$A$12:$B$587,2,0))</f>
        <v>9</v>
      </c>
      <c r="FG130" s="8" t="n">
        <f aca="false">IF(FF130=9,9,IF(FF130=FC130,8,7))</f>
        <v>9</v>
      </c>
      <c r="FH130" s="1" t="str">
        <f aca="false">CONCATENATE(FA130,FG130,FC130)</f>
        <v>10511015495</v>
      </c>
      <c r="FI130" s="8" t="n">
        <v>1</v>
      </c>
      <c r="FJ130" s="25"/>
      <c r="FK130" s="25" t="n">
        <f aca="false">FJ131</f>
        <v>1</v>
      </c>
      <c r="FL130" s="25" t="n">
        <f aca="false">FJ132</f>
        <v>1</v>
      </c>
      <c r="FM130" s="25" t="n">
        <f aca="false">FJ133</f>
        <v>4</v>
      </c>
      <c r="FN130" s="25" t="n">
        <f aca="false">FJ134</f>
        <v>5</v>
      </c>
      <c r="FO130" s="25" t="n">
        <f aca="false">FJ135</f>
        <v>1</v>
      </c>
      <c r="FP130" s="1" t="n">
        <f aca="false">VALUE(FH130)</f>
        <v>10511015495</v>
      </c>
      <c r="FQ130" s="1" t="n">
        <f aca="false">LARGE(FP130:FP135,1)</f>
        <v>10511015495</v>
      </c>
      <c r="FR130" s="8" t="n">
        <f aca="false">IF(SUM(EJ130:EJ135)=0,B130,VALUE(RIGHT(FQ130,1)))</f>
        <v>5</v>
      </c>
      <c r="FS130" s="1" t="n">
        <f aca="false">FR130+84</f>
        <v>89</v>
      </c>
      <c r="FT130" s="1" t="str">
        <f aca="false">VLOOKUP(FR130,B130:D135,3,0)</f>
        <v>CARLOS SILVEIRA</v>
      </c>
      <c r="FU130" s="4" t="n">
        <f aca="false">F130</f>
        <v>85</v>
      </c>
      <c r="FV130" s="9" t="str">
        <f aca="false">IF(FS130&lt;10,CONCATENATE("0",FS130,IF(FU130&lt;10,CONCATENATE("0",FU130),FU130)),CONCATENATE(FS130,IF(FU130&lt;10,CONCATENATE("0",FU130),FU130)))</f>
        <v>8985</v>
      </c>
      <c r="FW130" s="4" t="n">
        <f aca="false">VALUE(FV130)</f>
        <v>8985</v>
      </c>
      <c r="FX130" s="4" t="n">
        <f aca="false">SMALL(FW130:FW135,FI130)</f>
        <v>8587</v>
      </c>
      <c r="FY130" s="4" t="n">
        <f aca="false">IF(LEN(FX130)=3,VALUE(LEFT(FX130,1)),VALUE(LEFT(FX130,2)))</f>
        <v>85</v>
      </c>
      <c r="FZ130" s="4" t="str">
        <f aca="false">RIGHT(FX130,2)</f>
        <v>87</v>
      </c>
    </row>
    <row r="131" customFormat="false" ht="15" hidden="false" customHeight="false" outlineLevel="0" collapsed="false">
      <c r="B131" s="48" t="n">
        <v>2</v>
      </c>
      <c r="C131" s="49" t="n">
        <v>86</v>
      </c>
      <c r="D131" s="50" t="str">
        <f aca="false">Classificação!D90</f>
        <v>JOAO NETTO</v>
      </c>
      <c r="F131" s="49" t="n">
        <f aca="false">F130+1</f>
        <v>86</v>
      </c>
      <c r="G131" s="51" t="str">
        <f aca="false">VLOOKUP(FR131,$B$130:$D$135,3,0)</f>
        <v>VAGNER BERBAT</v>
      </c>
      <c r="H131" s="95" t="n">
        <f aca="false">VLOOKUP(FR131,EI130:EJ135,2,0)</f>
        <v>5</v>
      </c>
      <c r="I131" s="75" t="n">
        <f aca="false">VLOOKUP(FR131,EI130:EK135,3,0)</f>
        <v>4</v>
      </c>
      <c r="J131" s="79" t="n">
        <f aca="false">VLOOKUP(FR131,EI130:EQ135,4,0)</f>
        <v>8</v>
      </c>
      <c r="K131" s="77" t="n">
        <f aca="false">VLOOKUP(FR131,EI130:EQ135,5,0)</f>
        <v>3</v>
      </c>
      <c r="L131" s="78" t="n">
        <f aca="false">VLOOKUP(FR131,EI130:EQ135,6,0)</f>
        <v>5</v>
      </c>
      <c r="M131" s="79" t="n">
        <f aca="false">VLOOKUP(FR131,EI130:EQ135,7,0)</f>
        <v>56</v>
      </c>
      <c r="N131" s="77" t="n">
        <f aca="false">VLOOKUP(FR131,EI130:EQ135,8,0)</f>
        <v>33</v>
      </c>
      <c r="O131" s="113" t="n">
        <f aca="false">VLOOKUP(FR131,EI130:EQ135,9,0)</f>
        <v>23</v>
      </c>
      <c r="P131" s="80" t="n">
        <f aca="false">VLOOKUP(FR131,EI130:ER135,10,0)</f>
        <v>1</v>
      </c>
      <c r="Q131" s="80" t="e">
        <f aca="false">VLOOKUP(FS131,EJ130:ES135,10,0)</f>
        <v>#N/A</v>
      </c>
      <c r="R131" s="59"/>
      <c r="S131" s="59"/>
      <c r="U131" s="81" t="s">
        <v>75</v>
      </c>
      <c r="V131" s="82" t="str">
        <f aca="false">D135</f>
        <v>VITOR PORTO</v>
      </c>
      <c r="W131" s="83" t="n">
        <f aca="false">IF(X131="W",1,IF(X131="O",0,IF(X131="R",0,IF(X130="R",1,IF(AG131+AG130&gt;0,IF(AG131&gt;AG130,1,0),IF(AF131&gt;AF130,1,0))))))</f>
        <v>0</v>
      </c>
      <c r="X131" s="84" t="s">
        <v>47</v>
      </c>
      <c r="Y131" s="85"/>
      <c r="Z131" s="85"/>
      <c r="AA131" s="86"/>
      <c r="AC131" s="5" t="str">
        <f aca="false">IF(AA131&lt;&gt;"","STB",IF(AA130&lt;&gt;"","STB",IF(Z131&lt;&gt;"",IF(Z131&gt;5,IF(Z131&gt;Z130+1,"fim2st",IF(Z130&gt;Z131+1,"fim2st",IF(Z131=Z130,"meio2st",IF(Z131=6,IF(Z130=7,"fim2st","meio2st"),IF(Z131=7,IF(Z130=6,"fim2st","meio2st"),"meio2st"))))),IF(Z130&gt;5,IF(Z130&gt;Z131+1,"fim2st","meio2st"),"meio2st")),IF(Z130&lt;&gt;"",IF(Z131&gt;5,IF(Z131&gt;Z130+1,"fim2st",IF(Z130&gt;Z131+1,"fim2st",IF(Z131=Z130,"meio2st",IF(Z131=6,IF(Z130=7,"fim2st","meio2st"),IF(Z131=7,IF(Z130=6,"fim2st","meio2st"),"meio2st"))))),IF(Z130&gt;5,IF(Z130&gt;Z131+1,"fim2st","meio2st"),"meio2st")),IF(Y131&lt;&gt;"",IF(Y131&gt;5,IF(Y131&gt;Y130+1,"fim1st",IF(Y130&gt;Y131+1,"fim1st",IF(Y131=Y130,"meio1st",IF(Y131=6,IF(Y130=7,"fim1st","meio1st"),IF(Y131=7,IF(Y130=6,"fim1st","meio1st"),"meio1st"))))),IF(Y130&gt;5,IF(Y130&gt;Y131+1,"fim1st","meio1st"),"meio1st")),IF(Y130&lt;&gt;"",IF(Y131&gt;5,IF(Y131&gt;Y130+1,"fim1st",IF(Y130&gt;Y131+1,"fim1st",IF(Y131=Y130,"meio1st",IF(Y131=6,IF(Y130=7,"fim1st","meio1st"),IF(Y131=7,IF(Y130=6,"fim1st","meio1st"),"meio1st"))))),IF(Y130&gt;5,IF(Y130&gt;Y131+1,"fim1st","meio1st"),"meio1st")),"NJG"))))))</f>
        <v>NJG</v>
      </c>
      <c r="AE131" s="87" t="n">
        <f aca="false">IF(X131="W",6,IF(X131="O",0,  IF(X130="R",IF(AC131="meio1st",IF(Y130&gt;4,IF(Y130=6,7,Y130+2),6),Y131),Y131)))</f>
        <v>0</v>
      </c>
      <c r="AF131" s="88" t="n">
        <f aca="false">IF(X131="W",6,IF(X131="O",0,IF(X131="R",IF(AC131="meio1st",0,IF(AC131="fim1st",0,Z131) ),IF(X130="R",IF(AC131="meio1st",6,IF(AC131="fim1st",6,IF(AC131="meio2st",IF(Z130&gt;4,IF(Z130=6,7,Z130+2),6),Z131))),Z131))))</f>
        <v>0</v>
      </c>
      <c r="AG131" s="89" t="n">
        <f aca="false">IF(X131="W",0,IF(X131="O",0,IF(X131="R",IF(AC131="STB",AA131,0),IF(X130="R",IF(AC130="meio1st",0,IF(AE131&gt;AE130,IF(AF131&gt;AF130,0,10),IF(AF131&gt;AF130,10,AA131))),AA131))))</f>
        <v>0</v>
      </c>
      <c r="AH131" s="69"/>
      <c r="AI131" s="81"/>
      <c r="AJ131" s="82" t="str">
        <f aca="false">D134</f>
        <v>CARLOS SILVEIRA</v>
      </c>
      <c r="AK131" s="83" t="n">
        <f aca="false">IF(AL131="W",1,IF(AL131="O",0,IF(AL131="R",0,IF(AL130="R",1,IF(AU131+AU130&gt;0,IF(AU131&gt;AU130,1,0),IF(AT131&gt;AT130,1,0))))))</f>
        <v>1</v>
      </c>
      <c r="AL131" s="84" t="s">
        <v>25</v>
      </c>
      <c r="AM131" s="85"/>
      <c r="AN131" s="85"/>
      <c r="AO131" s="86"/>
      <c r="AQ131" s="5" t="str">
        <f aca="false">IF(AO131&lt;&gt;"","STB",IF(AO130&lt;&gt;"","STB",IF(AN131&lt;&gt;"",IF(AN131&gt;5,IF(AN131&gt;AN130+1,"fim2st",IF(AN130&gt;AN131+1,"fim2st",IF(AN131=AN130,"meio2st",IF(AN131=6,IF(AN130=7,"fim2st","meio2st"),IF(AN131=7,IF(AN130=6,"fim2st","meio2st"),"meio2st"))))),IF(AN130&gt;5,IF(AN130&gt;AN131+1,"fim2st","meio2st"),"meio2st")),IF(AN130&lt;&gt;"",IF(AN131&gt;5,IF(AN131&gt;AN130+1,"fim2st",IF(AN130&gt;AN131+1,"fim2st",IF(AN131=AN130,"meio2st",IF(AN131=6,IF(AN130=7,"fim2st","meio2st"),IF(AN131=7,IF(AN130=6,"fim2st","meio2st"),"meio2st"))))),IF(AN130&gt;5,IF(AN130&gt;AN131+1,"fim2st","meio2st"),"meio2st")),IF(AM131&lt;&gt;"",IF(AM131&gt;5,IF(AM131&gt;AM130+1,"fim1st",IF(AM130&gt;AM131+1,"fim1st",IF(AM131=AM130,"meio1st",IF(AM131=6,IF(AM130=7,"fim1st","meio1st"),IF(AM131=7,IF(AM130=6,"fim1st","meio1st"),"meio1st"))))),IF(AM130&gt;5,IF(AM130&gt;AM131+1,"fim1st","meio1st"),"meio1st")),IF(AM130&lt;&gt;"",IF(AM131&gt;5,IF(AM131&gt;AM130+1,"fim1st",IF(AM130&gt;AM131+1,"fim1st",IF(AM131=AM130,"meio1st",IF(AM131=6,IF(AM130=7,"fim1st","meio1st"),IF(AM131=7,IF(AM130=6,"fim1st","meio1st"),"meio1st"))))),IF(AM130&gt;5,IF(AM130&gt;AM131+1,"fim1st","meio1st"),"meio1st")),"NJG"))))))</f>
        <v>NJG</v>
      </c>
      <c r="AS131" s="87" t="n">
        <f aca="false">IF(AL131="W",6,IF(AL131="O",0,  IF(AL130="R",IF(AQ131="meio1st",IF(AM130&gt;4,IF(AM130=6,7,AM130+2),6),AM131),AM131)))</f>
        <v>6</v>
      </c>
      <c r="AT131" s="88" t="n">
        <f aca="false">IF(AL131="W",6,IF(AL131="O",0,IF(AL131="R",IF(AQ131="meio1st",0,IF(AQ131="fim1st",0,AN131) ),IF(AL130="R",IF(AQ131="meio1st",6,IF(AQ131="fim1st",6,IF(AQ131="meio2st",IF(AN130&gt;4,IF(AN130=6,7,AN130+2),6),AN131))),AN131))))</f>
        <v>6</v>
      </c>
      <c r="AU131" s="89" t="n">
        <f aca="false">IF(AL131="W",0,IF(AL131="O",0,IF(AL131="R",IF(AQ131="STB",AO131,0),IF(AL130="R",IF(AQ130="meio1st",0,IF(AS131&gt;AS130,IF(AT131&gt;AT130,0,10),IF(AT131&gt;AT130,10,AO131))),AO131))))</f>
        <v>0</v>
      </c>
      <c r="AW131" s="81" t="s">
        <v>75</v>
      </c>
      <c r="AX131" s="82" t="str">
        <f aca="false">D133</f>
        <v>VAGNER BERBAT</v>
      </c>
      <c r="AY131" s="83" t="n">
        <f aca="false">IF(AZ131="W",1,IF(AZ131="O",0,IF(AZ131="R",0,IF(AZ130="R",1,IF(BI131+BI130&gt;0,IF(BI131&gt;BI130,1,0),IF(BH131&gt;BH130,1,0))))))</f>
        <v>1</v>
      </c>
      <c r="AZ131" s="84" t="s">
        <v>25</v>
      </c>
      <c r="BA131" s="85"/>
      <c r="BB131" s="85"/>
      <c r="BC131" s="86"/>
      <c r="BE131" s="5" t="str">
        <f aca="false">IF(BC131&lt;&gt;"","STB",IF(BC130&lt;&gt;"","STB",IF(BB131&lt;&gt;"",IF(BB131&gt;5,IF(BB131&gt;BB130+1,"fim2st",IF(BB130&gt;BB131+1,"fim2st",IF(BB131=BB130,"meio2st",IF(BB131=6,IF(BB130=7,"fim2st","meio2st"),IF(BB131=7,IF(BB130=6,"fim2st","meio2st"),"meio2st"))))),IF(BB130&gt;5,IF(BB130&gt;BB131+1,"fim2st","meio2st"),"meio2st")),IF(BB130&lt;&gt;"",IF(BB131&gt;5,IF(BB131&gt;BB130+1,"fim2st",IF(BB130&gt;BB131+1,"fim2st",IF(BB131=BB130,"meio2st",IF(BB131=6,IF(BB130=7,"fim2st","meio2st"),IF(BB131=7,IF(BB130=6,"fim2st","meio2st"),"meio2st"))))),IF(BB130&gt;5,IF(BB130&gt;BB131+1,"fim2st","meio2st"),"meio2st")),IF(BA131&lt;&gt;"",IF(BA131&gt;5,IF(BA131&gt;BA130+1,"fim1st",IF(BA130&gt;BA131+1,"fim1st",IF(BA131=BA130,"meio1st",IF(BA131=6,IF(BA130=7,"fim1st","meio1st"),IF(BA131=7,IF(BA130=6,"fim1st","meio1st"),"meio1st"))))),IF(BA130&gt;5,IF(BA130&gt;BA131+1,"fim1st","meio1st"),"meio1st")),IF(BA130&lt;&gt;"",IF(BA131&gt;5,IF(BA131&gt;BA130+1,"fim1st",IF(BA130&gt;BA131+1,"fim1st",IF(BA131=BA130,"meio1st",IF(BA131=6,IF(BA130=7,"fim1st","meio1st"),IF(BA131=7,IF(BA130=6,"fim1st","meio1st"),"meio1st"))))),IF(BA130&gt;5,IF(BA130&gt;BA131+1,"fim1st","meio1st"),"meio1st")),"NJG"))))))</f>
        <v>NJG</v>
      </c>
      <c r="BG131" s="87" t="n">
        <f aca="false">IF(AZ131="W",6,IF(AZ131="O",0,  IF(AZ130="R",IF(BE131="meio1st",IF(BA130&gt;4,IF(BA130=6,7,BA130+2),6),BA131),BA131)))</f>
        <v>6</v>
      </c>
      <c r="BH131" s="88" t="n">
        <f aca="false">IF(AZ131="W",6,IF(AZ131="O",0,IF(AZ131="R",IF(BE131="meio1st",0,IF(BE131="fim1st",0,BB131) ),IF(AZ130="R",IF(BE131="meio1st",6,IF(BE131="fim1st",6,IF(BE131="meio2st",IF(BB130&gt;4,IF(BB130=6,7,BB130+2),6),BB131))),BB131))))</f>
        <v>6</v>
      </c>
      <c r="BI131" s="89" t="n">
        <f aca="false">IF(AZ131="W",0,IF(AZ131="O",0,IF(AZ131="R",IF(BE131="STB",BC131,0),IF(AZ130="R",IF(BE130="meio1st",0,IF(BG131&gt;BG130,IF(BH131&gt;BH130,0,10),IF(BH131&gt;BH130,10,BC131))),BC131))))</f>
        <v>0</v>
      </c>
      <c r="BK131" s="81"/>
      <c r="BL131" s="82" t="str">
        <f aca="false">D132</f>
        <v>RAÍ LIMA</v>
      </c>
      <c r="BM131" s="83" t="n">
        <f aca="false">IF(BN131="W",1,IF(BN131="O",0,IF(BN131="R",0,IF(BN130="R",1,IF(BW131+BW130&gt;0,IF(BW131&gt;BW130,1,0),IF(BV131&gt;BV130,1,0))))))</f>
        <v>0</v>
      </c>
      <c r="BN131" s="84" t="s">
        <v>47</v>
      </c>
      <c r="BO131" s="85"/>
      <c r="BP131" s="85"/>
      <c r="BQ131" s="86"/>
      <c r="BS131" s="5" t="str">
        <f aca="false">IF(BQ131&lt;&gt;"","STB",IF(BQ130&lt;&gt;"","STB",IF(BP131&lt;&gt;"",IF(BP131&gt;5,IF(BP131&gt;BP130+1,"fim2st",IF(BP130&gt;BP131+1,"fim2st",IF(BP131=BP130,"meio2st",IF(BP131=6,IF(BP130=7,"fim2st","meio2st"),IF(BP131=7,IF(BP130=6,"fim2st","meio2st"),"meio2st"))))),IF(BP130&gt;5,IF(BP130&gt;BP131+1,"fim2st","meio2st"),"meio2st")),IF(BP130&lt;&gt;"",IF(BP131&gt;5,IF(BP131&gt;BP130+1,"fim2st",IF(BP130&gt;BP131+1,"fim2st",IF(BP131=BP130,"meio2st",IF(BP131=6,IF(BP130=7,"fim2st","meio2st"),IF(BP131=7,IF(BP130=6,"fim2st","meio2st"),"meio2st"))))),IF(BP130&gt;5,IF(BP130&gt;BP131+1,"fim2st","meio2st"),"meio2st")),IF(BO131&lt;&gt;"",IF(BO131&gt;5,IF(BO131&gt;BO130+1,"fim1st",IF(BO130&gt;BO131+1,"fim1st",IF(BO131=BO130,"meio1st",IF(BO131=6,IF(BO130=7,"fim1st","meio1st"),IF(BO131=7,IF(BO130=6,"fim1st","meio1st"),"meio1st"))))),IF(BO130&gt;5,IF(BO130&gt;BO131+1,"fim1st","meio1st"),"meio1st")),IF(BO130&lt;&gt;"",IF(BO131&gt;5,IF(BO131&gt;BO130+1,"fim1st",IF(BO130&gt;BO131+1,"fim1st",IF(BO131=BO130,"meio1st",IF(BO131=6,IF(BO130=7,"fim1st","meio1st"),IF(BO131=7,IF(BO130=6,"fim1st","meio1st"),"meio1st"))))),IF(BO130&gt;5,IF(BO130&gt;BO131+1,"fim1st","meio1st"),"meio1st")),"NJG"))))))</f>
        <v>NJG</v>
      </c>
      <c r="BU131" s="87" t="n">
        <f aca="false">IF(BN131="W",6,IF(BN131="O",0,  IF(BN130="R",IF(BS131="meio1st",IF(BO130&gt;4,IF(BO130=6,7,BO130+2),6),BO131),BO131)))</f>
        <v>0</v>
      </c>
      <c r="BV131" s="88" t="n">
        <f aca="false">IF(BN131="W",6,IF(BN131="O",0,IF(BN131="R",IF(BS131="meio1st",0,IF(BS131="fim1st",0,BP131) ),IF(BN130="R",IF(BS131="meio1st",6,IF(BS131="fim1st",6,IF(BS131="meio2st",IF(BP130&gt;4,IF(BP130=6,7,BP130+2),6),BP131))),BP131))))</f>
        <v>0</v>
      </c>
      <c r="BW131" s="89" t="n">
        <f aca="false">IF(BN131="W",0,IF(BN131="O",0,IF(BN131="R",IF(BS131="STB",BQ131,0),IF(BN130="R",IF(BS130="meio1st",0,IF(BU131&gt;BU130,IF(BV131&gt;BV130,0,10),IF(BV131&gt;BV130,10,BQ131))),BQ131))))</f>
        <v>0</v>
      </c>
      <c r="BY131" s="81" t="s">
        <v>75</v>
      </c>
      <c r="BZ131" s="82" t="str">
        <f aca="false">D131</f>
        <v>JOAO NETTO</v>
      </c>
      <c r="CA131" s="83" t="n">
        <f aca="false">IF(CB131="W",1,IF(CB131="O",0,IF(CB131="R",0,IF(CB130="R",1,IF(CK131+CK130&gt;0,IF(CK131&gt;CK130,1,0),IF(CJ131&gt;CJ130,1,0))))))</f>
        <v>0</v>
      </c>
      <c r="CB131" s="84" t="s">
        <v>47</v>
      </c>
      <c r="CC131" s="85"/>
      <c r="CD131" s="85"/>
      <c r="CE131" s="86"/>
      <c r="CG131" s="5" t="str">
        <f aca="false">IF(CE131&lt;&gt;"","STB",IF(CE130&lt;&gt;"","STB",IF(CD131&lt;&gt;"",IF(CD131&gt;5,IF(CD131&gt;CD130+1,"fim2st",IF(CD130&gt;CD131+1,"fim2st",IF(CD131=CD130,"meio2st",IF(CD131=6,IF(CD130=7,"fim2st","meio2st"),IF(CD131=7,IF(CD130=6,"fim2st","meio2st"),"meio2st"))))),IF(CD130&gt;5,IF(CD130&gt;CD131+1,"fim2st","meio2st"),"meio2st")),IF(CD130&lt;&gt;"",IF(CD131&gt;5,IF(CD131&gt;CD130+1,"fim2st",IF(CD130&gt;CD131+1,"fim2st",IF(CD131=CD130,"meio2st",IF(CD131=6,IF(CD130=7,"fim2st","meio2st"),IF(CD131=7,IF(CD130=6,"fim2st","meio2st"),"meio2st"))))),IF(CD130&gt;5,IF(CD130&gt;CD131+1,"fim2st","meio2st"),"meio2st")),IF(CC131&lt;&gt;"",IF(CC131&gt;5,IF(CC131&gt;CC130+1,"fim1st",IF(CC130&gt;CC131+1,"fim1st",IF(CC131=CC130,"meio1st",IF(CC131=6,IF(CC130=7,"fim1st","meio1st"),IF(CC131=7,IF(CC130=6,"fim1st","meio1st"),"meio1st"))))),IF(CC130&gt;5,IF(CC130&gt;CC131+1,"fim1st","meio1st"),"meio1st")),IF(CC130&lt;&gt;"",IF(CC131&gt;5,IF(CC131&gt;CC130+1,"fim1st",IF(CC130&gt;CC131+1,"fim1st",IF(CC131=CC130,"meio1st",IF(CC131=6,IF(CC130=7,"fim1st","meio1st"),IF(CC131=7,IF(CC130=6,"fim1st","meio1st"),"meio1st"))))),IF(CC130&gt;5,IF(CC130&gt;CC131+1,"fim1st","meio1st"),"meio1st")),"NJG"))))))</f>
        <v>NJG</v>
      </c>
      <c r="CI131" s="92" t="n">
        <f aca="false">IF(CB131="W",6,IF(CB131="O",0,  IF(CB130="R",IF(CG131="meio1st",IF(CC130&gt;4,IF(CC130=6,7,CC130+2),6),CC131),CC131)))</f>
        <v>0</v>
      </c>
      <c r="CJ131" s="93" t="n">
        <f aca="false">IF(CB131="W",6,IF(CB131="O",0,IF(CB131="R",IF(CG131="meio1st",0,IF(CG131="fim1st",0,CD131) ),IF(CB130="R",IF(CG131="meio1st",6,IF(CG131="fim1st",6,IF(CG131="meio2st",IF(CD130&gt;4,IF(CD130=6,7,CD130+2),6),CD131))),CD131))))</f>
        <v>0</v>
      </c>
      <c r="CK131" s="94" t="n">
        <f aca="false">IF(CB131="W",0,IF(CB131="O",0,IF(CB131="R",IF(CG131="STB",CE131,0),IF(CB130="R",IF(CG130="meio1st",0,IF(CI131&gt;CI130,IF(CJ131&gt;CJ130,0,10),IF(CJ131&gt;CJ130,10,CE131))),CE131))))</f>
        <v>0</v>
      </c>
      <c r="CM131" s="1" t="str">
        <f aca="false">D131</f>
        <v>JOAO NETTO</v>
      </c>
      <c r="CN131" s="8" t="n">
        <f aca="false">IF(AE132&gt;AE133,1,0)</f>
        <v>0</v>
      </c>
      <c r="CO131" s="8" t="n">
        <f aca="false">IF(AF132&gt;AF133,1,0)</f>
        <v>0</v>
      </c>
      <c r="CP131" s="8" t="n">
        <f aca="false">IF(AG132&gt;AG133,1,0)</f>
        <v>0</v>
      </c>
      <c r="CQ131" s="8" t="n">
        <f aca="false">IF(AS132&gt;AS133,1,0)</f>
        <v>0</v>
      </c>
      <c r="CR131" s="8" t="n">
        <f aca="false">IF(AT132&gt;AT133,1,0)</f>
        <v>0</v>
      </c>
      <c r="CS131" s="8" t="n">
        <f aca="false">IF(AU132&gt;AU133,1,0)</f>
        <v>0</v>
      </c>
      <c r="CT131" s="8" t="n">
        <f aca="false">IF(BG132&gt;BG133,1,0)</f>
        <v>1</v>
      </c>
      <c r="CU131" s="8" t="n">
        <f aca="false">IF(BH132&gt;BH133,1,0)</f>
        <v>1</v>
      </c>
      <c r="CV131" s="8" t="n">
        <f aca="false">IF(BI132&gt;BI133,1,0)</f>
        <v>0</v>
      </c>
      <c r="CW131" s="8" t="n">
        <f aca="false">IF(BU132&gt;BU133,1,0)</f>
        <v>1</v>
      </c>
      <c r="CX131" s="8" t="n">
        <f aca="false">IF(BV132&gt;BV133,1,0)</f>
        <v>1</v>
      </c>
      <c r="CY131" s="8" t="n">
        <f aca="false">IF(BW132&gt;BW133,1,0)</f>
        <v>0</v>
      </c>
      <c r="CZ131" s="8" t="n">
        <f aca="false">IF(CI131&gt;CI130,1,0)</f>
        <v>0</v>
      </c>
      <c r="DA131" s="8" t="n">
        <f aca="false">IF(CJ131&gt;CJ130,1,0)</f>
        <v>0</v>
      </c>
      <c r="DB131" s="8" t="n">
        <f aca="false">IF(CK131&gt;CK130,1,0)</f>
        <v>0</v>
      </c>
      <c r="DC131" s="74"/>
      <c r="DD131" s="8" t="n">
        <f aca="false">IF(AE133&gt;AE132,1,0)</f>
        <v>1</v>
      </c>
      <c r="DE131" s="8" t="n">
        <f aca="false">IF(AF133&gt;AF132,1,0)</f>
        <v>1</v>
      </c>
      <c r="DF131" s="8" t="n">
        <f aca="false">IF(AG133&gt;AG132,1,0)</f>
        <v>0</v>
      </c>
      <c r="DG131" s="8" t="n">
        <f aca="false">IF(AS133&gt;AS132,1,0)</f>
        <v>1</v>
      </c>
      <c r="DH131" s="8" t="n">
        <f aca="false">IF(AT133&gt;AT132,1,0)</f>
        <v>1</v>
      </c>
      <c r="DI131" s="8" t="n">
        <f aca="false">IF(AU133&gt;AU132,1,0)</f>
        <v>0</v>
      </c>
      <c r="DJ131" s="8" t="n">
        <f aca="false">IF(BG133&gt;BG132,1,0)</f>
        <v>0</v>
      </c>
      <c r="DK131" s="8" t="n">
        <f aca="false">IF(BH133&gt;BH132,1,0)</f>
        <v>0</v>
      </c>
      <c r="DL131" s="8" t="n">
        <f aca="false">IF(BI133&gt;BI132,1,0)</f>
        <v>0</v>
      </c>
      <c r="DM131" s="8" t="n">
        <f aca="false">IF(BU133&gt;BU132,1,0)</f>
        <v>0</v>
      </c>
      <c r="DN131" s="8" t="n">
        <f aca="false">IF(BV133&gt;BV132,1,0)</f>
        <v>0</v>
      </c>
      <c r="DO131" s="8" t="n">
        <f aca="false">IF(BW133&gt;BW132,1,0)</f>
        <v>0</v>
      </c>
      <c r="DP131" s="8" t="n">
        <f aca="false">IF(CI130&gt;CI131,1,0)</f>
        <v>1</v>
      </c>
      <c r="DQ131" s="8" t="n">
        <f aca="false">IF(CJ130&gt;CJ131,1,0)</f>
        <v>1</v>
      </c>
      <c r="DR131" s="8" t="n">
        <f aca="false">IF(CK130&gt;CK131,1,0)</f>
        <v>0</v>
      </c>
      <c r="DS131" s="74"/>
      <c r="DT131" s="8" t="n">
        <f aca="false">AE132+AF132+AG132+AS132+AT132+AU132+BG132+BH132+BI132+BU132+BV132+BW132+CI131+CJ131+CK131</f>
        <v>29</v>
      </c>
      <c r="DU131" s="8" t="n">
        <f aca="false">AE133+AF133+AG133+AS133+AT133+AU133+BG133+BH133+BI133+BU133+BV133+BW133+CI130+CJ130+CK130</f>
        <v>36</v>
      </c>
      <c r="DV131" s="74"/>
      <c r="DW131" s="1" t="n">
        <f aca="false">IF(X132="O",1,0)</f>
        <v>0</v>
      </c>
      <c r="DX131" s="1" t="n">
        <f aca="false">IF(AL132="O",1,0)</f>
        <v>0</v>
      </c>
      <c r="DY131" s="1" t="n">
        <f aca="false">IF(AZ132="O",1,0)</f>
        <v>0</v>
      </c>
      <c r="DZ131" s="1" t="n">
        <f aca="false">IF(BN132="O",1,0)</f>
        <v>0</v>
      </c>
      <c r="EA131" s="1" t="n">
        <f aca="false">IF(CB131="O",1,0)</f>
        <v>1</v>
      </c>
      <c r="ED131" s="8" t="n">
        <f aca="false">IF(CN131+CO131+CP131+DD131+DE131+DF131&gt;0,1,0)</f>
        <v>1</v>
      </c>
      <c r="EE131" s="8" t="n">
        <f aca="false">IF(CQ131+CR131+CS131+DG131+DH131+DI131&gt;0,1,0)</f>
        <v>1</v>
      </c>
      <c r="EF131" s="8" t="n">
        <f aca="false">IF(CT131+CU131+CV131+DJ131+DK131+DL131&gt;0,1,0)</f>
        <v>1</v>
      </c>
      <c r="EG131" s="8" t="n">
        <f aca="false">IF(CW131+CX131+CY131+DM131+DN131+DO131&gt;0,1,0)</f>
        <v>1</v>
      </c>
      <c r="EH131" s="8" t="n">
        <f aca="false">IF(CZ131+DA131+DB131+DP131+DQ131+DR131&gt;0,1,0)</f>
        <v>1</v>
      </c>
      <c r="EI131" s="8" t="n">
        <v>2</v>
      </c>
      <c r="EJ131" s="48" t="n">
        <f aca="false">SUM(ED131:EH131)</f>
        <v>5</v>
      </c>
      <c r="EK131" s="48" t="n">
        <f aca="false">AY132+BM132+CA131+W132+AK132</f>
        <v>2</v>
      </c>
      <c r="EL131" s="48" t="n">
        <f aca="false">SUM(CN131:DB131)</f>
        <v>4</v>
      </c>
      <c r="EM131" s="48" t="n">
        <f aca="false">SUM(DD131:DR131)</f>
        <v>6</v>
      </c>
      <c r="EN131" s="48" t="n">
        <f aca="false">EL131-EM131</f>
        <v>-2</v>
      </c>
      <c r="EO131" s="48" t="n">
        <f aca="false">DT131</f>
        <v>29</v>
      </c>
      <c r="EP131" s="48" t="n">
        <f aca="false">DU131</f>
        <v>36</v>
      </c>
      <c r="EQ131" s="48" t="n">
        <f aca="false">EO131-EP131</f>
        <v>-7</v>
      </c>
      <c r="ER131" s="48" t="n">
        <f aca="false">SUM(DW131:EA131)</f>
        <v>1</v>
      </c>
      <c r="ES131" s="74"/>
      <c r="ET131" s="27" t="n">
        <f aca="false">IF(EK131+100&gt;99,EK131+100,concatdxnar("0",EK131+100))</f>
        <v>102</v>
      </c>
      <c r="EU131" s="27" t="str">
        <f aca="false">IF(EN131+100&gt;99,EN131+100,CONCATENATE("0",EN131+100))</f>
        <v>098</v>
      </c>
      <c r="EV131" s="27" t="str">
        <f aca="false">IF(EQ131+100&gt;99,EQ131+100,CONCATENATE("0",EQ131+100))</f>
        <v>093</v>
      </c>
      <c r="EW131" s="27" t="n">
        <f aca="false">9-ER131</f>
        <v>8</v>
      </c>
      <c r="EX131" s="8" t="str">
        <f aca="false">CONCATENATE(ET131,EU131,EV131,EW131,EI131)</f>
        <v>10209809382</v>
      </c>
      <c r="EY131" s="8" t="n">
        <f aca="false">VALUE(EX131)</f>
        <v>10209809382</v>
      </c>
      <c r="EZ131" s="8" t="n">
        <f aca="false">LARGE(EY130:EY135,EI131)</f>
        <v>10410512384</v>
      </c>
      <c r="FA131" s="8" t="str">
        <f aca="false">LEFT(EZ131,9)</f>
        <v>104105123</v>
      </c>
      <c r="FB131" s="8" t="str">
        <f aca="false">IF(FA131=FA130,"empate-c",IF(FA131=FA132,"empate-b","ok"))</f>
        <v>ok</v>
      </c>
      <c r="FC131" s="8" t="n">
        <f aca="false">VALUE(RIGHT(EZ131,1))</f>
        <v>4</v>
      </c>
      <c r="FD131" s="8" t="n">
        <f aca="false">IF(FB131="ok",9,IF(FB131="empate-c",CONCATENATE(FC131,FC130),IF(FB131="empate-b",CONCATENATE(FC131,FC132),1)))</f>
        <v>9</v>
      </c>
      <c r="FE131" s="8" t="str">
        <f aca="false">RIGHT(C128,1)</f>
        <v>O</v>
      </c>
      <c r="FF131" s="8" t="n">
        <f aca="false">IF(FD131=9,9,VLOOKUP(CONCATENATE(FE131,FD131),'Conf-Direto'!$A$12:$B$587,2,0))</f>
        <v>9</v>
      </c>
      <c r="FG131" s="8" t="n">
        <f aca="false">IF(FF131=9,9,IF(FF131=FC131,8,7))</f>
        <v>9</v>
      </c>
      <c r="FH131" s="1" t="str">
        <f aca="false">CONCATENATE(FA131,FG131,FC131)</f>
        <v>10410512394</v>
      </c>
      <c r="FI131" s="8" t="n">
        <v>2</v>
      </c>
      <c r="FJ131" s="25" t="n">
        <f aca="false">IF(CA130=1,1,IF(CA131=1,2,0))</f>
        <v>1</v>
      </c>
      <c r="FK131" s="25"/>
      <c r="FL131" s="25" t="n">
        <f aca="false">FK132</f>
        <v>2</v>
      </c>
      <c r="FM131" s="25" t="n">
        <f aca="false">FK133</f>
        <v>4</v>
      </c>
      <c r="FN131" s="25" t="n">
        <f aca="false">FK134</f>
        <v>5</v>
      </c>
      <c r="FO131" s="25" t="n">
        <f aca="false">FL135</f>
        <v>6</v>
      </c>
      <c r="FP131" s="1" t="n">
        <f aca="false">VALUE(FH131)</f>
        <v>10410512394</v>
      </c>
      <c r="FQ131" s="1" t="n">
        <f aca="false">LARGE(FP130:FP135,2)</f>
        <v>10410512394</v>
      </c>
      <c r="FR131" s="8" t="n">
        <f aca="false">IF(SUM(EJ130:EJ135)=0,B131,VALUE(RIGHT(FQ131,1)))</f>
        <v>4</v>
      </c>
      <c r="FS131" s="1" t="n">
        <f aca="false">FR131+84</f>
        <v>88</v>
      </c>
      <c r="FT131" s="1" t="str">
        <f aca="false">VLOOKUP(FR131,B130:D135,3,0)</f>
        <v>VAGNER BERBAT</v>
      </c>
      <c r="FU131" s="4" t="n">
        <f aca="false">F131</f>
        <v>86</v>
      </c>
      <c r="FV131" s="9" t="str">
        <f aca="false">IF(FS131&lt;10,CONCATENATE("0",FS131,IF(FU131&lt;10,CONCATENATE("0",FU131),FU131)),CONCATENATE(FS131,IF(FU131&lt;10,CONCATENATE("0",FU131),FU131)))</f>
        <v>8886</v>
      </c>
      <c r="FW131" s="4" t="n">
        <f aca="false">VALUE(FV131)</f>
        <v>8886</v>
      </c>
      <c r="FX131" s="4" t="n">
        <f aca="false">SMALL(FW130:FW135,FI131)</f>
        <v>8688</v>
      </c>
      <c r="FY131" s="4" t="n">
        <f aca="false">IF(LEN(FX131)=3,VALUE(LEFT(FX131,1)),VALUE(LEFT(FX131,2)))</f>
        <v>86</v>
      </c>
      <c r="FZ131" s="4" t="str">
        <f aca="false">RIGHT(FX131,2)</f>
        <v>88</v>
      </c>
    </row>
    <row r="132" customFormat="false" ht="13.8" hidden="false" customHeight="false" outlineLevel="0" collapsed="false">
      <c r="B132" s="48" t="n">
        <v>3</v>
      </c>
      <c r="C132" s="49" t="n">
        <v>87</v>
      </c>
      <c r="D132" s="50" t="str">
        <f aca="false">Classificação!D91</f>
        <v>RAÍ LIMA</v>
      </c>
      <c r="F132" s="49" t="n">
        <f aca="false">F131+1</f>
        <v>87</v>
      </c>
      <c r="G132" s="51" t="str">
        <f aca="false">VLOOKUP(FR132,$B$130:$D$135,3,0)</f>
        <v>ALFREDO DIAS</v>
      </c>
      <c r="H132" s="95" t="n">
        <f aca="false">VLOOKUP(FR132,EI130:EJ135,2,0)</f>
        <v>5</v>
      </c>
      <c r="I132" s="75" t="n">
        <f aca="false">VLOOKUP(FR132,EI130:EK135,3,0)</f>
        <v>3</v>
      </c>
      <c r="J132" s="95" t="n">
        <f aca="false">VLOOKUP(FR132,EI130:EQ135,4,0)</f>
        <v>6</v>
      </c>
      <c r="K132" s="77" t="n">
        <f aca="false">VLOOKUP(FR132,EI130:EQ135,5,0)</f>
        <v>4</v>
      </c>
      <c r="L132" s="78" t="n">
        <f aca="false">VLOOKUP(FR132,EI130:EQ135,6,0)</f>
        <v>2</v>
      </c>
      <c r="M132" s="95" t="n">
        <f aca="false">VLOOKUP(FR132,EI130:EQ135,7,0)</f>
        <v>36</v>
      </c>
      <c r="N132" s="77" t="n">
        <f aca="false">VLOOKUP(FR132,EI130:EQ135,8,0)</f>
        <v>24</v>
      </c>
      <c r="O132" s="113" t="n">
        <f aca="false">VLOOKUP(FR132,EI130:EQ135,9,0)</f>
        <v>12</v>
      </c>
      <c r="P132" s="80" t="n">
        <f aca="false">VLOOKUP(FR132,EI130:ER135,10,0)</f>
        <v>2</v>
      </c>
      <c r="Q132" s="80" t="e">
        <f aca="false">VLOOKUP(FS132,EJ130:ES135,10,0)</f>
        <v>#N/A</v>
      </c>
      <c r="R132" s="59"/>
      <c r="S132" s="59"/>
      <c r="U132" s="60"/>
      <c r="V132" s="61" t="str">
        <f aca="false">D131</f>
        <v>JOAO NETTO</v>
      </c>
      <c r="W132" s="62" t="n">
        <f aca="false">IF(X132="W",1,IF(X132="O",0,IF(X132="R",0,IF(X133="R",1,IF(AG132+AG133&gt;0,IF(AG132&gt;AG133,1,0),IF(AF132&gt;AF133,1,0))))))</f>
        <v>0</v>
      </c>
      <c r="X132" s="96"/>
      <c r="Y132" s="64" t="n">
        <v>1</v>
      </c>
      <c r="Z132" s="64" t="n">
        <v>1</v>
      </c>
      <c r="AA132" s="65"/>
      <c r="AC132" s="5" t="str">
        <f aca="false">IF(AA132&lt;&gt;"","STB",IF(AA133&lt;&gt;"","STB",IF(Z132&lt;&gt;"",IF(Z132&gt;5,IF(Z132&gt;Z133+1,"fim2st",IF(Z133&gt;Z132+1,"fim2st",IF(Z132=Z133,"meio2st",IF(Z132=6,IF(Z133=7,"fim2st","meio2st"),IF(Z132=7,IF(Z133=6,"fim2st","meio2st"),"meio2st"))))),IF(Z133&gt;5,IF(Z133&gt;Z132+1,"fim2st","meio2st"),"meio2st")),IF(Z133&lt;&gt;"",IF(Z132&gt;5,IF(Z132&gt;Z133+1,"fim2st",IF(Z133&gt;Z132+1,"fim2st",IF(Z132=Z133,"meio2st",IF(Z132=6,IF(Z133=7,"fim2st","meio2st"),IF(Z132=7,IF(Z133=6,"fim2st","meio2st"),"meio2st"))))),IF(Z133&gt;5,IF(Z133&gt;Z132+1,"fim2st","meio2st"),"meio2st")),IF(Y132&lt;&gt;"",IF(Y132&gt;5,IF(Y132&gt;Y133+1,"fim1st",IF(Y133&gt;Y132+1,"fim1st",IF(Y132=Y133,"meio1st",IF(Y132=6,IF(Y133=7,"fim1st","meio1st"),IF(Y132=7,IF(Y133=6,"fim1st","meio1st"),"meio1st"))))),IF(Y133&gt;5,IF(Y133&gt;Y132+1,"fim1st","meio1st"),"meio1st")),IF(Y133&lt;&gt;"",IF(Y132&gt;5,IF(Y132&gt;Y133+1,"fim1st",IF(Y133&gt;Y132+1,"fim1st",IF(Y132=Y133,"meio1st",IF(Y132=6,IF(Y133=7,"fim1st","meio1st"),IF(Y132=7,IF(Y133=6,"fim1st","meio1st"),"meio1st"))))),IF(Y133&gt;5,IF(Y133&gt;Y132+1,"fim1st","meio1st"),"meio1st")),"NJG"))))))</f>
        <v>fim2st</v>
      </c>
      <c r="AE132" s="66" t="n">
        <f aca="false">IF(X132="W",6,IF(X132="O",0,  IF(X133="R",IF(AC132="meio1st",IF(Y133&gt;4,IF(Y133=6,7,Y133+2),6),Y132),Y132)))</f>
        <v>1</v>
      </c>
      <c r="AF132" s="67" t="n">
        <f aca="false">IF(X132="W",6,IF(X132="O",0,IF(X132="R",IF(AC132="meio1st",0,IF(AC132="fim1st",0,Z132) ),IF(X133="R",IF(AC132="meio1st",6,IF(AC132="fim1st",6,IF(AC132="meio2st",IF(Z133&gt;4,IF(Z133=6,7,Z133+2),6),Z132))),Z132))))</f>
        <v>1</v>
      </c>
      <c r="AG132" s="68" t="n">
        <f aca="false">IF(X132="W",0,IF(X132="O",0,IF(X132="R",IF(AC132="STB",AA132,0),IF(X133="R",IF(AC130="meio1st",0,IF(AE132&gt;AE133,IF(AF132&gt;AF133,0,10),IF(AF132&gt;AF133,10,AA132))),AA132))))</f>
        <v>0</v>
      </c>
      <c r="AH132" s="69"/>
      <c r="AI132" s="60" t="s">
        <v>75</v>
      </c>
      <c r="AJ132" s="61" t="str">
        <f aca="false">D131</f>
        <v>JOAO NETTO</v>
      </c>
      <c r="AK132" s="62" t="n">
        <f aca="false">IF(AL132="W",1,IF(AL132="O",0,IF(AL132="R",0,IF(AL133="R",1,IF(AU132+AU133&gt;0,IF(AU132&gt;AU133,1,0),IF(AT132&gt;AT133,1,0))))))</f>
        <v>0</v>
      </c>
      <c r="AL132" s="96"/>
      <c r="AM132" s="64" t="n">
        <v>2</v>
      </c>
      <c r="AN132" s="64" t="n">
        <v>1</v>
      </c>
      <c r="AO132" s="65"/>
      <c r="AQ132" s="5" t="str">
        <f aca="false">IF(AO132&lt;&gt;"","STB",IF(AO133&lt;&gt;"","STB",IF(AN132&lt;&gt;"",IF(AN132&gt;5,IF(AN132&gt;AN133+1,"fim2st",IF(AN133&gt;AN132+1,"fim2st",IF(AN132=AN133,"meio2st",IF(AN132=6,IF(AN133=7,"fim2st","meio2st"),IF(AN132=7,IF(AN133=6,"fim2st","meio2st"),"meio2st"))))),IF(AN133&gt;5,IF(AN133&gt;AN132+1,"fim2st","meio2st"),"meio2st")),IF(AN133&lt;&gt;"",IF(AN132&gt;5,IF(AN132&gt;AN133+1,"fim2st",IF(AN133&gt;AN132+1,"fim2st",IF(AN132=AN133,"meio2st",IF(AN132=6,IF(AN133=7,"fim2st","meio2st"),IF(AN132=7,IF(AN133=6,"fim2st","meio2st"),"meio2st"))))),IF(AN133&gt;5,IF(AN133&gt;AN132+1,"fim2st","meio2st"),"meio2st")),IF(AM132&lt;&gt;"",IF(AM132&gt;5,IF(AM132&gt;AM133+1,"fim1st",IF(AM133&gt;AM132+1,"fim1st",IF(AM132=AM133,"meio1st",IF(AM132=6,IF(AM133=7,"fim1st","meio1st"),IF(AM132=7,IF(AM133=6,"fim1st","meio1st"),"meio1st"))))),IF(AM133&gt;5,IF(AM133&gt;AM132+1,"fim1st","meio1st"),"meio1st")),IF(AM133&lt;&gt;"",IF(AM132&gt;5,IF(AM132&gt;AM133+1,"fim1st",IF(AM133&gt;AM132+1,"fim1st",IF(AM132=AM133,"meio1st",IF(AM132=6,IF(AM133=7,"fim1st","meio1st"),IF(AM132=7,IF(AM133=6,"fim1st","meio1st"),"meio1st"))))),IF(AM133&gt;5,IF(AM133&gt;AM132+1,"fim1st","meio1st"),"meio1st")),"NJG"))))))</f>
        <v>fim2st</v>
      </c>
      <c r="AS132" s="66" t="n">
        <f aca="false">IF(AL132="W",6,IF(AL132="O",0,  IF(AL133="R",IF(AQ132="meio1st",IF(AM133&gt;4,IF(AM133=6,7,AM133+2),6),AM132),AM132)))</f>
        <v>2</v>
      </c>
      <c r="AT132" s="67" t="n">
        <f aca="false">IF(AL132="W",6,IF(AL132="O",0,IF(AL132="R",IF(AQ132="meio1st",0,IF(AQ132="fim1st",0,AN132) ),IF(AL133="R",IF(AQ132="meio1st",6,IF(AQ132="fim1st",6,IF(AQ132="meio2st",IF(AN133&gt;4,IF(AN133=6,7,AN133+2),6),AN132))),AN132))))</f>
        <v>1</v>
      </c>
      <c r="AU132" s="68" t="n">
        <f aca="false">IF(AL132="W",0,IF(AL132="O",0,IF(AL132="R",IF(AQ132="STB",AO132,0),IF(AL133="R",IF(AQ130="meio1st",0,IF(AS132&gt;AS133,IF(AT132&gt;AT133,0,10),IF(AT132&gt;AT133,10,AO132))),AO132))))</f>
        <v>0</v>
      </c>
      <c r="AW132" s="60"/>
      <c r="AX132" s="61" t="str">
        <f aca="false">D131</f>
        <v>JOAO NETTO</v>
      </c>
      <c r="AY132" s="62" t="n">
        <f aca="false">IF(AZ132="W",1,IF(AZ132="O",0,IF(AZ132="R",0,IF(AZ133="R",1,IF(BI132+BI133&gt;0,IF(BI132&gt;BI133,1,0),IF(BH132&gt;BH133,1,0))))))</f>
        <v>1</v>
      </c>
      <c r="AZ132" s="63" t="s">
        <v>25</v>
      </c>
      <c r="BA132" s="64"/>
      <c r="BB132" s="64"/>
      <c r="BC132" s="65"/>
      <c r="BE132" s="5" t="str">
        <f aca="false">IF(BC132&lt;&gt;"","STB",IF(BC133&lt;&gt;"","STB",IF(BB132&lt;&gt;"",IF(BB132&gt;5,IF(BB132&gt;BB133+1,"fim2st",IF(BB133&gt;BB132+1,"fim2st",IF(BB132=BB133,"meio2st",IF(BB132=6,IF(BB133=7,"fim2st","meio2st"),IF(BB132=7,IF(BB133=6,"fim2st","meio2st"),"meio2st"))))),IF(BB133&gt;5,IF(BB133&gt;BB132+1,"fim2st","meio2st"),"meio2st")),IF(BB133&lt;&gt;"",IF(BB132&gt;5,IF(BB132&gt;BB133+1,"fim2st",IF(BB133&gt;BB132+1,"fim2st",IF(BB132=BB133,"meio2st",IF(BB132=6,IF(BB133=7,"fim2st","meio2st"),IF(BB132=7,IF(BB133=6,"fim2st","meio2st"),"meio2st"))))),IF(BB133&gt;5,IF(BB133&gt;BB132+1,"fim2st","meio2st"),"meio2st")),IF(BA132&lt;&gt;"",IF(BA132&gt;5,IF(BA132&gt;BA133+1,"fim1st",IF(BA133&gt;BA132+1,"fim1st",IF(BA132=BA133,"meio1st",IF(BA132=6,IF(BA133=7,"fim1st","meio1st"),IF(BA132=7,IF(BA133=6,"fim1st","meio1st"),"meio1st"))))),IF(BA133&gt;5,IF(BA133&gt;BA132+1,"fim1st","meio1st"),"meio1st")),IF(BA133&lt;&gt;"",IF(BA132&gt;5,IF(BA132&gt;BA133+1,"fim1st",IF(BA133&gt;BA132+1,"fim1st",IF(BA132=BA133,"meio1st",IF(BA132=6,IF(BA133=7,"fim1st","meio1st"),IF(BA132=7,IF(BA133=6,"fim1st","meio1st"),"meio1st"))))),IF(BA133&gt;5,IF(BA133&gt;BA132+1,"fim1st","meio1st"),"meio1st")),"NJG"))))))</f>
        <v>NJG</v>
      </c>
      <c r="BG132" s="66" t="n">
        <f aca="false">IF(AZ132="W",6,IF(AZ132="O",0,  IF(AZ133="R",IF(BE132="meio1st",IF(BA133&gt;4,IF(BA133=6,7,BA133+2),6),BA132),BA132)))</f>
        <v>6</v>
      </c>
      <c r="BH132" s="67" t="n">
        <f aca="false">IF(AZ132="W",6,IF(AZ132="O",0,IF(AZ132="R",IF(BE132="meio1st",0,IF(BE132="fim1st",0,BB132) ),IF(AZ133="R",IF(BE132="meio1st",6,IF(BE132="fim1st",6,IF(BE132="meio2st",IF(BB133&gt;4,IF(BB133=6,7,BB133+2),6),BB132))),BB132))))</f>
        <v>6</v>
      </c>
      <c r="BI132" s="68" t="n">
        <f aca="false">IF(AZ132="W",0,IF(AZ132="O",0,IF(AZ132="R",IF(BE132="STB",BC132,0),IF(AZ133="R",IF(BE130="meio1st",0,IF(BG132&gt;BG133,IF(BH132&gt;BH133,0,10),IF(BH132&gt;BH133,10,BC132))),BC132))))</f>
        <v>0</v>
      </c>
      <c r="BK132" s="60"/>
      <c r="BL132" s="61" t="str">
        <f aca="false">D131</f>
        <v>JOAO NETTO</v>
      </c>
      <c r="BM132" s="62" t="n">
        <f aca="false">IF(BN132="W",1,IF(BN132="O",0,IF(BN132="R",0,IF(BN133="R",1,IF(BW132+BW133&gt;0,IF(BW132&gt;BW133,1,0),IF(BV132&gt;BV133,1,0))))))</f>
        <v>1</v>
      </c>
      <c r="BN132" s="96" t="s">
        <v>25</v>
      </c>
      <c r="BO132" s="64"/>
      <c r="BP132" s="64"/>
      <c r="BQ132" s="65"/>
      <c r="BS132" s="5" t="str">
        <f aca="false">IF(BQ132&lt;&gt;"","STB",IF(BQ133&lt;&gt;"","STB",IF(BP132&lt;&gt;"",IF(BP132&gt;5,IF(BP132&gt;BP133+1,"fim2st",IF(BP133&gt;BP132+1,"fim2st",IF(BP132=BP133,"meio2st",IF(BP132=6,IF(BP133=7,"fim2st","meio2st"),IF(BP132=7,IF(BP133=6,"fim2st","meio2st"),"meio2st"))))),IF(BP133&gt;5,IF(BP133&gt;BP132+1,"fim2st","meio2st"),"meio2st")),IF(BP133&lt;&gt;"",IF(BP132&gt;5,IF(BP132&gt;BP133+1,"fim2st",IF(BP133&gt;BP132+1,"fim2st",IF(BP132=BP133,"meio2st",IF(BP132=6,IF(BP133=7,"fim2st","meio2st"),IF(BP132=7,IF(BP133=6,"fim2st","meio2st"),"meio2st"))))),IF(BP133&gt;5,IF(BP133&gt;BP132+1,"fim2st","meio2st"),"meio2st")),IF(BO132&lt;&gt;"",IF(BO132&gt;5,IF(BO132&gt;BO133+1,"fim1st",IF(BO133&gt;BO132+1,"fim1st",IF(BO132=BO133,"meio1st",IF(BO132=6,IF(BO133=7,"fim1st","meio1st"),IF(BO132=7,IF(BO133=6,"fim1st","meio1st"),"meio1st"))))),IF(BO133&gt;5,IF(BO133&gt;BO132+1,"fim1st","meio1st"),"meio1st")),IF(BO133&lt;&gt;"",IF(BO132&gt;5,IF(BO132&gt;BO133+1,"fim1st",IF(BO133&gt;BO132+1,"fim1st",IF(BO132=BO133,"meio1st",IF(BO132=6,IF(BO133=7,"fim1st","meio1st"),IF(BO132=7,IF(BO133=6,"fim1st","meio1st"),"meio1st"))))),IF(BO133&gt;5,IF(BO133&gt;BO132+1,"fim1st","meio1st"),"meio1st")),"NJG"))))))</f>
        <v>NJG</v>
      </c>
      <c r="BU132" s="66" t="n">
        <f aca="false">IF(BN132="W",6,IF(BN132="O",0,  IF(BN133="R",IF(BS132="meio1st",IF(BO133&gt;4,IF(BO133=6,7,BO133+2),6),BO132),BO132)))</f>
        <v>6</v>
      </c>
      <c r="BV132" s="67" t="n">
        <f aca="false">IF(BN132="W",6,IF(BN132="O",0,IF(BN132="R",IF(BS132="meio1st",0,IF(BS132="fim1st",0,BP132) ),IF(BN133="R",IF(BS132="meio1st",6,IF(BS132="fim1st",6,IF(BS132="meio2st",IF(BP133&gt;4,IF(BP133=6,7,BP133+2),6),BP132))),BP132))))</f>
        <v>6</v>
      </c>
      <c r="BW132" s="68" t="n">
        <f aca="false">IF(BN132="W",0,IF(BN132="O",0,IF(BN132="R",IF(BS132="STB",BQ132,0),IF(BN133="R",IF(BS130="meio1st",0,IF(BU132&gt;BU133,IF(BV132&gt;BV133,0,10),IF(BV132&gt;BV133,10,BQ132))),BQ132))))</f>
        <v>0</v>
      </c>
      <c r="BY132" s="60" t="s">
        <v>75</v>
      </c>
      <c r="BZ132" s="61" t="str">
        <f aca="false">D132</f>
        <v>RAÍ LIMA</v>
      </c>
      <c r="CA132" s="62" t="n">
        <f aca="false">IF(CB132="W",1,IF(CB132="O",0,IF(CB132="R",0,IF(CB133="R",1,IF(CK132+CK133&gt;0,IF(CK132&gt;CK133,1,0),IF(CJ132&gt;CJ133,1,0))))))</f>
        <v>0</v>
      </c>
      <c r="CB132" s="96" t="s">
        <v>47</v>
      </c>
      <c r="CC132" s="64"/>
      <c r="CD132" s="64"/>
      <c r="CE132" s="65"/>
      <c r="CG132" s="5" t="str">
        <f aca="false">IF(CE132&lt;&gt;"","STB",IF(CE133&lt;&gt;"","STB",IF(CD132&lt;&gt;"",IF(CD132&gt;5,IF(CD132&gt;CD133+1,"fim2st",IF(CD133&gt;CD132+1,"fim2st",IF(CD132=CD133,"meio2st",IF(CD132=6,IF(CD133=7,"fim2st","meio2st"),IF(CD132=7,IF(CD133=6,"fim2st","meio2st"),"meio2st"))))),IF(CD133&gt;5,IF(CD133&gt;CD132+1,"fim2st","meio2st"),"meio2st")),IF(CD133&lt;&gt;"",IF(CD132&gt;5,IF(CD132&gt;CD133+1,"fim2st",IF(CD133&gt;CD132+1,"fim2st",IF(CD132=CD133,"meio2st",IF(CD132=6,IF(CD133=7,"fim2st","meio2st"),IF(CD132=7,IF(CD133=6,"fim2st","meio2st"),"meio2st"))))),IF(CD133&gt;5,IF(CD133&gt;CD132+1,"fim2st","meio2st"),"meio2st")),IF(CC132&lt;&gt;"",IF(CC132&gt;5,IF(CC132&gt;CC133+1,"fim1st",IF(CC133&gt;CC132+1,"fim1st",IF(CC132=CC133,"meio1st",IF(CC132=6,IF(CC133=7,"fim1st","meio1st"),IF(CC132=7,IF(CC133=6,"fim1st","meio1st"),"meio1st"))))),IF(CC133&gt;5,IF(CC133&gt;CC132+1,"fim1st","meio1st"),"meio1st")),IF(CC133&lt;&gt;"",IF(CC132&gt;5,IF(CC132&gt;CC133+1,"fim1st",IF(CC133&gt;CC132+1,"fim1st",IF(CC132=CC133,"meio1st",IF(CC132=6,IF(CC133=7,"fim1st","meio1st"),IF(CC132=7,IF(CC133=6,"fim1st","meio1st"),"meio1st"))))),IF(CC133&gt;5,IF(CC133&gt;CC132+1,"fim1st","meio1st"),"meio1st")),"NJG"))))))</f>
        <v>NJG</v>
      </c>
      <c r="CI132" s="71" t="n">
        <f aca="false">IF(CB132="W",6,IF(CB132="O",0,  IF(CB133="R",IF(CG132="meio1st",IF(CC133&gt;4,IF(CC133=6,7,CC133+2),6),CC132),CC132)))</f>
        <v>0</v>
      </c>
      <c r="CJ132" s="72" t="n">
        <f aca="false">IF(CB132="W",6,IF(CB132="O",0,IF(CB132="R",IF(CG132="meio1st",0,IF(CG132="fim1st",0,CD132) ),IF(CB133="R",IF(CG132="meio1st",6,IF(CG132="fim1st",6,IF(CG132="meio2st",IF(CD133&gt;4,IF(CD133=6,7,CD133+2),6),CD132))),CD132))))</f>
        <v>0</v>
      </c>
      <c r="CK132" s="73" t="n">
        <f aca="false">IF(CB132="W",0,IF(CB132="O",0,IF(CB132="R",IF(CG132="STB",CE132,0),IF(CB133="R",IF(CG130="meio1st",0,IF(CI132&gt;CI133,IF(CJ132&gt;CJ133,0,10),IF(CJ132&gt;CJ133,10,CE132))),CE132))))</f>
        <v>0</v>
      </c>
      <c r="CM132" s="1" t="str">
        <f aca="false">D132</f>
        <v>RAÍ LIMA</v>
      </c>
      <c r="CN132" s="8" t="n">
        <f aca="false">IF(AE134&gt;AE135,1,0)</f>
        <v>0</v>
      </c>
      <c r="CO132" s="8" t="n">
        <f aca="false">IF(AF134&gt;AF135,1,0)</f>
        <v>0</v>
      </c>
      <c r="CP132" s="8" t="n">
        <f aca="false">IF(AG134&gt;AG135,1,0)</f>
        <v>0</v>
      </c>
      <c r="CQ132" s="8" t="n">
        <f aca="false">IF(AS134&gt;AS135,1,0)</f>
        <v>0</v>
      </c>
      <c r="CR132" s="8" t="n">
        <f aca="false">IF(AT134&gt;AT135,1,0)</f>
        <v>0</v>
      </c>
      <c r="CS132" s="8" t="n">
        <f aca="false">IF(AU134&gt;AU135,1,0)</f>
        <v>0</v>
      </c>
      <c r="CT132" s="8" t="n">
        <f aca="false">IF(BG133&gt;BG132,1,0)</f>
        <v>0</v>
      </c>
      <c r="CU132" s="8" t="n">
        <f aca="false">IF(BH133&gt;BH132,1,0)</f>
        <v>0</v>
      </c>
      <c r="CV132" s="8" t="n">
        <f aca="false">IF(BI133&gt;BI132,1,0)</f>
        <v>0</v>
      </c>
      <c r="CW132" s="8" t="n">
        <f aca="false">IF(BU131&gt;BU130,1,0)</f>
        <v>0</v>
      </c>
      <c r="CX132" s="8" t="n">
        <f aca="false">IF(BV131&gt;BV130,1,0)</f>
        <v>0</v>
      </c>
      <c r="CY132" s="8" t="n">
        <f aca="false">IF(BW131&gt;BW130,1,0)</f>
        <v>0</v>
      </c>
      <c r="CZ132" s="8" t="n">
        <f aca="false">IF(CI132&gt;CI133,1,0)</f>
        <v>0</v>
      </c>
      <c r="DA132" s="8" t="n">
        <f aca="false">IF(CJ132&gt;CJ133,1,0)</f>
        <v>0</v>
      </c>
      <c r="DB132" s="8" t="n">
        <f aca="false">IF(CK132&gt;CK133,1,0)</f>
        <v>0</v>
      </c>
      <c r="DC132" s="74"/>
      <c r="DD132" s="8" t="n">
        <f aca="false">IF(AE135&gt;AE134,1,0)</f>
        <v>1</v>
      </c>
      <c r="DE132" s="8" t="n">
        <f aca="false">IF(AF135&gt;AF134,1,0)</f>
        <v>1</v>
      </c>
      <c r="DF132" s="8" t="n">
        <f aca="false">IF(AG135&gt;AG134,1,0)</f>
        <v>0</v>
      </c>
      <c r="DG132" s="8" t="n">
        <f aca="false">IF(AS135&gt;AS134,1,0)</f>
        <v>1</v>
      </c>
      <c r="DH132" s="8" t="n">
        <f aca="false">IF(AT135&gt;AT134,1,0)</f>
        <v>1</v>
      </c>
      <c r="DI132" s="8" t="n">
        <f aca="false">IF(AU135&gt;AU134,1,0)</f>
        <v>0</v>
      </c>
      <c r="DJ132" s="8" t="n">
        <f aca="false">IF(BG132&gt;BG133,1,0)</f>
        <v>1</v>
      </c>
      <c r="DK132" s="8" t="n">
        <f aca="false">IF(BH132&gt;BH133,1,0)</f>
        <v>1</v>
      </c>
      <c r="DL132" s="8" t="n">
        <f aca="false">IF(BI132&gt;BI133,1,0)</f>
        <v>0</v>
      </c>
      <c r="DM132" s="8" t="n">
        <f aca="false">IF(BU130&gt;BU131,1,0)</f>
        <v>1</v>
      </c>
      <c r="DN132" s="8" t="n">
        <f aca="false">IF(BV130&gt;BV131,1,0)</f>
        <v>1</v>
      </c>
      <c r="DO132" s="8" t="n">
        <f aca="false">IF(BW130&gt;BW131,1,0)</f>
        <v>0</v>
      </c>
      <c r="DP132" s="8" t="n">
        <f aca="false">IF(CI133&gt;CI132,1,0)</f>
        <v>1</v>
      </c>
      <c r="DQ132" s="8" t="n">
        <f aca="false">IF(CJ133&gt;CJ132,1,0)</f>
        <v>1</v>
      </c>
      <c r="DR132" s="8" t="n">
        <f aca="false">IF(CK133&gt;CK132,1,0)</f>
        <v>0</v>
      </c>
      <c r="DS132" s="74"/>
      <c r="DT132" s="8" t="n">
        <f aca="false">AE134+AF134+AG134+AS134+AT134+AU134+BG133+BH133+BI133+BU131+BV131+BW131+CI132+CJ132+CK132</f>
        <v>0</v>
      </c>
      <c r="DU132" s="8" t="n">
        <f aca="false">AE135+AF135+AG135+AS135+AT135+AU135+BG132+BH132+BI132+BU130+BV130+BW130+CI133+CJ133+CK133</f>
        <v>60</v>
      </c>
      <c r="DV132" s="74"/>
      <c r="DW132" s="1" t="n">
        <f aca="false">IF(X134="O",1,0)</f>
        <v>1</v>
      </c>
      <c r="DX132" s="1" t="n">
        <f aca="false">IF(AL134="O",1,0)</f>
        <v>1</v>
      </c>
      <c r="DY132" s="1" t="n">
        <f aca="false">IF(AZ133="O",1,0)</f>
        <v>1</v>
      </c>
      <c r="DZ132" s="1" t="n">
        <f aca="false">IF(BN131="O",1,0)</f>
        <v>1</v>
      </c>
      <c r="EA132" s="1" t="n">
        <f aca="false">IF(CB132="O",1,0)</f>
        <v>1</v>
      </c>
      <c r="ED132" s="8" t="n">
        <f aca="false">IF(CN132+CO132+CP132+DD132+DE132+DF132&gt;0,1,0)</f>
        <v>1</v>
      </c>
      <c r="EE132" s="8" t="n">
        <f aca="false">IF(CQ132+CR132+CS132+DG132+DH132+DI132&gt;0,1,0)</f>
        <v>1</v>
      </c>
      <c r="EF132" s="8" t="n">
        <f aca="false">IF(CT132+CU132+CV132+DJ132+DK132+DL132&gt;0,1,0)</f>
        <v>1</v>
      </c>
      <c r="EG132" s="8" t="n">
        <f aca="false">IF(CW132+CX132+CY132+DM132+DN132+DO132&gt;0,1,0)</f>
        <v>1</v>
      </c>
      <c r="EH132" s="8" t="n">
        <f aca="false">IF(CZ132+DA132+DB132+DP132+DQ132+DR132&gt;0,1,0)</f>
        <v>1</v>
      </c>
      <c r="EI132" s="8" t="n">
        <v>3</v>
      </c>
      <c r="EJ132" s="48" t="n">
        <f aca="false">SUM(ED132:EH132)</f>
        <v>5</v>
      </c>
      <c r="EK132" s="48" t="n">
        <f aca="false">AY133+BM131+CA132+W134+AK134</f>
        <v>0</v>
      </c>
      <c r="EL132" s="48" t="n">
        <f aca="false">SUM(CN132:DB132)</f>
        <v>0</v>
      </c>
      <c r="EM132" s="48" t="n">
        <f aca="false">SUM(DD132:DR132)</f>
        <v>10</v>
      </c>
      <c r="EN132" s="48" t="n">
        <f aca="false">EL132-EM132</f>
        <v>-10</v>
      </c>
      <c r="EO132" s="48" t="n">
        <f aca="false">DT132</f>
        <v>0</v>
      </c>
      <c r="EP132" s="48" t="n">
        <f aca="false">DU132</f>
        <v>60</v>
      </c>
      <c r="EQ132" s="48" t="n">
        <f aca="false">EO132-EP132</f>
        <v>-60</v>
      </c>
      <c r="ER132" s="48" t="n">
        <f aca="false">SUM(DW132:EA132)</f>
        <v>5</v>
      </c>
      <c r="ES132" s="74"/>
      <c r="ET132" s="27" t="n">
        <f aca="false">IF(EK132+100&gt;99,EK132+100,concatdxnar("0",EK132+100))</f>
        <v>100</v>
      </c>
      <c r="EU132" s="27" t="str">
        <f aca="false">IF(EN132+100&gt;99,EN132+100,CONCATENATE("0",EN132+100))</f>
        <v>090</v>
      </c>
      <c r="EV132" s="27" t="str">
        <f aca="false">IF(EQ132+100&gt;99,EQ132+100,CONCATENATE("0",EQ132+100))</f>
        <v>040</v>
      </c>
      <c r="EW132" s="27" t="n">
        <f aca="false">9-ER132</f>
        <v>4</v>
      </c>
      <c r="EX132" s="8" t="str">
        <f aca="false">CONCATENATE(ET132,EU132,EV132,EW132,EI132)</f>
        <v>10009004043</v>
      </c>
      <c r="EY132" s="8" t="n">
        <f aca="false">VALUE(EX132)</f>
        <v>10009004043</v>
      </c>
      <c r="EZ132" s="8" t="n">
        <f aca="false">LARGE(EY130:EY135,EI132)</f>
        <v>10310211271</v>
      </c>
      <c r="FA132" s="8" t="str">
        <f aca="false">LEFT(EZ132,9)</f>
        <v>103102112</v>
      </c>
      <c r="FB132" s="8" t="str">
        <f aca="false">IF(FA132=FA131,"empate-c",IF(FA132=FA133,"empate-b","ok"))</f>
        <v>ok</v>
      </c>
      <c r="FC132" s="8" t="n">
        <f aca="false">VALUE(RIGHT(EZ132,1))</f>
        <v>1</v>
      </c>
      <c r="FD132" s="8" t="n">
        <f aca="false">IF(FB132="ok",9,IF(FB132="empate-c",CONCATENATE(FC132,FC131),IF(FB132="empate-b",CONCATENATE(FC132,FC133),1)))</f>
        <v>9</v>
      </c>
      <c r="FE132" s="8" t="str">
        <f aca="false">RIGHT(C128,1)</f>
        <v>O</v>
      </c>
      <c r="FF132" s="8" t="n">
        <f aca="false">IF(FD132=9,9,VLOOKUP(CONCATENATE(FE132,FD132),'Conf-Direto'!$A$12:$B$587,2,0))</f>
        <v>9</v>
      </c>
      <c r="FG132" s="8" t="n">
        <f aca="false">IF(FF132=9,9,IF(FF132=FC132,8,7))</f>
        <v>9</v>
      </c>
      <c r="FH132" s="1" t="str">
        <f aca="false">CONCATENATE(FA132,FG132,FC132)</f>
        <v>10310211291</v>
      </c>
      <c r="FI132" s="8" t="n">
        <v>3</v>
      </c>
      <c r="FJ132" s="25" t="n">
        <f aca="false">IF(BM130=1,1,IF(BM131=1,3,0))</f>
        <v>1</v>
      </c>
      <c r="FK132" s="25" t="n">
        <f aca="false">IF(AY132=1,2,IF(AY133=1,3,0))</f>
        <v>2</v>
      </c>
      <c r="FL132" s="25"/>
      <c r="FM132" s="25" t="n">
        <f aca="false">FL133</f>
        <v>4</v>
      </c>
      <c r="FN132" s="25" t="n">
        <f aca="false">FL134</f>
        <v>5</v>
      </c>
      <c r="FO132" s="25" t="n">
        <f aca="false">FL135</f>
        <v>6</v>
      </c>
      <c r="FP132" s="1" t="n">
        <f aca="false">VALUE(FH132)</f>
        <v>10310211291</v>
      </c>
      <c r="FQ132" s="1" t="n">
        <f aca="false">LARGE(FP130:FP135,3)</f>
        <v>10310211291</v>
      </c>
      <c r="FR132" s="8" t="n">
        <f aca="false">IF(SUM(EJ130:EJ135)=0,B132,VALUE(RIGHT(FQ132,1)))</f>
        <v>1</v>
      </c>
      <c r="FS132" s="1" t="n">
        <f aca="false">FR132+84</f>
        <v>85</v>
      </c>
      <c r="FT132" s="1" t="str">
        <f aca="false">VLOOKUP(FR132,B130:D135,3,0)</f>
        <v>ALFREDO DIAS</v>
      </c>
      <c r="FU132" s="4" t="n">
        <f aca="false">F132</f>
        <v>87</v>
      </c>
      <c r="FV132" s="9" t="str">
        <f aca="false">IF(FS132&lt;10,CONCATENATE("0",FS132,IF(FU132&lt;10,CONCATENATE("0",FU132),FU132)),CONCATENATE(FS132,IF(FU132&lt;10,CONCATENATE("0",FU132),FU132)))</f>
        <v>8587</v>
      </c>
      <c r="FW132" s="4" t="n">
        <f aca="false">VALUE(FV132)</f>
        <v>8587</v>
      </c>
      <c r="FX132" s="4" t="n">
        <f aca="false">SMALL(FW130:FW135,FI132)</f>
        <v>8790</v>
      </c>
      <c r="FY132" s="4" t="n">
        <f aca="false">IF(LEN(FX132)=3,VALUE(LEFT(FX132,1)),VALUE(LEFT(FX132,2)))</f>
        <v>87</v>
      </c>
      <c r="FZ132" s="4" t="str">
        <f aca="false">RIGHT(FX132,2)</f>
        <v>90</v>
      </c>
    </row>
    <row r="133" customFormat="false" ht="13.8" hidden="false" customHeight="false" outlineLevel="0" collapsed="false">
      <c r="B133" s="48" t="n">
        <v>4</v>
      </c>
      <c r="C133" s="49" t="n">
        <v>88</v>
      </c>
      <c r="D133" s="50" t="str">
        <f aca="false">Classificação!D92</f>
        <v>VAGNER BERBAT</v>
      </c>
      <c r="F133" s="49" t="n">
        <f aca="false">F132+1</f>
        <v>88</v>
      </c>
      <c r="G133" s="51" t="str">
        <f aca="false">VLOOKUP(FR133,$B$130:$D$135,3,0)</f>
        <v>JOAO NETTO</v>
      </c>
      <c r="H133" s="95" t="n">
        <f aca="false">VLOOKUP(FR133,EI130:EJ135,2,0)</f>
        <v>5</v>
      </c>
      <c r="I133" s="75" t="n">
        <f aca="false">VLOOKUP(FR133,EI130:EK135,3,0)</f>
        <v>2</v>
      </c>
      <c r="J133" s="79" t="n">
        <f aca="false">VLOOKUP(FR133,EI130:EQ135,4,0)</f>
        <v>4</v>
      </c>
      <c r="K133" s="77" t="n">
        <f aca="false">VLOOKUP(FR133,EI130:EQ135,5,0)</f>
        <v>6</v>
      </c>
      <c r="L133" s="78" t="n">
        <f aca="false">VLOOKUP(FR133,EI130:EQ135,6,0)</f>
        <v>-2</v>
      </c>
      <c r="M133" s="79" t="n">
        <f aca="false">VLOOKUP(FR133,EI130:EQ135,7,0)</f>
        <v>29</v>
      </c>
      <c r="N133" s="77" t="n">
        <f aca="false">VLOOKUP(FR133,EI130:EQ135,8,0)</f>
        <v>36</v>
      </c>
      <c r="O133" s="113" t="n">
        <f aca="false">VLOOKUP(FR133,EI130:EQ135,9,0)</f>
        <v>-7</v>
      </c>
      <c r="P133" s="80" t="n">
        <f aca="false">VLOOKUP(FR133,EI130:ER135,10,0)</f>
        <v>1</v>
      </c>
      <c r="Q133" s="80" t="e">
        <f aca="false">VLOOKUP(FS133,EJ130:ES135,10,0)</f>
        <v>#N/A</v>
      </c>
      <c r="R133" s="59"/>
      <c r="S133" s="59"/>
      <c r="U133" s="81" t="s">
        <v>75</v>
      </c>
      <c r="V133" s="82" t="str">
        <f aca="false">D134</f>
        <v>CARLOS SILVEIRA</v>
      </c>
      <c r="W133" s="83" t="n">
        <f aca="false">IF(X133="W",1,IF(X133="O",0,IF(X133="R",0,IF(X132="R",1,IF(AG133+AG132&gt;0,IF(AG133&gt;AG132,1,0),IF(AF133&gt;AF132,1,0))))))</f>
        <v>1</v>
      </c>
      <c r="X133" s="84"/>
      <c r="Y133" s="85" t="n">
        <v>6</v>
      </c>
      <c r="Z133" s="85" t="n">
        <v>6</v>
      </c>
      <c r="AA133" s="86"/>
      <c r="AC133" s="5" t="str">
        <f aca="false">IF(AA133&lt;&gt;"","STB",IF(AA132&lt;&gt;"","STB",IF(Z133&lt;&gt;"",IF(Z133&gt;5,IF(Z133&gt;Z132+1,"fim2st",IF(Z132&gt;Z133+1,"fim2st",IF(Z133=Z132,"meio2st",IF(Z133=6,IF(Z132=7,"fim2st","meio2st"),IF(Z133=7,IF(Z132=6,"fim2st","meio2st"),"meio2st"))))),IF(Z132&gt;5,IF(Z132&gt;Z133+1,"fim2st","meio2st"),"meio2st")),IF(Z132&lt;&gt;"",IF(Z133&gt;5,IF(Z133&gt;Z132+1,"fim2st",IF(Z132&gt;Z133+1,"fim2st",IF(Z133=Z132,"meio2st",IF(Z133=6,IF(Z132=7,"fim2st","meio2st"),IF(Z133=7,IF(Z132=6,"fim2st","meio2st"),"meio2st"))))),IF(Z132&gt;5,IF(Z132&gt;Z133+1,"fim2st","meio2st"),"meio2st")),IF(Y133&lt;&gt;"",IF(Y133&gt;5,IF(Y133&gt;Y132+1,"fim1st",IF(Y132&gt;Y133+1,"fim1st",IF(Y133=Y132,"meio1st",IF(Y133=6,IF(Y132=7,"fim1st","meio1st"),IF(Y133=7,IF(Y132=6,"fim1st","meio1st"),"meio1st"))))),IF(Y132&gt;5,IF(Y132&gt;Y133+1,"fim1st","meio1st"),"meio1st")),IF(Y132&lt;&gt;"",IF(Y133&gt;5,IF(Y133&gt;Y132+1,"fim1st",IF(Y132&gt;Y133+1,"fim1st",IF(Y133=Y132,"meio1st",IF(Y133=6,IF(Y132=7,"fim1st","meio1st"),IF(Y133=7,IF(Y132=6,"fim1st","meio1st"),"meio1st"))))),IF(Y132&gt;5,IF(Y132&gt;Y133+1,"fim1st","meio1st"),"meio1st")),"NJG"))))))</f>
        <v>fim2st</v>
      </c>
      <c r="AE133" s="87" t="n">
        <f aca="false">IF(X133="W",6,IF(X133="O",0,  IF(X132="R",IF(AC133="meio1st",IF(Y132&gt;4,IF(Y132=6,7,Y132+2),6),Y133),Y133)))</f>
        <v>6</v>
      </c>
      <c r="AF133" s="88" t="n">
        <f aca="false">IF(X133="W",6,IF(X133="O",0,IF(X133="R",IF(AC133="meio1st",0,IF(AC133="fim1st",0,Z133) ),IF(X132="R",IF(AC133="meio1st",6,IF(AC133="fim1st",6,IF(AC133="meio2st",IF(Z132&gt;4,IF(Z132=6,7,Z132+2),6),Z133))),Z133))))</f>
        <v>6</v>
      </c>
      <c r="AG133" s="89" t="n">
        <f aca="false">IF(X133="W",0,IF(X133="O",0,IF(X133="R",IF(AC133="STB",AA133,0),IF(X132="R",IF(AC130="meio1st",0,IF(AE133&gt;AE132,IF(AF133&gt;AF132,0,10),IF(AF133&gt;AF132,10,AA133))),AA133))))</f>
        <v>0</v>
      </c>
      <c r="AH133" s="69"/>
      <c r="AI133" s="81"/>
      <c r="AJ133" s="82" t="str">
        <f aca="false">D133</f>
        <v>VAGNER BERBAT</v>
      </c>
      <c r="AK133" s="83" t="n">
        <f aca="false">IF(AL133="W",1,IF(AL133="O",0,IF(AL133="R",0,IF(AL132="R",1,IF(AU133+AU132&gt;0,IF(AU133&gt;AU132,1,0),IF(AT133&gt;AT132,1,0))))))</f>
        <v>1</v>
      </c>
      <c r="AL133" s="84"/>
      <c r="AM133" s="85" t="n">
        <v>6</v>
      </c>
      <c r="AN133" s="85" t="n">
        <v>6</v>
      </c>
      <c r="AO133" s="86"/>
      <c r="AQ133" s="5" t="str">
        <f aca="false">IF(AO133&lt;&gt;"","STB",IF(AO132&lt;&gt;"","STB",IF(AN133&lt;&gt;"",IF(AN133&gt;5,IF(AN133&gt;AN132+1,"fim2st",IF(AN132&gt;AN133+1,"fim2st",IF(AN133=AN132,"meio2st",IF(AN133=6,IF(AN132=7,"fim2st","meio2st"),IF(AN133=7,IF(AN132=6,"fim2st","meio2st"),"meio2st"))))),IF(AN132&gt;5,IF(AN132&gt;AN133+1,"fim2st","meio2st"),"meio2st")),IF(AN132&lt;&gt;"",IF(AN133&gt;5,IF(AN133&gt;AN132+1,"fim2st",IF(AN132&gt;AN133+1,"fim2st",IF(AN133=AN132,"meio2st",IF(AN133=6,IF(AN132=7,"fim2st","meio2st"),IF(AN133=7,IF(AN132=6,"fim2st","meio2st"),"meio2st"))))),IF(AN132&gt;5,IF(AN132&gt;AN133+1,"fim2st","meio2st"),"meio2st")),IF(AM133&lt;&gt;"",IF(AM133&gt;5,IF(AM133&gt;AM132+1,"fim1st",IF(AM132&gt;AM133+1,"fim1st",IF(AM133=AM132,"meio1st",IF(AM133=6,IF(AM132=7,"fim1st","meio1st"),IF(AM133=7,IF(AM132=6,"fim1st","meio1st"),"meio1st"))))),IF(AM132&gt;5,IF(AM132&gt;AM133+1,"fim1st","meio1st"),"meio1st")),IF(AM132&lt;&gt;"",IF(AM133&gt;5,IF(AM133&gt;AM132+1,"fim1st",IF(AM132&gt;AM133+1,"fim1st",IF(AM133=AM132,"meio1st",IF(AM133=6,IF(AM132=7,"fim1st","meio1st"),IF(AM133=7,IF(AM132=6,"fim1st","meio1st"),"meio1st"))))),IF(AM132&gt;5,IF(AM132&gt;AM133+1,"fim1st","meio1st"),"meio1st")),"NJG"))))))</f>
        <v>fim2st</v>
      </c>
      <c r="AS133" s="87" t="n">
        <f aca="false">IF(AL133="W",6,IF(AL133="O",0,  IF(AL132="R",IF(AQ133="meio1st",IF(AM132&gt;4,IF(AM132=6,7,AM132+2),6),AM133),AM133)))</f>
        <v>6</v>
      </c>
      <c r="AT133" s="88" t="n">
        <f aca="false">IF(AL133="W",6,IF(AL133="O",0,IF(AL133="R",IF(AQ133="meio1st",0,IF(AQ133="fim1st",0,AN133) ),IF(AL132="R",IF(AQ133="meio1st",6,IF(AQ133="fim1st",6,IF(AQ133="meio2st",IF(AN132&gt;4,IF(AN132=6,7,AN132+2),6),AN133))),AN133))))</f>
        <v>6</v>
      </c>
      <c r="AU133" s="89" t="n">
        <f aca="false">IF(AL133="W",0,IF(AL133="O",0,IF(AL133="R",IF(AQ133="STB",AO133,0),IF(AL132="R",IF(AQ130="meio1st",0,IF(AS133&gt;AS132,IF(AT133&gt;AT132,0,10),IF(AT133&gt;AT132,10,AO133))),AO133))))</f>
        <v>0</v>
      </c>
      <c r="AW133" s="81" t="s">
        <v>75</v>
      </c>
      <c r="AX133" s="82" t="str">
        <f aca="false">D132</f>
        <v>RAÍ LIMA</v>
      </c>
      <c r="AY133" s="83" t="n">
        <f aca="false">IF(AZ133="W",1,IF(AZ133="O",0,IF(AZ133="R",0,IF(AZ132="R",1,IF(BI133+BI132&gt;0,IF(BI133&gt;BI132,1,0),IF(BH133&gt;BH132,1,0))))))</f>
        <v>0</v>
      </c>
      <c r="AZ133" s="84" t="s">
        <v>47</v>
      </c>
      <c r="BA133" s="85"/>
      <c r="BB133" s="85"/>
      <c r="BC133" s="86"/>
      <c r="BE133" s="5" t="str">
        <f aca="false">IF(BC133&lt;&gt;"","STB",IF(BC132&lt;&gt;"","STB",IF(BB133&lt;&gt;"",IF(BB133&gt;5,IF(BB133&gt;BB132+1,"fim2st",IF(BB132&gt;BB133+1,"fim2st",IF(BB133=BB132,"meio2st",IF(BB133=6,IF(BB132=7,"fim2st","meio2st"),IF(BB133=7,IF(BB132=6,"fim2st","meio2st"),"meio2st"))))),IF(BB132&gt;5,IF(BB132&gt;BB133+1,"fim2st","meio2st"),"meio2st")),IF(BB132&lt;&gt;"",IF(BB133&gt;5,IF(BB133&gt;BB132+1,"fim2st",IF(BB132&gt;BB133+1,"fim2st",IF(BB133=BB132,"meio2st",IF(BB133=6,IF(BB132=7,"fim2st","meio2st"),IF(BB133=7,IF(BB132=6,"fim2st","meio2st"),"meio2st"))))),IF(BB132&gt;5,IF(BB132&gt;BB133+1,"fim2st","meio2st"),"meio2st")),IF(BA133&lt;&gt;"",IF(BA133&gt;5,IF(BA133&gt;BA132+1,"fim1st",IF(BA132&gt;BA133+1,"fim1st",IF(BA133=BA132,"meio1st",IF(BA133=6,IF(BA132=7,"fim1st","meio1st"),IF(BA133=7,IF(BA132=6,"fim1st","meio1st"),"meio1st"))))),IF(BA132&gt;5,IF(BA132&gt;BA133+1,"fim1st","meio1st"),"meio1st")),IF(BA132&lt;&gt;"",IF(BA133&gt;5,IF(BA133&gt;BA132+1,"fim1st",IF(BA132&gt;BA133+1,"fim1st",IF(BA133=BA132,"meio1st",IF(BA133=6,IF(BA132=7,"fim1st","meio1st"),IF(BA133=7,IF(BA132=6,"fim1st","meio1st"),"meio1st"))))),IF(BA132&gt;5,IF(BA132&gt;BA133+1,"fim1st","meio1st"),"meio1st")),"NJG"))))))</f>
        <v>NJG</v>
      </c>
      <c r="BG133" s="87" t="n">
        <f aca="false">IF(AZ133="W",6,IF(AZ133="O",0,  IF(AZ132="R",IF(BE133="meio1st",IF(BA132&gt;4,IF(BA132=6,7,BA132+2),6),BA133),BA133)))</f>
        <v>0</v>
      </c>
      <c r="BH133" s="88" t="n">
        <f aca="false">IF(AZ133="W",6,IF(AZ133="O",0,IF(AZ133="R",IF(BE133="meio1st",0,IF(BE133="fim1st",0,BB133) ),IF(AZ132="R",IF(BE133="meio1st",6,IF(BE133="fim1st",6,IF(BE133="meio2st",IF(BB132&gt;4,IF(BB132=6,7,BB132+2),6),BB133))),BB133))))</f>
        <v>0</v>
      </c>
      <c r="BI133" s="89" t="n">
        <f aca="false">IF(AZ133="W",0,IF(AZ133="O",0,IF(AZ133="R",IF(BE133="STB",BC133,0),IF(AZ132="R",IF(BE130="meio1st",0,IF(BG133&gt;BG132,IF(BH133&gt;BH132,0,10),IF(BH133&gt;BH132,10,BC133))),BC133))))</f>
        <v>0</v>
      </c>
      <c r="BK133" s="81" t="s">
        <v>75</v>
      </c>
      <c r="BL133" s="82" t="str">
        <f aca="false">D135</f>
        <v>VITOR PORTO</v>
      </c>
      <c r="BM133" s="83" t="n">
        <f aca="false">IF(BN133="W",1,IF(BN133="O",0,IF(BN133="R",0,IF(BN132="R",1,IF(BW133+BW132&gt;0,IF(BW133&gt;BW132,1,0),IF(BV133&gt;BV132,1,0))))))</f>
        <v>0</v>
      </c>
      <c r="BN133" s="84" t="s">
        <v>47</v>
      </c>
      <c r="BO133" s="85"/>
      <c r="BP133" s="85"/>
      <c r="BQ133" s="86"/>
      <c r="BS133" s="5" t="str">
        <f aca="false">IF(BQ133&lt;&gt;"","STB",IF(BQ132&lt;&gt;"","STB",IF(BP133&lt;&gt;"",IF(BP133&gt;5,IF(BP133&gt;BP132+1,"fim2st",IF(BP132&gt;BP133+1,"fim2st",IF(BP133=BP132,"meio2st",IF(BP133=6,IF(BP132=7,"fim2st","meio2st"),IF(BP133=7,IF(BP132=6,"fim2st","meio2st"),"meio2st"))))),IF(BP132&gt;5,IF(BP132&gt;BP133+1,"fim2st","meio2st"),"meio2st")),IF(BP132&lt;&gt;"",IF(BP133&gt;5,IF(BP133&gt;BP132+1,"fim2st",IF(BP132&gt;BP133+1,"fim2st",IF(BP133=BP132,"meio2st",IF(BP133=6,IF(BP132=7,"fim2st","meio2st"),IF(BP133=7,IF(BP132=6,"fim2st","meio2st"),"meio2st"))))),IF(BP132&gt;5,IF(BP132&gt;BP133+1,"fim2st","meio2st"),"meio2st")),IF(BO133&lt;&gt;"",IF(BO133&gt;5,IF(BO133&gt;BO132+1,"fim1st",IF(BO132&gt;BO133+1,"fim1st",IF(BO133=BO132,"meio1st",IF(BO133=6,IF(BO132=7,"fim1st","meio1st"),IF(BO133=7,IF(BO132=6,"fim1st","meio1st"),"meio1st"))))),IF(BO132&gt;5,IF(BO132&gt;BO133+1,"fim1st","meio1st"),"meio1st")),IF(BO132&lt;&gt;"",IF(BO133&gt;5,IF(BO133&gt;BO132+1,"fim1st",IF(BO132&gt;BO133+1,"fim1st",IF(BO133=BO132,"meio1st",IF(BO133=6,IF(BO132=7,"fim1st","meio1st"),IF(BO133=7,IF(BO132=6,"fim1st","meio1st"),"meio1st"))))),IF(BO132&gt;5,IF(BO132&gt;BO133+1,"fim1st","meio1st"),"meio1st")),"NJG"))))))</f>
        <v>NJG</v>
      </c>
      <c r="BU133" s="87" t="n">
        <f aca="false">IF(BN133="W",6,IF(BN133="O",0,  IF(BN132="R",IF(BS133="meio1st",IF(BO132&gt;4,IF(BO132=6,7,BO132+2),6),BO133),BO133)))</f>
        <v>0</v>
      </c>
      <c r="BV133" s="88" t="n">
        <f aca="false">IF(BN133="W",6,IF(BN133="O",0,IF(BN133="R",IF(BS133="meio1st",0,IF(BS133="fim1st",0,BP133) ),IF(BN132="R",IF(BS133="meio1st",6,IF(BS133="fim1st",6,IF(BS133="meio2st",IF(BP132&gt;4,IF(BP132=6,7,BP132+2),6),BP133))),BP133))))</f>
        <v>0</v>
      </c>
      <c r="BW133" s="89" t="n">
        <f aca="false">IF(BN133="W",0,IF(BN133="O",0,IF(BN133="R",IF(BS133="STB",BQ133,0),IF(BN132="R",IF(BS130="meio1st",0,IF(BU133&gt;BU132,IF(BV133&gt;BV132,0,10),IF(BV133&gt;BV132,10,BQ133))),BQ133))))</f>
        <v>0</v>
      </c>
      <c r="BY133" s="81"/>
      <c r="BZ133" s="82" t="str">
        <f aca="false">D134</f>
        <v>CARLOS SILVEIRA</v>
      </c>
      <c r="CA133" s="83" t="n">
        <f aca="false">IF(CB133="W",1,IF(CB133="O",0,IF(CB133="R",0,IF(CB132="R",1,IF(CK133+CK132&gt;0,IF(CK133&gt;CK132,1,0),IF(CJ133&gt;CJ132,1,0))))))</f>
        <v>1</v>
      </c>
      <c r="CB133" s="84" t="s">
        <v>25</v>
      </c>
      <c r="CC133" s="85"/>
      <c r="CD133" s="85"/>
      <c r="CE133" s="86"/>
      <c r="CG133" s="5" t="str">
        <f aca="false">IF(CE133&lt;&gt;"","STB",IF(CE132&lt;&gt;"","STB",IF(CD133&lt;&gt;"",IF(CD133&gt;5,IF(CD133&gt;CD132+1,"fim2st",IF(CD132&gt;CD133+1,"fim2st",IF(CD133=CD132,"meio2st",IF(CD133=6,IF(CD132=7,"fim2st","meio2st"),IF(CD133=7,IF(CD132=6,"fim2st","meio2st"),"meio2st"))))),IF(CD132&gt;5,IF(CD132&gt;CD133+1,"fim2st","meio2st"),"meio2st")),IF(CD132&lt;&gt;"",IF(CD133&gt;5,IF(CD133&gt;CD132+1,"fim2st",IF(CD132&gt;CD133+1,"fim2st",IF(CD133=CD132,"meio2st",IF(CD133=6,IF(CD132=7,"fim2st","meio2st"),IF(CD133=7,IF(CD132=6,"fim2st","meio2st"),"meio2st"))))),IF(CD132&gt;5,IF(CD132&gt;CD133+1,"fim2st","meio2st"),"meio2st")),IF(CC133&lt;&gt;"",IF(CC133&gt;5,IF(CC133&gt;CC132+1,"fim1st",IF(CC132&gt;CC133+1,"fim1st",IF(CC133=CC132,"meio1st",IF(CC133=6,IF(CC132=7,"fim1st","meio1st"),IF(CC133=7,IF(CC132=6,"fim1st","meio1st"),"meio1st"))))),IF(CC132&gt;5,IF(CC132&gt;CC133+1,"fim1st","meio1st"),"meio1st")),IF(CC132&lt;&gt;"",IF(CC133&gt;5,IF(CC133&gt;CC132+1,"fim1st",IF(CC132&gt;CC133+1,"fim1st",IF(CC133=CC132,"meio1st",IF(CC133=6,IF(CC132=7,"fim1st","meio1st"),IF(CC133=7,IF(CC132=6,"fim1st","meio1st"),"meio1st"))))),IF(CC132&gt;5,IF(CC132&gt;CC133+1,"fim1st","meio1st"),"meio1st")),"NJG"))))))</f>
        <v>NJG</v>
      </c>
      <c r="CI133" s="92" t="n">
        <f aca="false">IF(CB133="W",6,IF(CB133="O",0,  IF(CB132="R",IF(CG133="meio1st",IF(CC132&gt;4,IF(CC132=6,7,CC132+2),6),CC133),CC133)))</f>
        <v>6</v>
      </c>
      <c r="CJ133" s="93" t="n">
        <f aca="false">IF(CB133="W",6,IF(CB133="O",0,IF(CB133="R",IF(CG133="meio1st",0,IF(CG133="fim1st",0,CD133) ),IF(CB132="R",IF(CG133="meio1st",6,IF(CG133="fim1st",6,IF(CG133="meio2st",IF(CD132&gt;4,IF(CD132=6,7,CD132+2),6),CD133))),CD133))))</f>
        <v>6</v>
      </c>
      <c r="CK133" s="94" t="n">
        <f aca="false">IF(CB133="W",0,IF(CB133="O",0,IF(CB133="R",IF(CG133="STB",CE133,0),IF(CB132="R",IF(CG130="meio1st",0,IF(CI133&gt;CI132,IF(CJ133&gt;CJ132,0,10),IF(CJ133&gt;CJ132,10,CE133))),CE133))))</f>
        <v>0</v>
      </c>
      <c r="CM133" s="1" t="str">
        <f aca="false">D133</f>
        <v>VAGNER BERBAT</v>
      </c>
      <c r="CN133" s="8" t="n">
        <f aca="false">IF(AE135&gt;AE134,1,0)</f>
        <v>1</v>
      </c>
      <c r="CO133" s="8" t="n">
        <f aca="false">IF(AF135&gt;AF134,1,0)</f>
        <v>1</v>
      </c>
      <c r="CP133" s="8" t="n">
        <f aca="false">IF(AG135&gt;AG134,1,0)</f>
        <v>0</v>
      </c>
      <c r="CQ133" s="8" t="n">
        <f aca="false">IF(AS133&gt;AS132,1,0)</f>
        <v>1</v>
      </c>
      <c r="CR133" s="8" t="n">
        <f aca="false">IF(AT133&gt;AT132,1,0)</f>
        <v>1</v>
      </c>
      <c r="CS133" s="8" t="n">
        <f aca="false">IF(AU133&gt;AU132,1,0)</f>
        <v>0</v>
      </c>
      <c r="CT133" s="8" t="n">
        <f aca="false">IF(BG131&gt;BG130,1,0)</f>
        <v>1</v>
      </c>
      <c r="CU133" s="8" t="n">
        <f aca="false">IF(BH131&gt;BH130,1,0)</f>
        <v>1</v>
      </c>
      <c r="CV133" s="8" t="n">
        <f aca="false">IF(BI131&gt;BI130,1,0)</f>
        <v>0</v>
      </c>
      <c r="CW133" s="8" t="n">
        <f aca="false">IF(BU135&gt;BU134,1,0)</f>
        <v>0</v>
      </c>
      <c r="CX133" s="8" t="n">
        <f aca="false">IF(BV135&gt;BV134,1,0)</f>
        <v>0</v>
      </c>
      <c r="CY133" s="8" t="n">
        <f aca="false">IF(BW135&gt;BW134,1,0)</f>
        <v>0</v>
      </c>
      <c r="CZ133" s="8" t="n">
        <f aca="false">IF(CI134&gt;CI135,1,0)</f>
        <v>1</v>
      </c>
      <c r="DA133" s="8" t="n">
        <f aca="false">IF(CJ134&gt;CJ135,1,0)</f>
        <v>0</v>
      </c>
      <c r="DB133" s="8" t="n">
        <f aca="false">IF(CK134&gt;CK135,1,0)</f>
        <v>1</v>
      </c>
      <c r="DC133" s="74"/>
      <c r="DD133" s="8" t="n">
        <f aca="false">IF(AE134&gt;AE135,1,0)</f>
        <v>0</v>
      </c>
      <c r="DE133" s="8" t="n">
        <f aca="false">IF(AF134&gt;AF135,1,0)</f>
        <v>0</v>
      </c>
      <c r="DF133" s="8" t="n">
        <f aca="false">IF(AG134&gt;AG135,1,0)</f>
        <v>0</v>
      </c>
      <c r="DG133" s="8" t="n">
        <f aca="false">IF(AS132&gt;AS133,1,0)</f>
        <v>0</v>
      </c>
      <c r="DH133" s="8" t="n">
        <f aca="false">IF(AT132&gt;AT133,1,0)</f>
        <v>0</v>
      </c>
      <c r="DI133" s="8" t="n">
        <f aca="false">IF(AU132&gt;AU133,1,0)</f>
        <v>0</v>
      </c>
      <c r="DJ133" s="8" t="n">
        <f aca="false">IF(BG130&gt;BG131,1,0)</f>
        <v>0</v>
      </c>
      <c r="DK133" s="8" t="n">
        <f aca="false">IF(BH130&gt;BH131,1,0)</f>
        <v>0</v>
      </c>
      <c r="DL133" s="8" t="n">
        <f aca="false">IF(BI130&gt;BI131,1,0)</f>
        <v>0</v>
      </c>
      <c r="DM133" s="8" t="n">
        <f aca="false">IF(BU134&gt;BU135,1,0)</f>
        <v>1</v>
      </c>
      <c r="DN133" s="8" t="n">
        <f aca="false">IF(BV134&gt;BV135,1,0)</f>
        <v>1</v>
      </c>
      <c r="DO133" s="8" t="n">
        <f aca="false">IF(BW134&gt;BW135,1,0)</f>
        <v>0</v>
      </c>
      <c r="DP133" s="8" t="n">
        <f aca="false">IF(CI135&gt;CI134,1,0)</f>
        <v>0</v>
      </c>
      <c r="DQ133" s="8" t="n">
        <f aca="false">IF(CJ135&gt;CJ134,1,0)</f>
        <v>1</v>
      </c>
      <c r="DR133" s="8" t="n">
        <f aca="false">IF(CK135&gt;CK134,1,0)</f>
        <v>0</v>
      </c>
      <c r="DS133" s="74"/>
      <c r="DT133" s="8" t="n">
        <f aca="false">AE135+AF135+AG135+AS133+AT133+AU133+BG131+BH131+BI131+BU135+BV135+BW135+CI134+CJ134+CK134</f>
        <v>56</v>
      </c>
      <c r="DU133" s="8" t="n">
        <f aca="false">AE134+AF134+AG134+AS132+AT132+AU132+BG130+BH130+BI130+BU134+BV134+BW134+CI135+CJ135+CK135</f>
        <v>33</v>
      </c>
      <c r="DV133" s="74"/>
      <c r="DW133" s="1" t="n">
        <f aca="false">IF(X135="O",1,0)</f>
        <v>0</v>
      </c>
      <c r="DX133" s="1" t="n">
        <f aca="false">IF(AL133="O",1,0)</f>
        <v>0</v>
      </c>
      <c r="DY133" s="1" t="n">
        <f aca="false">IF(AZ131="O",1,0)</f>
        <v>0</v>
      </c>
      <c r="DZ133" s="1" t="n">
        <f aca="false">IF(BN135="O",1,0)</f>
        <v>1</v>
      </c>
      <c r="EA133" s="1" t="n">
        <f aca="false">IF(CB134="O",1,0)</f>
        <v>0</v>
      </c>
      <c r="ED133" s="8" t="n">
        <f aca="false">IF(CN133+CO133+CP133+DD133+DE133+DF133&gt;0,1,0)</f>
        <v>1</v>
      </c>
      <c r="EE133" s="8" t="n">
        <f aca="false">IF(CQ133+CR133+CS133+DG133+DH133+DI133&gt;0,1,0)</f>
        <v>1</v>
      </c>
      <c r="EF133" s="8" t="n">
        <f aca="false">IF(CT133+CU133+CV133+DJ133+DK133+DL133&gt;0,1,0)</f>
        <v>1</v>
      </c>
      <c r="EG133" s="8" t="n">
        <f aca="false">IF(CW133+CX133+CY133+DM133+DN133+DO133&gt;0,1,0)</f>
        <v>1</v>
      </c>
      <c r="EH133" s="8" t="n">
        <f aca="false">IF(CZ133+DA133+DB133+DP133+DQ133+DR133&gt;0,1,0)</f>
        <v>1</v>
      </c>
      <c r="EI133" s="8" t="n">
        <v>4</v>
      </c>
      <c r="EJ133" s="48" t="n">
        <f aca="false">SUM(ED133:EH133)</f>
        <v>5</v>
      </c>
      <c r="EK133" s="48" t="n">
        <f aca="false">AY131+BM135+CA134+W135+AK133</f>
        <v>4</v>
      </c>
      <c r="EL133" s="48" t="n">
        <f aca="false">SUM(CN133:DB133)</f>
        <v>8</v>
      </c>
      <c r="EM133" s="48" t="n">
        <f aca="false">SUM(DD133:DR133)</f>
        <v>3</v>
      </c>
      <c r="EN133" s="48" t="n">
        <f aca="false">EL133-EM133</f>
        <v>5</v>
      </c>
      <c r="EO133" s="48" t="n">
        <f aca="false">DT133</f>
        <v>56</v>
      </c>
      <c r="EP133" s="48" t="n">
        <f aca="false">DU133</f>
        <v>33</v>
      </c>
      <c r="EQ133" s="48" t="n">
        <f aca="false">EO133-EP133</f>
        <v>23</v>
      </c>
      <c r="ER133" s="48" t="n">
        <f aca="false">SUM(DW133:EA133)</f>
        <v>1</v>
      </c>
      <c r="ES133" s="74"/>
      <c r="ET133" s="27" t="n">
        <f aca="false">IF(EK133+100&gt;99,EK133+100,concatdxnar("0",EK133+100))</f>
        <v>104</v>
      </c>
      <c r="EU133" s="27" t="n">
        <f aca="false">IF(EN133+100&gt;99,EN133+100,CONCATENATE("0",EN133+100))</f>
        <v>105</v>
      </c>
      <c r="EV133" s="27" t="n">
        <f aca="false">IF(EQ133+100&gt;99,EQ133+100,CONCATENATE("0",EQ133+100))</f>
        <v>123</v>
      </c>
      <c r="EW133" s="27" t="n">
        <f aca="false">9-ER133</f>
        <v>8</v>
      </c>
      <c r="EX133" s="8" t="str">
        <f aca="false">CONCATENATE(ET133,EU133,EV133,EW133,EI133)</f>
        <v>10410512384</v>
      </c>
      <c r="EY133" s="8" t="n">
        <f aca="false">VALUE(EX133)</f>
        <v>10410512384</v>
      </c>
      <c r="EZ133" s="8" t="n">
        <f aca="false">LARGE(EY130:EY135,EI133)</f>
        <v>10209809382</v>
      </c>
      <c r="FA133" s="8" t="str">
        <f aca="false">LEFT(EZ133,9)</f>
        <v>102098093</v>
      </c>
      <c r="FB133" s="8" t="str">
        <f aca="false">IF(FA133=FA132,"empate-c",IF(FA133=FA134,"empate-b","ok"))</f>
        <v>ok</v>
      </c>
      <c r="FC133" s="8" t="n">
        <f aca="false">VALUE(RIGHT(EZ133,1))</f>
        <v>2</v>
      </c>
      <c r="FD133" s="8" t="n">
        <f aca="false">IF(FB133="ok",9,IF(FB133="empate-c",CONCATENATE(FC133,FC132),IF(FB133="empate-b",CONCATENATE(FC133,FC134),1)))</f>
        <v>9</v>
      </c>
      <c r="FE133" s="8" t="str">
        <f aca="false">RIGHT(C128,1)</f>
        <v>O</v>
      </c>
      <c r="FF133" s="8" t="n">
        <f aca="false">IF(FD133=9,9,VLOOKUP(CONCATENATE(FE133,FD133),'Conf-Direto'!$A$12:$B$587,2,0))</f>
        <v>9</v>
      </c>
      <c r="FG133" s="8" t="n">
        <f aca="false">IF(FF133=9,9,IF(FF133=FC133,8,7))</f>
        <v>9</v>
      </c>
      <c r="FH133" s="1" t="str">
        <f aca="false">CONCATENATE(FA133,FG133,FC133)</f>
        <v>10209809392</v>
      </c>
      <c r="FI133" s="8" t="n">
        <v>4</v>
      </c>
      <c r="FJ133" s="25" t="n">
        <f aca="false">IF(AY130=1,1,IF(AY131=1,4,0))</f>
        <v>4</v>
      </c>
      <c r="FK133" s="25" t="n">
        <f aca="false">IF(AK132=1,2,IF(AK133=1,4,0))</f>
        <v>4</v>
      </c>
      <c r="FL133" s="25" t="n">
        <f aca="false">IF(W134=1,3,IF(W135=1,4,0))</f>
        <v>4</v>
      </c>
      <c r="FM133" s="25"/>
      <c r="FN133" s="25" t="n">
        <f aca="false">FM134</f>
        <v>5</v>
      </c>
      <c r="FO133" s="25" t="n">
        <f aca="false">FM135</f>
        <v>4</v>
      </c>
      <c r="FP133" s="1" t="n">
        <f aca="false">VALUE(FH133)</f>
        <v>10209809392</v>
      </c>
      <c r="FQ133" s="1" t="n">
        <f aca="false">LARGE(FP130:FP135,4)</f>
        <v>10209809392</v>
      </c>
      <c r="FR133" s="8" t="n">
        <f aca="false">IF(SUM(EJ130:EJ135)=0,B133,VALUE(RIGHT(FQ133,1)))</f>
        <v>2</v>
      </c>
      <c r="FS133" s="1" t="n">
        <f aca="false">FR133+84</f>
        <v>86</v>
      </c>
      <c r="FT133" s="1" t="str">
        <f aca="false">VLOOKUP(FR133,B130:D135,3,0)</f>
        <v>JOAO NETTO</v>
      </c>
      <c r="FU133" s="4" t="n">
        <f aca="false">F133</f>
        <v>88</v>
      </c>
      <c r="FV133" s="9" t="str">
        <f aca="false">IF(FS133&lt;10,CONCATENATE("0",FS133,IF(FU133&lt;10,CONCATENATE("0",FU133),FU133)),CONCATENATE(FS133,IF(FU133&lt;10,CONCATENATE("0",FU133),FU133)))</f>
        <v>8688</v>
      </c>
      <c r="FW133" s="4" t="n">
        <f aca="false">VALUE(FV133)</f>
        <v>8688</v>
      </c>
      <c r="FX133" s="4" t="n">
        <f aca="false">SMALL(FW130:FW135,FI133)</f>
        <v>8886</v>
      </c>
      <c r="FY133" s="4" t="n">
        <f aca="false">IF(LEN(FX133)=3,VALUE(LEFT(FX133,1)),VALUE(LEFT(FX133,2)))</f>
        <v>88</v>
      </c>
      <c r="FZ133" s="4" t="str">
        <f aca="false">RIGHT(FX133,2)</f>
        <v>86</v>
      </c>
    </row>
    <row r="134" customFormat="false" ht="13.8" hidden="false" customHeight="false" outlineLevel="0" collapsed="false">
      <c r="B134" s="48" t="n">
        <v>5</v>
      </c>
      <c r="C134" s="49" t="n">
        <v>89</v>
      </c>
      <c r="D134" s="50" t="str">
        <f aca="false">Classificação!D93</f>
        <v>CARLOS SILVEIRA</v>
      </c>
      <c r="F134" s="49" t="n">
        <f aca="false">F133+1</f>
        <v>89</v>
      </c>
      <c r="G134" s="51" t="str">
        <f aca="false">VLOOKUP(FR134,$B$130:$D$135,3,0)</f>
        <v>VITOR PORTO</v>
      </c>
      <c r="H134" s="95" t="n">
        <f aca="false">VLOOKUP(FR134,EI130:EJ135,2,0)</f>
        <v>5</v>
      </c>
      <c r="I134" s="75" t="n">
        <f aca="false">VLOOKUP(FR134,EI130:EK135,3,0)</f>
        <v>1</v>
      </c>
      <c r="J134" s="95" t="n">
        <f aca="false">VLOOKUP(FR134,EI130:EQ135,4,0)</f>
        <v>3</v>
      </c>
      <c r="K134" s="77" t="n">
        <f aca="false">VLOOKUP(FR134,EI130:EQ135,5,0)</f>
        <v>8</v>
      </c>
      <c r="L134" s="78" t="n">
        <f aca="false">VLOOKUP(FR134,EI130:EQ135,6,0)</f>
        <v>-5</v>
      </c>
      <c r="M134" s="95" t="n">
        <f aca="false">VLOOKUP(FR134,EI130:EQ135,7,0)</f>
        <v>34</v>
      </c>
      <c r="N134" s="77" t="n">
        <f aca="false">VLOOKUP(FR134,EI130:EQ135,8,0)</f>
        <v>56</v>
      </c>
      <c r="O134" s="113" t="n">
        <f aca="false">VLOOKUP(FR134,EI130:EQ135,9,0)</f>
        <v>-22</v>
      </c>
      <c r="P134" s="80" t="n">
        <f aca="false">VLOOKUP(FR134,EI130:ER135,10,0)</f>
        <v>2</v>
      </c>
      <c r="Q134" s="80" t="e">
        <f aca="false">VLOOKUP(FS134,EJ130:ES135,10,0)</f>
        <v>#N/A</v>
      </c>
      <c r="R134" s="59"/>
      <c r="S134" s="59"/>
      <c r="U134" s="60"/>
      <c r="V134" s="97" t="str">
        <f aca="false">D132</f>
        <v>RAÍ LIMA</v>
      </c>
      <c r="W134" s="98" t="n">
        <f aca="false">IF(X134="W",1,IF(X134="O",0,IF(X134="R",0,IF(X135="R",1,IF(AG134+AG135&gt;0,IF(AG134&gt;AG135,1,0),IF(AF134&gt;AF135,1,0))))))</f>
        <v>0</v>
      </c>
      <c r="X134" s="96" t="s">
        <v>47</v>
      </c>
      <c r="Y134" s="64"/>
      <c r="Z134" s="64"/>
      <c r="AA134" s="65"/>
      <c r="AC134" s="5" t="str">
        <f aca="false">IF(AA134&lt;&gt;"","STB",IF(AA135&lt;&gt;"","STB",IF(Z134&lt;&gt;"",IF(Z134&gt;5,IF(Z134&gt;Z135+1,"fim2st",IF(Z135&gt;Z134+1,"fim2st",IF(Z134=Z135,"meio2st",IF(Z134=6,IF(Z135=7,"fim2st","meio2st"),IF(Z134=7,IF(Z135=6,"fim2st","meio2st"),"meio2st"))))),IF(Z135&gt;5,IF(Z135&gt;Z134+1,"fim2st","meio2st"),"meio2st")),IF(Z135&lt;&gt;"",IF(Z134&gt;5,IF(Z134&gt;Z135+1,"fim2st",IF(Z135&gt;Z134+1,"fim2st",IF(Z134=Z135,"meio2st",IF(Z134=6,IF(Z135=7,"fim2st","meio2st"),IF(Z134=7,IF(Z135=6,"fim2st","meio2st"),"meio2st"))))),IF(Z135&gt;5,IF(Z135&gt;Z134+1,"fim2st","meio2st"),"meio2st")),IF(Y134&lt;&gt;"",IF(Y134&gt;5,IF(Y134&gt;Y135+1,"fim1st",IF(Y135&gt;Y134+1,"fim1st",IF(Y134=Y135,"meio1st",IF(Y134=6,IF(Y135=7,"fim1st","meio1st"),IF(Y134=7,IF(Y135=6,"fim1st","meio1st"),"meio1st"))))),IF(Y135&gt;5,IF(Y135&gt;Y134+1,"fim1st","meio1st"),"meio1st")),IF(Y135&lt;&gt;"",IF(Y134&gt;5,IF(Y134&gt;Y135+1,"fim1st",IF(Y135&gt;Y134+1,"fim1st",IF(Y134=Y135,"meio1st",IF(Y134=6,IF(Y135=7,"fim1st","meio1st"),IF(Y134=7,IF(Y135=6,"fim1st","meio1st"),"meio1st"))))),IF(Y135&gt;5,IF(Y135&gt;Y134+1,"fim1st","meio1st"),"meio1st")),"NJG"))))))</f>
        <v>NJG</v>
      </c>
      <c r="AE134" s="66" t="n">
        <f aca="false">IF(X134="W",6,IF(X134="O",0,  IF(X135="R",IF(AC134="meio1st",IF(Y135&gt;4,IF(Y135=6,7,Y135+2),6),Y134),Y134)))</f>
        <v>0</v>
      </c>
      <c r="AF134" s="67" t="n">
        <f aca="false">IF(X134="W",6,IF(X134="O",0,IF(X134="R",IF(AC134="meio1st",0,IF(AC134="fim1st",0,Z134) ),IF(X135="R",IF(AC134="meio1st",6,IF(AC134="fim1st",6,IF(AC134="meio2st",IF(Z135&gt;4,IF(Z135=6,7,Z135+2),6),Z134))),Z134))))</f>
        <v>0</v>
      </c>
      <c r="AG134" s="68" t="n">
        <f aca="false">IF(X134="W",0,IF(X134="O",0,IF(X134="R",IF(AC134="STB",AA134,0),IF(X135="R",IF(AC130="meio1st",0,IF(AE134&gt;AE135,IF(AF134&gt;AF135,0,10),IF(AF134&gt;AF135,10,AA134))),AA134))))</f>
        <v>0</v>
      </c>
      <c r="AH134" s="69"/>
      <c r="AI134" s="60" t="s">
        <v>75</v>
      </c>
      <c r="AJ134" s="97" t="str">
        <f aca="false">D132</f>
        <v>RAÍ LIMA</v>
      </c>
      <c r="AK134" s="98" t="n">
        <f aca="false">IF(AL134="W",1,IF(AL134="O",0,IF(AL134="R",0,IF(AL135="R",1,IF(AU134+AU135&gt;0,IF(AU134&gt;AU135,1,0),IF(AT134&gt;AT135,1,0))))))</f>
        <v>0</v>
      </c>
      <c r="AL134" s="96" t="s">
        <v>47</v>
      </c>
      <c r="AM134" s="64"/>
      <c r="AN134" s="64"/>
      <c r="AO134" s="65"/>
      <c r="AQ134" s="5" t="str">
        <f aca="false">IF(AO134&lt;&gt;"","STB",IF(AO135&lt;&gt;"","STB",IF(AN134&lt;&gt;"",IF(AN134&gt;5,IF(AN134&gt;AN135+1,"fim2st",IF(AN135&gt;AN134+1,"fim2st",IF(AN134=AN135,"meio2st",IF(AN134=6,IF(AN135=7,"fim2st","meio2st"),IF(AN134=7,IF(AN135=6,"fim2st","meio2st"),"meio2st"))))),IF(AN135&gt;5,IF(AN135&gt;AN134+1,"fim2st","meio2st"),"meio2st")),IF(AN135&lt;&gt;"",IF(AN134&gt;5,IF(AN134&gt;AN135+1,"fim2st",IF(AN135&gt;AN134+1,"fim2st",IF(AN134=AN135,"meio2st",IF(AN134=6,IF(AN135=7,"fim2st","meio2st"),IF(AN134=7,IF(AN135=6,"fim2st","meio2st"),"meio2st"))))),IF(AN135&gt;5,IF(AN135&gt;AN134+1,"fim2st","meio2st"),"meio2st")),IF(AM134&lt;&gt;"",IF(AM134&gt;5,IF(AM134&gt;AM135+1,"fim1st",IF(AM135&gt;AM134+1,"fim1st",IF(AM134=AM135,"meio1st",IF(AM134=6,IF(AM135=7,"fim1st","meio1st"),IF(AM134=7,IF(AM135=6,"fim1st","meio1st"),"meio1st"))))),IF(AM135&gt;5,IF(AM135&gt;AM134+1,"fim1st","meio1st"),"meio1st")),IF(AM135&lt;&gt;"",IF(AM134&gt;5,IF(AM134&gt;AM135+1,"fim1st",IF(AM135&gt;AM134+1,"fim1st",IF(AM134=AM135,"meio1st",IF(AM134=6,IF(AM135=7,"fim1st","meio1st"),IF(AM134=7,IF(AM135=6,"fim1st","meio1st"),"meio1st"))))),IF(AM135&gt;5,IF(AM135&gt;AM134+1,"fim1st","meio1st"),"meio1st")),"NJG"))))))</f>
        <v>NJG</v>
      </c>
      <c r="AS134" s="66" t="n">
        <f aca="false">IF(AL134="W",6,IF(AL134="O",0,  IF(AL135="R",IF(AQ134="meio1st",IF(AM135&gt;4,IF(AM135=6,7,AM135+2),6),AM134),AM134)))</f>
        <v>0</v>
      </c>
      <c r="AT134" s="67" t="n">
        <f aca="false">IF(AL134="W",6,IF(AL134="O",0,IF(AL134="R",IF(AQ134="meio1st",0,IF(AQ134="fim1st",0,AN134) ),IF(AL135="R",IF(AQ134="meio1st",6,IF(AQ134="fim1st",6,IF(AQ134="meio2st",IF(AN135&gt;4,IF(AN135=6,7,AN135+2),6),AN134))),AN134))))</f>
        <v>0</v>
      </c>
      <c r="AU134" s="68" t="n">
        <f aca="false">IF(AL134="W",0,IF(AL134="O",0,IF(AL134="R",IF(AQ134="STB",AO134,0),IF(AL135="R",IF(AQ130="meio1st",0,IF(AS134&gt;AS135,IF(AT134&gt;AT135,0,10),IF(AT134&gt;AT135,10,AO134))),AO134))))</f>
        <v>0</v>
      </c>
      <c r="AW134" s="60"/>
      <c r="AX134" s="97" t="str">
        <f aca="false">D134</f>
        <v>CARLOS SILVEIRA</v>
      </c>
      <c r="AY134" s="98" t="n">
        <f aca="false">IF(AZ134="W",1,IF(AZ134="O",0,IF(AZ134="R",0,IF(AZ135="R",1,IF(BI134+BI135&gt;0,IF(BI134&gt;BI135,1,0),IF(BH134&gt;BH135,1,0))))))</f>
        <v>1</v>
      </c>
      <c r="AZ134" s="96"/>
      <c r="BA134" s="64" t="n">
        <v>6</v>
      </c>
      <c r="BB134" s="64" t="n">
        <v>6</v>
      </c>
      <c r="BC134" s="65"/>
      <c r="BE134" s="5" t="str">
        <f aca="false">IF(BC134&lt;&gt;"","STB",IF(BC135&lt;&gt;"","STB",IF(BB134&lt;&gt;"",IF(BB134&gt;5,IF(BB134&gt;BB135+1,"fim2st",IF(BB135&gt;BB134+1,"fim2st",IF(BB134=BB135,"meio2st",IF(BB134=6,IF(BB135=7,"fim2st","meio2st"),IF(BB134=7,IF(BB135=6,"fim2st","meio2st"),"meio2st"))))),IF(BB135&gt;5,IF(BB135&gt;BB134+1,"fim2st","meio2st"),"meio2st")),IF(BB135&lt;&gt;"",IF(BB134&gt;5,IF(BB134&gt;BB135+1,"fim2st",IF(BB135&gt;BB134+1,"fim2st",IF(BB134=BB135,"meio2st",IF(BB134=6,IF(BB135=7,"fim2st","meio2st"),IF(BB134=7,IF(BB135=6,"fim2st","meio2st"),"meio2st"))))),IF(BB135&gt;5,IF(BB135&gt;BB134+1,"fim2st","meio2st"),"meio2st")),IF(BA134&lt;&gt;"",IF(BA134&gt;5,IF(BA134&gt;BA135+1,"fim1st",IF(BA135&gt;BA134+1,"fim1st",IF(BA134=BA135,"meio1st",IF(BA134=6,IF(BA135=7,"fim1st","meio1st"),IF(BA134=7,IF(BA135=6,"fim1st","meio1st"),"meio1st"))))),IF(BA135&gt;5,IF(BA135&gt;BA134+1,"fim1st","meio1st"),"meio1st")),IF(BA135&lt;&gt;"",IF(BA134&gt;5,IF(BA134&gt;BA135+1,"fim1st",IF(BA135&gt;BA134+1,"fim1st",IF(BA134=BA135,"meio1st",IF(BA134=6,IF(BA135=7,"fim1st","meio1st"),IF(BA134=7,IF(BA135=6,"fim1st","meio1st"),"meio1st"))))),IF(BA135&gt;5,IF(BA135&gt;BA134+1,"fim1st","meio1st"),"meio1st")),"NJG"))))))</f>
        <v>fim2st</v>
      </c>
      <c r="BG134" s="66" t="n">
        <f aca="false">IF(AZ134="W",6,IF(AZ134="O",0,  IF(AZ135="R",IF(BE134="meio1st",IF(BA135&gt;4,IF(BA135=6,7,BA135+2),6),BA134),BA134)))</f>
        <v>6</v>
      </c>
      <c r="BH134" s="67" t="n">
        <f aca="false">IF(AZ134="W",6,IF(AZ134="O",0,IF(AZ134="R",IF(BE134="meio1st",0,IF(BE134="fim1st",0,BB134) ),IF(AZ135="R",IF(BE134="meio1st",6,IF(BE134="fim1st",6,IF(BE134="meio2st",IF(BB135&gt;4,IF(BB135=6,7,BB135+2),6),BB134))),BB134))))</f>
        <v>6</v>
      </c>
      <c r="BI134" s="68" t="n">
        <f aca="false">IF(AZ134="W",0,IF(AZ134="O",0,IF(AZ134="R",IF(BE134="STB",BC134,0),IF(AZ135="R",IF(BE130="meio1st",0,IF(BG134&gt;BG135,IF(BH134&gt;BH135,0,10),IF(BH134&gt;BH135,10,BC134))),BC134))))</f>
        <v>0</v>
      </c>
      <c r="BK134" s="60" t="s">
        <v>75</v>
      </c>
      <c r="BL134" s="97" t="str">
        <f aca="false">D134</f>
        <v>CARLOS SILVEIRA</v>
      </c>
      <c r="BM134" s="98" t="n">
        <f aca="false">IF(BN134="W",1,IF(BN134="O",0,IF(BN134="R",0,IF(BN135="R",1,IF(BW134+BW135&gt;0,IF(BW134&gt;BW135,1,0),IF(BV134&gt;BV135,1,0))))))</f>
        <v>1</v>
      </c>
      <c r="BN134" s="96" t="s">
        <v>25</v>
      </c>
      <c r="BO134" s="64"/>
      <c r="BP134" s="64"/>
      <c r="BQ134" s="65"/>
      <c r="BS134" s="5" t="str">
        <f aca="false">IF(BQ134&lt;&gt;"","STB",IF(BQ135&lt;&gt;"","STB",IF(BP134&lt;&gt;"",IF(BP134&gt;5,IF(BP134&gt;BP135+1,"fim2st",IF(BP135&gt;BP134+1,"fim2st",IF(BP134=BP135,"meio2st",IF(BP134=6,IF(BP135=7,"fim2st","meio2st"),IF(BP134=7,IF(BP135=6,"fim2st","meio2st"),"meio2st"))))),IF(BP135&gt;5,IF(BP135&gt;BP134+1,"fim2st","meio2st"),"meio2st")),IF(BP135&lt;&gt;"",IF(BP134&gt;5,IF(BP134&gt;BP135+1,"fim2st",IF(BP135&gt;BP134+1,"fim2st",IF(BP134=BP135,"meio2st",IF(BP134=6,IF(BP135=7,"fim2st","meio2st"),IF(BP134=7,IF(BP135=6,"fim2st","meio2st"),"meio2st"))))),IF(BP135&gt;5,IF(BP135&gt;BP134+1,"fim2st","meio2st"),"meio2st")),IF(BO134&lt;&gt;"",IF(BO134&gt;5,IF(BO134&gt;BO135+1,"fim1st",IF(BO135&gt;BO134+1,"fim1st",IF(BO134=BO135,"meio1st",IF(BO134=6,IF(BO135=7,"fim1st","meio1st"),IF(BO134=7,IF(BO135=6,"fim1st","meio1st"),"meio1st"))))),IF(BO135&gt;5,IF(BO135&gt;BO134+1,"fim1st","meio1st"),"meio1st")),IF(BO135&lt;&gt;"",IF(BO134&gt;5,IF(BO134&gt;BO135+1,"fim1st",IF(BO135&gt;BO134+1,"fim1st",IF(BO134=BO135,"meio1st",IF(BO134=6,IF(BO135=7,"fim1st","meio1st"),IF(BO134=7,IF(BO135=6,"fim1st","meio1st"),"meio1st"))))),IF(BO135&gt;5,IF(BO135&gt;BO134+1,"fim1st","meio1st"),"meio1st")),"NJG"))))))</f>
        <v>NJG</v>
      </c>
      <c r="BU134" s="66" t="n">
        <f aca="false">IF(BN134="W",6,IF(BN134="O",0,  IF(BN135="R",IF(BS134="meio1st",IF(BO135&gt;4,IF(BO135=6,7,BO135+2),6),BO134),BO134)))</f>
        <v>6</v>
      </c>
      <c r="BV134" s="67" t="n">
        <f aca="false">IF(BN134="W",6,IF(BN134="O",0,IF(BN134="R",IF(BS134="meio1st",0,IF(BS134="fim1st",0,BP134) ),IF(BN135="R",IF(BS134="meio1st",6,IF(BS134="fim1st",6,IF(BS134="meio2st",IF(BP135&gt;4,IF(BP135=6,7,BP135+2),6),BP134))),BP134))))</f>
        <v>6</v>
      </c>
      <c r="BW134" s="68" t="n">
        <f aca="false">IF(BN134="W",0,IF(BN134="O",0,IF(BN134="R",IF(BS134="STB",BQ134,0),IF(BN135="R",IF(BS130="meio1st",0,IF(BU134&gt;BU135,IF(BV134&gt;BV135,0,10),IF(BV134&gt;BV135,10,BQ134))),BQ134))))</f>
        <v>0</v>
      </c>
      <c r="BY134" s="60" t="s">
        <v>75</v>
      </c>
      <c r="BZ134" s="97" t="str">
        <f aca="false">D133</f>
        <v>VAGNER BERBAT</v>
      </c>
      <c r="CA134" s="98" t="n">
        <f aca="false">IF(CB134="W",1,IF(CB134="O",0,IF(CB134="R",0,IF(CB135="R",1,IF(CK134+CK135&gt;0,IF(CK134&gt;CK135,1,0),IF(CJ134&gt;CJ135,1,0))))))</f>
        <v>1</v>
      </c>
      <c r="CB134" s="96"/>
      <c r="CC134" s="64" t="n">
        <v>6</v>
      </c>
      <c r="CD134" s="64" t="n">
        <v>4</v>
      </c>
      <c r="CE134" s="65" t="n">
        <v>10</v>
      </c>
      <c r="CG134" s="5" t="str">
        <f aca="false">IF(CE134&lt;&gt;"","STB",IF(CE135&lt;&gt;"","STB",IF(CD134&lt;&gt;"",IF(CD134&gt;5,IF(CD134&gt;CD135+1,"fim2st",IF(CD135&gt;CD134+1,"fim2st",IF(CD134=CD135,"meio2st",IF(CD134=6,IF(CD135=7,"fim2st","meio2st"),IF(CD134=7,IF(CD135=6,"fim2st","meio2st"),"meio2st"))))),IF(CD135&gt;5,IF(CD135&gt;CD134+1,"fim2st","meio2st"),"meio2st")),IF(CD135&lt;&gt;"",IF(CD134&gt;5,IF(CD134&gt;CD135+1,"fim2st",IF(CD135&gt;CD134+1,"fim2st",IF(CD134=CD135,"meio2st",IF(CD134=6,IF(CD135=7,"fim2st","meio2st"),IF(CD134=7,IF(CD135=6,"fim2st","meio2st"),"meio2st"))))),IF(CD135&gt;5,IF(CD135&gt;CD134+1,"fim2st","meio2st"),"meio2st")),IF(CC134&lt;&gt;"",IF(CC134&gt;5,IF(CC134&gt;CC135+1,"fim1st",IF(CC135&gt;CC134+1,"fim1st",IF(CC134=CC135,"meio1st",IF(CC134=6,IF(CC135=7,"fim1st","meio1st"),IF(CC134=7,IF(CC135=6,"fim1st","meio1st"),"meio1st"))))),IF(CC135&gt;5,IF(CC135&gt;CC134+1,"fim1st","meio1st"),"meio1st")),IF(CC135&lt;&gt;"",IF(CC134&gt;5,IF(CC134&gt;CC135+1,"fim1st",IF(CC135&gt;CC134+1,"fim1st",IF(CC134=CC135,"meio1st",IF(CC134=6,IF(CC135=7,"fim1st","meio1st"),IF(CC134=7,IF(CC135=6,"fim1st","meio1st"),"meio1st"))))),IF(CC135&gt;5,IF(CC135&gt;CC134+1,"fim1st","meio1st"),"meio1st")),"NJG"))))))</f>
        <v>STB</v>
      </c>
      <c r="CI134" s="71" t="n">
        <f aca="false">IF(CB134="W",6,IF(CB134="O",0,  IF(CB135="R",IF(CG134="meio1st",IF(CC135&gt;4,IF(CC135=6,7,CC135+2),6),CC134),CC134)))</f>
        <v>6</v>
      </c>
      <c r="CJ134" s="72" t="n">
        <f aca="false">IF(CB134="W",6,IF(CB134="O",0,IF(CB134="R",IF(CG134="meio1st",0,IF(CG134="fim1st",0,CD134) ),IF(CB135="R",IF(CG134="meio1st",6,IF(CG134="fim1st",6,IF(CG134="meio2st",IF(CD135&gt;4,IF(CD135=6,7,CD135+2),6),CD134))),CD134))))</f>
        <v>4</v>
      </c>
      <c r="CK134" s="73" t="n">
        <f aca="false">IF(CB134="W",0,IF(CB134="O",0,IF(CB134="R",IF(CG134="STB",CE134,0),IF(CB135="R",IF(CG130="meio1st",0,IF(CI134&gt;CI135,IF(CJ134&gt;CJ135,0,10),IF(CJ134&gt;CJ135,10,CE134))),CE134))))</f>
        <v>10</v>
      </c>
      <c r="CM134" s="1" t="str">
        <f aca="false">D134</f>
        <v>CARLOS SILVEIRA</v>
      </c>
      <c r="CN134" s="8" t="n">
        <f aca="false">IF(AE133&gt;AE132,1,0)</f>
        <v>1</v>
      </c>
      <c r="CO134" s="8" t="n">
        <f aca="false">IF(AF133&gt;AF132,1,0)</f>
        <v>1</v>
      </c>
      <c r="CP134" s="8" t="n">
        <f aca="false">IF(AG133&gt;AG132,1,0)</f>
        <v>0</v>
      </c>
      <c r="CQ134" s="8" t="n">
        <f aca="false">IF(AS131&gt;AS130,1,0)</f>
        <v>1</v>
      </c>
      <c r="CR134" s="8" t="n">
        <f aca="false">IF(AT131&gt;AT130,1,0)</f>
        <v>1</v>
      </c>
      <c r="CS134" s="8" t="n">
        <f aca="false">IF(AU131&gt;AU130,1,0)</f>
        <v>0</v>
      </c>
      <c r="CT134" s="8" t="n">
        <f aca="false">IF(BG134&gt;BG135,1,0)</f>
        <v>1</v>
      </c>
      <c r="CU134" s="8" t="n">
        <f aca="false">IF(BH134&gt;BH135,1,0)</f>
        <v>1</v>
      </c>
      <c r="CV134" s="8" t="n">
        <f aca="false">IF(BI134&gt;BI135,1,0)</f>
        <v>0</v>
      </c>
      <c r="CW134" s="8" t="n">
        <f aca="false">IF(BU134&gt;BU135,1,0)</f>
        <v>1</v>
      </c>
      <c r="CX134" s="8" t="n">
        <f aca="false">IF(BV134&gt;BV135,1,0)</f>
        <v>1</v>
      </c>
      <c r="CY134" s="8" t="n">
        <f aca="false">IF(BW134&gt;BW135,1,0)</f>
        <v>0</v>
      </c>
      <c r="CZ134" s="8" t="n">
        <f aca="false">IF(CI133&gt;CI132,1,0)</f>
        <v>1</v>
      </c>
      <c r="DA134" s="8" t="n">
        <f aca="false">IF(CJ133&gt;CJ132,1,0)</f>
        <v>1</v>
      </c>
      <c r="DB134" s="8" t="n">
        <f aca="false">IF(CK133&gt;CK132,1,0)</f>
        <v>0</v>
      </c>
      <c r="DC134" s="74"/>
      <c r="DD134" s="8" t="n">
        <f aca="false">IF(AE132&gt;AE133,1,0)</f>
        <v>0</v>
      </c>
      <c r="DE134" s="8" t="n">
        <f aca="false">IF(AF132&gt;AF133,1,0)</f>
        <v>0</v>
      </c>
      <c r="DF134" s="8" t="n">
        <f aca="false">IF(AG132&gt;AG133,1,0)</f>
        <v>0</v>
      </c>
      <c r="DG134" s="8" t="n">
        <f aca="false">IF(AS130&gt;AS131,1,0)</f>
        <v>0</v>
      </c>
      <c r="DH134" s="8" t="n">
        <f aca="false">IF(AT130&gt;AT131,1,0)</f>
        <v>0</v>
      </c>
      <c r="DI134" s="8" t="n">
        <f aca="false">IF(AU130&gt;AU131,1,0)</f>
        <v>0</v>
      </c>
      <c r="DJ134" s="8" t="n">
        <f aca="false">IF(BG135&gt;BG134,1,0)</f>
        <v>0</v>
      </c>
      <c r="DK134" s="8" t="n">
        <f aca="false">IF(BH135&gt;BH134,1,0)</f>
        <v>0</v>
      </c>
      <c r="DL134" s="8" t="n">
        <f aca="false">IF(BI135&gt;BI134,1,0)</f>
        <v>0</v>
      </c>
      <c r="DM134" s="8" t="n">
        <f aca="false">IF(BU135&gt;BU134,1,0)</f>
        <v>0</v>
      </c>
      <c r="DN134" s="8" t="n">
        <f aca="false">IF(BV135&gt;BV134,1,0)</f>
        <v>0</v>
      </c>
      <c r="DO134" s="8" t="n">
        <f aca="false">IF(BW135&gt;BW134,1,0)</f>
        <v>0</v>
      </c>
      <c r="DP134" s="8" t="n">
        <f aca="false">IF(CI132&gt;CI133,1,0)</f>
        <v>0</v>
      </c>
      <c r="DQ134" s="8" t="n">
        <f aca="false">IF(CJ132&gt;CJ133,1,0)</f>
        <v>0</v>
      </c>
      <c r="DR134" s="8" t="n">
        <f aca="false">IF(CK132&gt;CK133,1,0)</f>
        <v>0</v>
      </c>
      <c r="DS134" s="74"/>
      <c r="DT134" s="8" t="n">
        <f aca="false">AE133+AF133+AG133+AS131+AT131+AU131+BG134+BH134+BI134+BU134+BV134+BW134+CI133+CJ133+CK133</f>
        <v>60</v>
      </c>
      <c r="DU134" s="8" t="n">
        <f aca="false">AE132+AF132+AG132+AS130+AT130+AU130+BG135+BH135+BI135+BU135+BV135+BW135+CI132+CJ132+CK132</f>
        <v>6</v>
      </c>
      <c r="DV134" s="74"/>
      <c r="DW134" s="1" t="n">
        <f aca="false">IF(X133="O",1,0)</f>
        <v>0</v>
      </c>
      <c r="DX134" s="1" t="n">
        <f aca="false">IF(AL131="O",1,0)</f>
        <v>0</v>
      </c>
      <c r="DY134" s="1" t="n">
        <f aca="false">IF(AZ134="O",1,0)</f>
        <v>0</v>
      </c>
      <c r="DZ134" s="1" t="n">
        <f aca="false">IF(BN134="O",1,0)</f>
        <v>0</v>
      </c>
      <c r="EA134" s="1" t="n">
        <f aca="false">IF(CB133="O",1,0)</f>
        <v>0</v>
      </c>
      <c r="ED134" s="8" t="n">
        <f aca="false">IF(CN134+CO134+CP134+DD134+DE134+DF134&gt;0,1,0)</f>
        <v>1</v>
      </c>
      <c r="EE134" s="8" t="n">
        <f aca="false">IF(CQ134+CR134+CS134+DG134+DH134+DI134&gt;0,1,0)</f>
        <v>1</v>
      </c>
      <c r="EF134" s="8" t="n">
        <f aca="false">IF(CT134+CU134+CV134+DJ134+DK134+DL134&gt;0,1,0)</f>
        <v>1</v>
      </c>
      <c r="EG134" s="8" t="n">
        <f aca="false">IF(CW134+CX134+CY134+DM134+DN134+DO134&gt;0,1,0)</f>
        <v>1</v>
      </c>
      <c r="EH134" s="8" t="n">
        <f aca="false">IF(CZ134+DA134+DB134+DP134+DQ134+DR134&gt;0,1,0)</f>
        <v>1</v>
      </c>
      <c r="EI134" s="8" t="n">
        <v>5</v>
      </c>
      <c r="EJ134" s="48" t="n">
        <f aca="false">SUM(ED134:EH134)</f>
        <v>5</v>
      </c>
      <c r="EK134" s="48" t="n">
        <f aca="false">AY134+BM134+CA133+W133+AK131</f>
        <v>5</v>
      </c>
      <c r="EL134" s="48" t="n">
        <f aca="false">SUM(CN134:DB134)</f>
        <v>10</v>
      </c>
      <c r="EM134" s="48" t="n">
        <f aca="false">SUM(DD134:DR134)</f>
        <v>0</v>
      </c>
      <c r="EN134" s="48" t="n">
        <f aca="false">EL134-EM134</f>
        <v>10</v>
      </c>
      <c r="EO134" s="48" t="n">
        <f aca="false">DT134</f>
        <v>60</v>
      </c>
      <c r="EP134" s="48" t="n">
        <f aca="false">DU134</f>
        <v>6</v>
      </c>
      <c r="EQ134" s="48" t="n">
        <f aca="false">EO134-EP134</f>
        <v>54</v>
      </c>
      <c r="ER134" s="48" t="n">
        <f aca="false">SUM(DW134:EA134)</f>
        <v>0</v>
      </c>
      <c r="ES134" s="74"/>
      <c r="ET134" s="27" t="n">
        <f aca="false">IF(EK134+100&gt;99,EK134+100,concatdxnar("0",EK134+100))</f>
        <v>105</v>
      </c>
      <c r="EU134" s="27" t="n">
        <f aca="false">IF(EN134+100&gt;99,EN134+100,CONCATENATE("0",EN134+100))</f>
        <v>110</v>
      </c>
      <c r="EV134" s="27" t="n">
        <f aca="false">IF(EQ134+100&gt;99,EQ134+100,CONCATENATE("0",EQ134+100))</f>
        <v>154</v>
      </c>
      <c r="EW134" s="27" t="n">
        <f aca="false">9-ER134</f>
        <v>9</v>
      </c>
      <c r="EX134" s="8" t="str">
        <f aca="false">CONCATENATE(ET134,EU134,EV134,EW134,EI134)</f>
        <v>10511015495</v>
      </c>
      <c r="EY134" s="8" t="n">
        <f aca="false">VALUE(EX134)</f>
        <v>10511015495</v>
      </c>
      <c r="EZ134" s="8" t="n">
        <f aca="false">LARGE(EY130:EY135,EI134)</f>
        <v>10109507876</v>
      </c>
      <c r="FA134" s="8" t="str">
        <f aca="false">LEFT(EZ134,9)</f>
        <v>101095078</v>
      </c>
      <c r="FB134" s="8" t="str">
        <f aca="false">IF(FA134=FA133,"empate-c",IF(FA134=FA135,"empate-b","ok"))</f>
        <v>ok</v>
      </c>
      <c r="FC134" s="8" t="n">
        <f aca="false">VALUE(RIGHT(EZ134,1))</f>
        <v>6</v>
      </c>
      <c r="FD134" s="8" t="n">
        <f aca="false">IF(FB134="ok",9,IF(FB134="empate-c",CONCATENATE(FC134,FC133),IF(FB134="empate-b",CONCATENATE(FC134,FC135),1)))</f>
        <v>9</v>
      </c>
      <c r="FE134" s="8" t="str">
        <f aca="false">RIGHT(C128,1)</f>
        <v>O</v>
      </c>
      <c r="FF134" s="8" t="n">
        <f aca="false">IF(FD134=9,9,VLOOKUP(CONCATENATE(FE134,FD134),'Conf-Direto'!$A$12:$B$587,2,0))</f>
        <v>9</v>
      </c>
      <c r="FG134" s="8" t="n">
        <f aca="false">IF(FF134=9,9,IF(FF134=FC134,8,7))</f>
        <v>9</v>
      </c>
      <c r="FH134" s="1" t="str">
        <f aca="false">CONCATENATE(FA134,FG134,FC134)</f>
        <v>10109507896</v>
      </c>
      <c r="FI134" s="8" t="n">
        <v>5</v>
      </c>
      <c r="FJ134" s="25" t="n">
        <f aca="false">IF(AK130=1,1,IF(AK131=1,5,0))</f>
        <v>5</v>
      </c>
      <c r="FK134" s="25" t="n">
        <f aca="false">IF(W132=1,2,IF(W133=1,5,0))</f>
        <v>5</v>
      </c>
      <c r="FL134" s="25" t="n">
        <f aca="false">IF(CA132=1,3,IF(CA133=1,5,0))</f>
        <v>5</v>
      </c>
      <c r="FM134" s="25" t="n">
        <f aca="false">IF(BM135=1,4,IF(BM134=1,5,0))</f>
        <v>5</v>
      </c>
      <c r="FN134" s="25"/>
      <c r="FO134" s="25" t="n">
        <f aca="false">FN135</f>
        <v>5</v>
      </c>
      <c r="FP134" s="1" t="n">
        <f aca="false">VALUE(FH134)</f>
        <v>10109507896</v>
      </c>
      <c r="FQ134" s="1" t="n">
        <f aca="false">LARGE(FP130:FP135,5)</f>
        <v>10109507896</v>
      </c>
      <c r="FR134" s="8" t="n">
        <f aca="false">IF(SUM(EJ130:EJ135)=0,B134,VALUE(RIGHT(FQ134,1)))</f>
        <v>6</v>
      </c>
      <c r="FS134" s="1" t="n">
        <f aca="false">FR134+84</f>
        <v>90</v>
      </c>
      <c r="FT134" s="1" t="str">
        <f aca="false">VLOOKUP(FR134,B130:D135,3,0)</f>
        <v>VITOR PORTO</v>
      </c>
      <c r="FU134" s="4" t="n">
        <f aca="false">F134</f>
        <v>89</v>
      </c>
      <c r="FV134" s="9" t="str">
        <f aca="false">IF(FS134&lt;10,CONCATENATE("0",FS134,IF(FU134&lt;10,CONCATENATE("0",FU134),FU134)),CONCATENATE(FS134,IF(FU134&lt;10,CONCATENATE("0",FU134),FU134)))</f>
        <v>9089</v>
      </c>
      <c r="FW134" s="4" t="n">
        <f aca="false">VALUE(FV134)</f>
        <v>9089</v>
      </c>
      <c r="FX134" s="4" t="n">
        <f aca="false">SMALL(FW130:FW135,FI134)</f>
        <v>8985</v>
      </c>
      <c r="FY134" s="4" t="n">
        <f aca="false">IF(LEN(FX134)=3,VALUE(LEFT(FX134,1)),VALUE(LEFT(FX134,2)))</f>
        <v>89</v>
      </c>
      <c r="FZ134" s="4" t="str">
        <f aca="false">RIGHT(FX134,2)</f>
        <v>85</v>
      </c>
    </row>
    <row r="135" customFormat="false" ht="13.8" hidden="false" customHeight="false" outlineLevel="0" collapsed="false">
      <c r="B135" s="48" t="n">
        <v>6</v>
      </c>
      <c r="C135" s="100" t="n">
        <v>90</v>
      </c>
      <c r="D135" s="101" t="str">
        <f aca="false">Classificação!D94</f>
        <v>VITOR PORTO</v>
      </c>
      <c r="F135" s="100" t="n">
        <f aca="false">F134+1</f>
        <v>90</v>
      </c>
      <c r="G135" s="102" t="str">
        <f aca="false">VLOOKUP(FR135,$B$130:$D$135,3,0)</f>
        <v>RAÍ LIMA</v>
      </c>
      <c r="H135" s="114" t="n">
        <f aca="false">VLOOKUP(FR135,EI130:EJ135,2,0)</f>
        <v>5</v>
      </c>
      <c r="I135" s="104" t="n">
        <f aca="false">VLOOKUP(FR135,EI130:EK135,3,0)</f>
        <v>0</v>
      </c>
      <c r="J135" s="108" t="n">
        <f aca="false">VLOOKUP(FR135,EI130:EQ135,4,0)</f>
        <v>0</v>
      </c>
      <c r="K135" s="106" t="n">
        <f aca="false">VLOOKUP(FR135,EI130:EQ135,5,0)</f>
        <v>10</v>
      </c>
      <c r="L135" s="107" t="n">
        <f aca="false">VLOOKUP(FR135,EI130:EQ135,6,0)</f>
        <v>-10</v>
      </c>
      <c r="M135" s="108" t="n">
        <f aca="false">VLOOKUP(FR135,EI130:EQ135,7,0)</f>
        <v>0</v>
      </c>
      <c r="N135" s="106" t="n">
        <f aca="false">VLOOKUP(FR135,EI130:EQ135,8,0)</f>
        <v>60</v>
      </c>
      <c r="O135" s="115" t="n">
        <f aca="false">VLOOKUP(FR135,EI130:EQ135,9,0)</f>
        <v>-60</v>
      </c>
      <c r="P135" s="109" t="n">
        <f aca="false">VLOOKUP(FR135,EI130:ER135,10,0)</f>
        <v>5</v>
      </c>
      <c r="Q135" s="109" t="e">
        <f aca="false">VLOOKUP(FS135,EJ130:ES135,10,0)</f>
        <v>#N/A</v>
      </c>
      <c r="R135" s="59"/>
      <c r="S135" s="59"/>
      <c r="U135" s="81" t="s">
        <v>75</v>
      </c>
      <c r="V135" s="82" t="str">
        <f aca="false">D133</f>
        <v>VAGNER BERBAT</v>
      </c>
      <c r="W135" s="83" t="n">
        <f aca="false">IF(X135="W",1,IF(X135="O",0,IF(X135="R",0,IF(X134="R",1,IF(AG135+AG134&gt;0,IF(AG135&gt;AG134,1,0),IF(AF135&gt;AF134,1,0))))))</f>
        <v>1</v>
      </c>
      <c r="X135" s="110" t="s">
        <v>25</v>
      </c>
      <c r="Y135" s="85"/>
      <c r="Z135" s="85"/>
      <c r="AA135" s="86"/>
      <c r="AC135" s="5" t="str">
        <f aca="false">IF(AA135&lt;&gt;"","STB",IF(AA134&lt;&gt;"","STB",IF(Z135&lt;&gt;"",IF(Z135&gt;5,IF(Z135&gt;Z134+1,"fim2st",IF(Z134&gt;Z135+1,"fim2st",IF(Z135=Z134,"meio2st",IF(Z135=6,IF(Z134=7,"fim2st","meio2st"),IF(Z135=7,IF(Z134=6,"fim2st","meio2st"),"meio2st"))))),IF(Z134&gt;5,IF(Z134&gt;Z135+1,"fim2st","meio2st"),"meio2st")),IF(Z134&lt;&gt;"",IF(Z135&gt;5,IF(Z135&gt;Z134+1,"fim2st",IF(Z134&gt;Z135+1,"fim2st",IF(Z135=Z134,"meio2st",IF(Z135=6,IF(Z134=7,"fim2st","meio2st"),IF(Z135=7,IF(Z134=6,"fim2st","meio2st"),"meio2st"))))),IF(Z134&gt;5,IF(Z134&gt;Z135+1,"fim2st","meio2st"),"meio2st")),IF(Y135&lt;&gt;"",IF(Y135&gt;5,IF(Y135&gt;Y134+1,"fim1st",IF(Y134&gt;Y135+1,"fim1st",IF(Y135=Y134,"meio1st",IF(Y135=6,IF(Y134=7,"fim1st","meio1st"),IF(Y135=7,IF(Y134=6,"fim1st","meio1st"),"meio1st"))))),IF(Y134&gt;5,IF(Y134&gt;Y135+1,"fim1st","meio1st"),"meio1st")),IF(Y134&lt;&gt;"",IF(Y135&gt;5,IF(Y135&gt;Y134+1,"fim1st",IF(Y134&gt;Y135+1,"fim1st",IF(Y135=Y134,"meio1st",IF(Y135=6,IF(Y134=7,"fim1st","meio1st"),IF(Y135=7,IF(Y134=6,"fim1st","meio1st"),"meio1st"))))),IF(Y134&gt;5,IF(Y134&gt;Y135+1,"fim1st","meio1st"),"meio1st")),"NJG"))))))</f>
        <v>NJG</v>
      </c>
      <c r="AE135" s="87" t="n">
        <f aca="false">IF(X135="W",6,IF(X135="O",0,  IF(X134="R",IF(AC135="meio1st",IF(Y134&gt;4,IF(Y134=6,7,Y134+2),6),Y135),Y135)))</f>
        <v>6</v>
      </c>
      <c r="AF135" s="88" t="n">
        <f aca="false">IF(X135="W",6,IF(X135="O",0,IF(X135="R",IF(AC135="meio1st",0,IF(AC135="fim1st",0,Z135) ),IF(X134="R",IF(AC135="meio1st",6,IF(AC135="fim1st",6,IF(AC135="meio2st",IF(Z134&gt;4,IF(Z134=6,7,Z134+2),6),Z135))),Z135))))</f>
        <v>6</v>
      </c>
      <c r="AG135" s="89" t="n">
        <f aca="false">IF(X135="W",0,IF(X135="O",0,IF(X135="R",IF(AC135="STB",AA135,0),IF(X134="R",IF(AC130="meio1st",0,IF(AE135&gt;AE134,IF(AF135&gt;AF134,0,10),IF(AF135&gt;AF134,10,AA135))),AA135))))</f>
        <v>0</v>
      </c>
      <c r="AH135" s="69"/>
      <c r="AI135" s="81"/>
      <c r="AJ135" s="82" t="str">
        <f aca="false">D135</f>
        <v>VITOR PORTO</v>
      </c>
      <c r="AK135" s="83" t="n">
        <f aca="false">IF(AL135="W",1,IF(AL135="O",0,IF(AL135="R",0,IF(AL134="R",1,IF(AU135+AU134&gt;0,IF(AU135&gt;AU134,1,0),IF(AT135&gt;AT134,1,0))))))</f>
        <v>1</v>
      </c>
      <c r="AL135" s="110" t="s">
        <v>25</v>
      </c>
      <c r="AM135" s="85"/>
      <c r="AN135" s="85"/>
      <c r="AO135" s="86"/>
      <c r="AQ135" s="5" t="str">
        <f aca="false">IF(AO135&lt;&gt;"","STB",IF(AO134&lt;&gt;"","STB",IF(AN135&lt;&gt;"",IF(AN135&gt;5,IF(AN135&gt;AN134+1,"fim2st",IF(AN134&gt;AN135+1,"fim2st",IF(AN135=AN134,"meio2st",IF(AN135=6,IF(AN134=7,"fim2st","meio2st"),IF(AN135=7,IF(AN134=6,"fim2st","meio2st"),"meio2st"))))),IF(AN134&gt;5,IF(AN134&gt;AN135+1,"fim2st","meio2st"),"meio2st")),IF(AN134&lt;&gt;"",IF(AN135&gt;5,IF(AN135&gt;AN134+1,"fim2st",IF(AN134&gt;AN135+1,"fim2st",IF(AN135=AN134,"meio2st",IF(AN135=6,IF(AN134=7,"fim2st","meio2st"),IF(AN135=7,IF(AN134=6,"fim2st","meio2st"),"meio2st"))))),IF(AN134&gt;5,IF(AN134&gt;AN135+1,"fim2st","meio2st"),"meio2st")),IF(AM135&lt;&gt;"",IF(AM135&gt;5,IF(AM135&gt;AM134+1,"fim1st",IF(AM134&gt;AM135+1,"fim1st",IF(AM135=AM134,"meio1st",IF(AM135=6,IF(AM134=7,"fim1st","meio1st"),IF(AM135=7,IF(AM134=6,"fim1st","meio1st"),"meio1st"))))),IF(AM134&gt;5,IF(AM134&gt;AM135+1,"fim1st","meio1st"),"meio1st")),IF(AM134&lt;&gt;"",IF(AM135&gt;5,IF(AM135&gt;AM134+1,"fim1st",IF(AM134&gt;AM135+1,"fim1st",IF(AM135=AM134,"meio1st",IF(AM135=6,IF(AM134=7,"fim1st","meio1st"),IF(AM135=7,IF(AM134=6,"fim1st","meio1st"),"meio1st"))))),IF(AM134&gt;5,IF(AM134&gt;AM135+1,"fim1st","meio1st"),"meio1st")),"NJG"))))))</f>
        <v>NJG</v>
      </c>
      <c r="AS135" s="87" t="n">
        <f aca="false">IF(AL135="W",6,IF(AL135="O",0,  IF(AL134="R",IF(AQ135="meio1st",IF(AM134&gt;4,IF(AM134=6,7,AM134+2),6),AM135),AM135)))</f>
        <v>6</v>
      </c>
      <c r="AT135" s="88" t="n">
        <f aca="false">IF(AL135="W",6,IF(AL135="O",0,IF(AL135="R",IF(AQ135="meio1st",0,IF(AQ135="fim1st",0,AN135) ),IF(AL134="R",IF(AQ135="meio1st",6,IF(AQ135="fim1st",6,IF(AQ135="meio2st",IF(AN134&gt;4,IF(AN134=6,7,AN134+2),6),AN135))),AN135))))</f>
        <v>6</v>
      </c>
      <c r="AU135" s="89" t="n">
        <f aca="false">IF(AL135="W",0,IF(AL135="O",0,IF(AL135="R",IF(AQ135="STB",AO135,0),IF(AL134="R",IF(AQ130="meio1st",0,IF(AS135&gt;AS134,IF(AT135&gt;AT134,0,10),IF(AT135&gt;AT134,10,AO135))),AO135))))</f>
        <v>0</v>
      </c>
      <c r="AW135" s="81" t="s">
        <v>75</v>
      </c>
      <c r="AX135" s="82" t="str">
        <f aca="false">D135</f>
        <v>VITOR PORTO</v>
      </c>
      <c r="AY135" s="83" t="n">
        <f aca="false">IF(AZ135="W",1,IF(AZ135="O",0,IF(AZ135="R",0,IF(AZ134="R",1,IF(BI135+BI134&gt;0,IF(BI135&gt;BI134,1,0),IF(BH135&gt;BH134,1,0))))))</f>
        <v>0</v>
      </c>
      <c r="AZ135" s="84"/>
      <c r="BA135" s="85" t="n">
        <v>3</v>
      </c>
      <c r="BB135" s="85" t="n">
        <v>1</v>
      </c>
      <c r="BC135" s="86"/>
      <c r="BE135" s="5" t="str">
        <f aca="false">IF(BC135&lt;&gt;"","STB",IF(BC134&lt;&gt;"","STB",IF(BB135&lt;&gt;"",IF(BB135&gt;5,IF(BB135&gt;BB134+1,"fim2st",IF(BB134&gt;BB135+1,"fim2st",IF(BB135=BB134,"meio2st",IF(BB135=6,IF(BB134=7,"fim2st","meio2st"),IF(BB135=7,IF(BB134=6,"fim2st","meio2st"),"meio2st"))))),IF(BB134&gt;5,IF(BB134&gt;BB135+1,"fim2st","meio2st"),"meio2st")),IF(BB134&lt;&gt;"",IF(BB135&gt;5,IF(BB135&gt;BB134+1,"fim2st",IF(BB134&gt;BB135+1,"fim2st",IF(BB135=BB134,"meio2st",IF(BB135=6,IF(BB134=7,"fim2st","meio2st"),IF(BB135=7,IF(BB134=6,"fim2st","meio2st"),"meio2st"))))),IF(BB134&gt;5,IF(BB134&gt;BB135+1,"fim2st","meio2st"),"meio2st")),IF(BA135&lt;&gt;"",IF(BA135&gt;5,IF(BA135&gt;BA134+1,"fim1st",IF(BA134&gt;BA135+1,"fim1st",IF(BA135=BA134,"meio1st",IF(BA135=6,IF(BA134=7,"fim1st","meio1st"),IF(BA135=7,IF(BA134=6,"fim1st","meio1st"),"meio1st"))))),IF(BA134&gt;5,IF(BA134&gt;BA135+1,"fim1st","meio1st"),"meio1st")),IF(BA134&lt;&gt;"",IF(BA135&gt;5,IF(BA135&gt;BA134+1,"fim1st",IF(BA134&gt;BA135+1,"fim1st",IF(BA135=BA134,"meio1st",IF(BA135=6,IF(BA134=7,"fim1st","meio1st"),IF(BA135=7,IF(BA134=6,"fim1st","meio1st"),"meio1st"))))),IF(BA134&gt;5,IF(BA134&gt;BA135+1,"fim1st","meio1st"),"meio1st")),"NJG"))))))</f>
        <v>fim2st</v>
      </c>
      <c r="BG135" s="87" t="n">
        <f aca="false">IF(AZ135="W",6,IF(AZ135="O",0,  IF(AZ134="R",IF(BE135="meio1st",IF(BA134&gt;4,IF(BA134=6,7,BA134+2),6),BA135),BA135)))</f>
        <v>3</v>
      </c>
      <c r="BH135" s="88" t="n">
        <f aca="false">IF(AZ135="W",6,IF(AZ135="O",0,IF(AZ135="R",IF(BE135="meio1st",0,IF(BE135="fim1st",0,BB135) ),IF(AZ134="R",IF(BE135="meio1st",6,IF(BE135="fim1st",6,IF(BE135="meio2st",IF(BB134&gt;4,IF(BB134=6,7,BB134+2),6),BB135))),BB135))))</f>
        <v>1</v>
      </c>
      <c r="BI135" s="89" t="n">
        <f aca="false">IF(AZ135="W",0,IF(AZ135="O",0,IF(AZ135="R",IF(BE135="STB",BC135,0),IF(AZ134="R",IF(BE130="meio1st",0,IF(BG135&gt;BG134,IF(BH135&gt;BH134,0,10),IF(BH135&gt;BH134,10,BC135))),BC135))))</f>
        <v>0</v>
      </c>
      <c r="BK135" s="81"/>
      <c r="BL135" s="82" t="str">
        <f aca="false">D133</f>
        <v>VAGNER BERBAT</v>
      </c>
      <c r="BM135" s="83" t="n">
        <f aca="false">IF(BN135="W",1,IF(BN135="O",0,IF(BN135="R",0,IF(BN134="R",1,IF(BW135+BW134&gt;0,IF(BW135&gt;BW134,1,0),IF(BV135&gt;BV134,1,0))))))</f>
        <v>0</v>
      </c>
      <c r="BN135" s="110" t="s">
        <v>47</v>
      </c>
      <c r="BO135" s="85"/>
      <c r="BP135" s="85"/>
      <c r="BQ135" s="86"/>
      <c r="BS135" s="5" t="str">
        <f aca="false">IF(BQ135&lt;&gt;"","STB",IF(BQ134&lt;&gt;"","STB",IF(BP135&lt;&gt;"",IF(BP135&gt;5,IF(BP135&gt;BP134+1,"fim2st",IF(BP134&gt;BP135+1,"fim2st",IF(BP135=BP134,"meio2st",IF(BP135=6,IF(BP134=7,"fim2st","meio2st"),IF(BP135=7,IF(BP134=6,"fim2st","meio2st"),"meio2st"))))),IF(BP134&gt;5,IF(BP134&gt;BP135+1,"fim2st","meio2st"),"meio2st")),IF(BP134&lt;&gt;"",IF(BP135&gt;5,IF(BP135&gt;BP134+1,"fim2st",IF(BP134&gt;BP135+1,"fim2st",IF(BP135=BP134,"meio2st",IF(BP135=6,IF(BP134=7,"fim2st","meio2st"),IF(BP135=7,IF(BP134=6,"fim2st","meio2st"),"meio2st"))))),IF(BP134&gt;5,IF(BP134&gt;BP135+1,"fim2st","meio2st"),"meio2st")),IF(BO135&lt;&gt;"",IF(BO135&gt;5,IF(BO135&gt;BO134+1,"fim1st",IF(BO134&gt;BO135+1,"fim1st",IF(BO135=BO134,"meio1st",IF(BO135=6,IF(BO134=7,"fim1st","meio1st"),IF(BO135=7,IF(BO134=6,"fim1st","meio1st"),"meio1st"))))),IF(BO134&gt;5,IF(BO134&gt;BO135+1,"fim1st","meio1st"),"meio1st")),IF(BO134&lt;&gt;"",IF(BO135&gt;5,IF(BO135&gt;BO134+1,"fim1st",IF(BO134&gt;BO135+1,"fim1st",IF(BO135=BO134,"meio1st",IF(BO135=6,IF(BO134=7,"fim1st","meio1st"),IF(BO135=7,IF(BO134=6,"fim1st","meio1st"),"meio1st"))))),IF(BO134&gt;5,IF(BO134&gt;BO135+1,"fim1st","meio1st"),"meio1st")),"NJG"))))))</f>
        <v>NJG</v>
      </c>
      <c r="BU135" s="87" t="n">
        <f aca="false">IF(BN135="W",6,IF(BN135="O",0,  IF(BN134="R",IF(BS135="meio1st",IF(BO134&gt;4,IF(BO134=6,7,BO134+2),6),BO135),BO135)))</f>
        <v>0</v>
      </c>
      <c r="BV135" s="88" t="n">
        <f aca="false">IF(BN135="W",6,IF(BN135="O",0,IF(BN135="R",IF(BS135="meio1st",0,IF(BS135="fim1st",0,BP135) ),IF(BN134="R",IF(BS135="meio1st",6,IF(BS135="fim1st",6,IF(BS135="meio2st",IF(BP134&gt;4,IF(BP134=6,7,BP134+2),6),BP135))),BP135))))</f>
        <v>0</v>
      </c>
      <c r="BW135" s="89" t="n">
        <f aca="false">IF(BN135="W",0,IF(BN135="O",0,IF(BN135="R",IF(BS135="STB",BQ135,0),IF(BN134="R",IF(BS130="meio1st",0,IF(BU135&gt;BU134,IF(BV135&gt;BV134,0,10),IF(BV135&gt;BV134,10,BQ135))),BQ135))))</f>
        <v>0</v>
      </c>
      <c r="BY135" s="81"/>
      <c r="BZ135" s="82" t="str">
        <f aca="false">D135</f>
        <v>VITOR PORTO</v>
      </c>
      <c r="CA135" s="83" t="n">
        <f aca="false">IF(CB135="W",1,IF(CB135="O",0,IF(CB135="R",0,IF(CB134="R",1,IF(CK135+CK134&gt;0,IF(CK135&gt;CK134,1,0),IF(CJ135&gt;CJ134,1,0))))))</f>
        <v>0</v>
      </c>
      <c r="CB135" s="110"/>
      <c r="CC135" s="85" t="n">
        <v>4</v>
      </c>
      <c r="CD135" s="85" t="n">
        <v>6</v>
      </c>
      <c r="CE135" s="86" t="n">
        <v>8</v>
      </c>
      <c r="CG135" s="5" t="str">
        <f aca="false">IF(CE135&lt;&gt;"","STB",IF(CE134&lt;&gt;"","STB",IF(CD135&lt;&gt;"",IF(CD135&gt;5,IF(CD135&gt;CD134+1,"fim2st",IF(CD134&gt;CD135+1,"fim2st",IF(CD135=CD134,"meio2st",IF(CD135=6,IF(CD134=7,"fim2st","meio2st"),IF(CD135=7,IF(CD134=6,"fim2st","meio2st"),"meio2st"))))),IF(CD134&gt;5,IF(CD134&gt;CD135+1,"fim2st","meio2st"),"meio2st")),IF(CD134&lt;&gt;"",IF(CD135&gt;5,IF(CD135&gt;CD134+1,"fim2st",IF(CD134&gt;CD135+1,"fim2st",IF(CD135=CD134,"meio2st",IF(CD135=6,IF(CD134=7,"fim2st","meio2st"),IF(CD135=7,IF(CD134=6,"fim2st","meio2st"),"meio2st"))))),IF(CD134&gt;5,IF(CD134&gt;CD135+1,"fim2st","meio2st"),"meio2st")),IF(CC135&lt;&gt;"",IF(CC135&gt;5,IF(CC135&gt;CC134+1,"fim1st",IF(CC134&gt;CC135+1,"fim1st",IF(CC135=CC134,"meio1st",IF(CC135=6,IF(CC134=7,"fim1st","meio1st"),IF(CC135=7,IF(CC134=6,"fim1st","meio1st"),"meio1st"))))),IF(CC134&gt;5,IF(CC134&gt;CC135+1,"fim1st","meio1st"),"meio1st")),IF(CC134&lt;&gt;"",IF(CC135&gt;5,IF(CC135&gt;CC134+1,"fim1st",IF(CC134&gt;CC135+1,"fim1st",IF(CC135=CC134,"meio1st",IF(CC135=6,IF(CC134=7,"fim1st","meio1st"),IF(CC135=7,IF(CC134=6,"fim1st","meio1st"),"meio1st"))))),IF(CC134&gt;5,IF(CC134&gt;CC135+1,"fim1st","meio1st"),"meio1st")),"NJG"))))))</f>
        <v>STB</v>
      </c>
      <c r="CI135" s="92" t="n">
        <f aca="false">IF(CB135="W",6,IF(CB135="O",0,  IF(CB134="R",IF(CG135="meio1st",IF(CC134&gt;4,IF(CC134=6,7,CC134+2),6),CC135),CC135)))</f>
        <v>4</v>
      </c>
      <c r="CJ135" s="93" t="n">
        <f aca="false">IF(CB135="W",6,IF(CB135="O",0,IF(CB135="R",IF(CG135="meio1st",0,IF(CG135="fim1st",0,CD135) ),IF(CB134="R",IF(CG135="meio1st",6,IF(CG135="fim1st",6,IF(CG135="meio2st",IF(CD134&gt;4,IF(CD134=6,7,CD134+2),6),CD135))),CD135))))</f>
        <v>6</v>
      </c>
      <c r="CK135" s="94" t="n">
        <f aca="false">IF(CB135="W",0,IF(CB135="O",0,IF(CB135="R",IF(CG135="STB",CE135,0),IF(CB134="R",IF(CG130="meio1st",0,IF(CI135&gt;CI134,IF(CJ135&gt;CJ134,0,10),IF(CJ135&gt;CJ134,10,CE135))),CE135))))</f>
        <v>8</v>
      </c>
      <c r="CM135" s="1" t="str">
        <f aca="false">D135</f>
        <v>VITOR PORTO</v>
      </c>
      <c r="CN135" s="8" t="n">
        <f aca="false">IF(AE131&gt;AE130,1,0)</f>
        <v>0</v>
      </c>
      <c r="CO135" s="8" t="n">
        <f aca="false">IF(AF131&gt;AF130,1,0)</f>
        <v>0</v>
      </c>
      <c r="CP135" s="8" t="n">
        <f aca="false">IF(AG131&gt;AG130,1,0)</f>
        <v>0</v>
      </c>
      <c r="CQ135" s="8" t="n">
        <f aca="false">IF(AS135&gt;AS134,1,0)</f>
        <v>1</v>
      </c>
      <c r="CR135" s="8" t="n">
        <f aca="false">IF(AT135&gt;AT134,1,0)</f>
        <v>1</v>
      </c>
      <c r="CS135" s="8" t="n">
        <f aca="false">IF(AU135&gt;AU134,1,0)</f>
        <v>0</v>
      </c>
      <c r="CT135" s="8" t="n">
        <f aca="false">IF(BG135&gt;BG134,1,0)</f>
        <v>0</v>
      </c>
      <c r="CU135" s="8" t="n">
        <f aca="false">IF(BH135&gt;BH134,1,0)</f>
        <v>0</v>
      </c>
      <c r="CV135" s="8" t="n">
        <f aca="false">IF(BI135&gt;BI134,1,0)</f>
        <v>0</v>
      </c>
      <c r="CW135" s="8" t="n">
        <f aca="false">IF(BU133&gt;BU132,1,0)</f>
        <v>0</v>
      </c>
      <c r="CX135" s="8" t="n">
        <f aca="false">IF(BV133&gt;BV132,1,0)</f>
        <v>0</v>
      </c>
      <c r="CY135" s="8" t="n">
        <f aca="false">IF(BW133&gt;BW132,1,0)</f>
        <v>0</v>
      </c>
      <c r="CZ135" s="8" t="n">
        <f aca="false">IF(CI135&gt;CI134,1,0)</f>
        <v>0</v>
      </c>
      <c r="DA135" s="8" t="n">
        <f aca="false">IF(CJ135&gt;CJ134,1,0)</f>
        <v>1</v>
      </c>
      <c r="DB135" s="8" t="n">
        <f aca="false">IF(CK135&gt;CK134,1,0)</f>
        <v>0</v>
      </c>
      <c r="DC135" s="74"/>
      <c r="DD135" s="8" t="n">
        <f aca="false">IF(AE130&gt;AE131,1,0)</f>
        <v>1</v>
      </c>
      <c r="DE135" s="8" t="n">
        <f aca="false">IF(AF130&gt;AF131,1,0)</f>
        <v>1</v>
      </c>
      <c r="DF135" s="8" t="n">
        <f aca="false">IF(AG130&gt;AG131,1,0)</f>
        <v>0</v>
      </c>
      <c r="DG135" s="8" t="n">
        <f aca="false">IF(AS134&gt;AS135,1,0)</f>
        <v>0</v>
      </c>
      <c r="DH135" s="8" t="n">
        <f aca="false">IF(AT134&gt;AT135,1,0)</f>
        <v>0</v>
      </c>
      <c r="DI135" s="8" t="n">
        <f aca="false">IF(AU134&gt;AU135,1,0)</f>
        <v>0</v>
      </c>
      <c r="DJ135" s="8" t="n">
        <f aca="false">IF(BG134&gt;BG135,1,0)</f>
        <v>1</v>
      </c>
      <c r="DK135" s="8" t="n">
        <f aca="false">IF(BH134&gt;BH135,1,0)</f>
        <v>1</v>
      </c>
      <c r="DL135" s="8" t="n">
        <f aca="false">IF(BI134&gt;BI135,1,0)</f>
        <v>0</v>
      </c>
      <c r="DM135" s="8" t="n">
        <f aca="false">IF(BU132&gt;BU133,1,0)</f>
        <v>1</v>
      </c>
      <c r="DN135" s="8" t="n">
        <f aca="false">IF(BV132&gt;BV133,1,0)</f>
        <v>1</v>
      </c>
      <c r="DO135" s="8" t="n">
        <f aca="false">IF(BW132&gt;BW133,1,0)</f>
        <v>0</v>
      </c>
      <c r="DP135" s="8" t="n">
        <f aca="false">IF(CI134&gt;CI135,1,0)</f>
        <v>1</v>
      </c>
      <c r="DQ135" s="8" t="n">
        <f aca="false">IF(CJ134&gt;CJ135,1,0)</f>
        <v>0</v>
      </c>
      <c r="DR135" s="8" t="n">
        <f aca="false">IF(CK134&gt;CK135,1,0)</f>
        <v>1</v>
      </c>
      <c r="DS135" s="74"/>
      <c r="DT135" s="8" t="n">
        <f aca="false">AE131+AF131+AG131+AS135+AT135+AU135+BG135+BH135+BI135+BU133+BV133+BW133+CI135+CJ135+CK135</f>
        <v>34</v>
      </c>
      <c r="DU135" s="8" t="n">
        <f aca="false">AE130+AF130+AG130+AS134+AT134+AU134+BG134+BH134+BI134+BU132+BV132+BW132+CI134+CJ134+CK134</f>
        <v>56</v>
      </c>
      <c r="DV135" s="74"/>
      <c r="DW135" s="1" t="n">
        <f aca="false">IF(X131="O",1,0)</f>
        <v>1</v>
      </c>
      <c r="DX135" s="1" t="n">
        <f aca="false">IF(AL135="O",1,0)</f>
        <v>0</v>
      </c>
      <c r="DY135" s="1" t="n">
        <f aca="false">IF(AZ135="O",1,0)</f>
        <v>0</v>
      </c>
      <c r="DZ135" s="1" t="n">
        <f aca="false">IF(BN133="O",1,0)</f>
        <v>1</v>
      </c>
      <c r="EA135" s="1" t="n">
        <f aca="false">IF(CB135="O",1,0)</f>
        <v>0</v>
      </c>
      <c r="ED135" s="8" t="n">
        <f aca="false">IF(CN135+CO135+CP135+DD135+DE135+DF135&gt;0,1,0)</f>
        <v>1</v>
      </c>
      <c r="EE135" s="8" t="n">
        <f aca="false">IF(CQ135+CR135+CS135+DG135+DH135+DI135&gt;0,1,0)</f>
        <v>1</v>
      </c>
      <c r="EF135" s="8" t="n">
        <f aca="false">IF(CT135+CU135+CV135+DJ135+DK135+DL135&gt;0,1,0)</f>
        <v>1</v>
      </c>
      <c r="EG135" s="8" t="n">
        <f aca="false">IF(CW135+CX135+CY135+DM135+DN135+DO135&gt;0,1,0)</f>
        <v>1</v>
      </c>
      <c r="EH135" s="8" t="n">
        <f aca="false">IF(CZ135+DA135+DB135+DP135+DQ135+DR135&gt;0,1,0)</f>
        <v>1</v>
      </c>
      <c r="EI135" s="8" t="n">
        <v>6</v>
      </c>
      <c r="EJ135" s="48" t="n">
        <f aca="false">SUM(ED135:EH135)</f>
        <v>5</v>
      </c>
      <c r="EK135" s="48" t="n">
        <f aca="false">AY135+BM133+CA135+W131+AK135</f>
        <v>1</v>
      </c>
      <c r="EL135" s="48" t="n">
        <f aca="false">SUM(CN135:DB135)</f>
        <v>3</v>
      </c>
      <c r="EM135" s="48" t="n">
        <f aca="false">SUM(DD135:DR135)</f>
        <v>8</v>
      </c>
      <c r="EN135" s="48" t="n">
        <f aca="false">EL135-EM135</f>
        <v>-5</v>
      </c>
      <c r="EO135" s="48" t="n">
        <f aca="false">DT135</f>
        <v>34</v>
      </c>
      <c r="EP135" s="48" t="n">
        <f aca="false">DU135</f>
        <v>56</v>
      </c>
      <c r="EQ135" s="48" t="n">
        <f aca="false">EO135-EP135</f>
        <v>-22</v>
      </c>
      <c r="ER135" s="48" t="n">
        <f aca="false">SUM(DW135:EA135)</f>
        <v>2</v>
      </c>
      <c r="ES135" s="74"/>
      <c r="ET135" s="27" t="n">
        <f aca="false">IF(EK135+100&gt;99,EK135+100,concatdxnar("0",EK135+100))</f>
        <v>101</v>
      </c>
      <c r="EU135" s="27" t="str">
        <f aca="false">IF(EN135+100&gt;99,EN135+100,CONCATENATE("0",EN135+100))</f>
        <v>095</v>
      </c>
      <c r="EV135" s="27" t="str">
        <f aca="false">IF(EQ135+100&gt;99,EQ135+100,CONCATENATE("0",EQ135+100))</f>
        <v>078</v>
      </c>
      <c r="EW135" s="27" t="n">
        <f aca="false">9-ER135</f>
        <v>7</v>
      </c>
      <c r="EX135" s="8" t="str">
        <f aca="false">CONCATENATE(ET135,EU135,EV135,EW135,EI135)</f>
        <v>10109507876</v>
      </c>
      <c r="EY135" s="8" t="n">
        <f aca="false">VALUE(EX135)</f>
        <v>10109507876</v>
      </c>
      <c r="EZ135" s="8" t="n">
        <f aca="false">LARGE(EY130:EY135,EI135)</f>
        <v>10009004043</v>
      </c>
      <c r="FA135" s="8" t="str">
        <f aca="false">LEFT(EZ135,9)</f>
        <v>100090040</v>
      </c>
      <c r="FB135" s="8" t="str">
        <f aca="false">IF(FA135=FA134,"empate-c","ok")</f>
        <v>ok</v>
      </c>
      <c r="FC135" s="8" t="n">
        <f aca="false">VALUE(RIGHT(EZ135,1))</f>
        <v>3</v>
      </c>
      <c r="FD135" s="8" t="n">
        <f aca="false">IF(FB135="ok",9,IF(FB135="empate-c",CONCATENATE(FC135,FC134),IF(FB135="empate-b",CONCATENATE(FC135,FC174),1)))</f>
        <v>9</v>
      </c>
      <c r="FE135" s="8" t="str">
        <f aca="false">RIGHT(C128,1)</f>
        <v>O</v>
      </c>
      <c r="FF135" s="8" t="n">
        <f aca="false">IF(FD135=9,9,VLOOKUP(CONCATENATE(FE135,FD135),'Conf-Direto'!$A$12:$B$587,2,0))</f>
        <v>9</v>
      </c>
      <c r="FG135" s="8" t="n">
        <f aca="false">IF(FF135=9,9,IF(FF135=FC135,8,7))</f>
        <v>9</v>
      </c>
      <c r="FH135" s="1" t="str">
        <f aca="false">CONCATENATE(FA135,FG135,FC135)</f>
        <v>10009004093</v>
      </c>
      <c r="FI135" s="8" t="n">
        <v>6</v>
      </c>
      <c r="FJ135" s="25" t="n">
        <f aca="false">IF(W130=1,1,IF(W131=1,6,0))</f>
        <v>1</v>
      </c>
      <c r="FK135" s="25" t="n">
        <f aca="false">IF(BM132=1,2,IF(BM133=1,6,0))</f>
        <v>2</v>
      </c>
      <c r="FL135" s="25" t="n">
        <f aca="false">IF(AK134=1,3,IF(AK135=1,6,0))</f>
        <v>6</v>
      </c>
      <c r="FM135" s="25" t="n">
        <f aca="false">IF(CA134=1,4,IF(CA135=1,6,0))</f>
        <v>4</v>
      </c>
      <c r="FN135" s="25" t="n">
        <f aca="false">IF(AY134=1,5,IF(AY135=1,6,0))</f>
        <v>5</v>
      </c>
      <c r="FO135" s="25"/>
      <c r="FP135" s="1" t="n">
        <f aca="false">VALUE(FH135)</f>
        <v>10009004093</v>
      </c>
      <c r="FQ135" s="1" t="n">
        <f aca="false">LARGE(FP130:FP135,6)</f>
        <v>10009004093</v>
      </c>
      <c r="FR135" s="8" t="n">
        <f aca="false">IF(SUM(EJ130:EJ135)=0,B135,VALUE(RIGHT(FQ135,1)))</f>
        <v>3</v>
      </c>
      <c r="FS135" s="1" t="n">
        <f aca="false">FR135+84</f>
        <v>87</v>
      </c>
      <c r="FT135" s="1" t="str">
        <f aca="false">VLOOKUP(FR135,B130:D135,3,0)</f>
        <v>RAÍ LIMA</v>
      </c>
      <c r="FU135" s="4" t="n">
        <f aca="false">F135</f>
        <v>90</v>
      </c>
      <c r="FV135" s="9" t="str">
        <f aca="false">IF(FS135&lt;10,CONCATENATE("0",FS135,IF(FU135&lt;10,CONCATENATE("0",FU135),FU135)),CONCATENATE(FS135,IF(FU135&lt;10,CONCATENATE("0",FU135),FU135)))</f>
        <v>8790</v>
      </c>
      <c r="FW135" s="4" t="n">
        <f aca="false">VALUE(FV135)</f>
        <v>8790</v>
      </c>
      <c r="FX135" s="4" t="n">
        <f aca="false">SMALL(FW130:FW135,FI135)</f>
        <v>9089</v>
      </c>
      <c r="FY135" s="4" t="n">
        <f aca="false">IF(LEN(FX135)=3,VALUE(LEFT(FX135,1)),VALUE(LEFT(FX135,2)))</f>
        <v>90</v>
      </c>
      <c r="FZ135" s="4" t="str">
        <f aca="false">RIGHT(FX135,2)</f>
        <v>89</v>
      </c>
    </row>
    <row r="136" customFormat="false" ht="15" hidden="false" customHeight="false" outlineLevel="0" collapsed="false">
      <c r="AZ136" s="96"/>
      <c r="BA136" s="64"/>
      <c r="BB136" s="64"/>
      <c r="BC136" s="65"/>
    </row>
    <row r="137" s="17" customFormat="true" ht="22.5" hidden="false" customHeight="true" outlineLevel="0" collapsed="false">
      <c r="A137" s="10"/>
      <c r="B137" s="10" t="s">
        <v>0</v>
      </c>
      <c r="C137" s="11" t="s">
        <v>99</v>
      </c>
      <c r="D137" s="11"/>
      <c r="E137" s="12"/>
      <c r="F137" s="11" t="str">
        <f aca="false">$C137</f>
        <v>GRUPO P</v>
      </c>
      <c r="G137" s="11" t="s">
        <v>80</v>
      </c>
      <c r="H137" s="13" t="s">
        <v>2</v>
      </c>
      <c r="I137" s="14" t="s">
        <v>3</v>
      </c>
      <c r="J137" s="15" t="s">
        <v>4</v>
      </c>
      <c r="K137" s="15"/>
      <c r="L137" s="15"/>
      <c r="M137" s="15" t="s">
        <v>6</v>
      </c>
      <c r="N137" s="15"/>
      <c r="O137" s="15"/>
      <c r="P137" s="11" t="s">
        <v>8</v>
      </c>
      <c r="Q137" s="11" t="s">
        <v>8</v>
      </c>
      <c r="R137" s="36"/>
      <c r="S137" s="36"/>
      <c r="U137" s="120"/>
      <c r="V137" s="121" t="s">
        <v>94</v>
      </c>
      <c r="W137" s="19"/>
      <c r="X137" s="22" t="s">
        <v>10</v>
      </c>
      <c r="Y137" s="22"/>
      <c r="Z137" s="22"/>
      <c r="AA137" s="22"/>
      <c r="AC137" s="5" t="s">
        <v>11</v>
      </c>
      <c r="AD137" s="12"/>
      <c r="AE137" s="21" t="s">
        <v>12</v>
      </c>
      <c r="AF137" s="21"/>
      <c r="AG137" s="21"/>
      <c r="AI137" s="120"/>
      <c r="AJ137" s="121" t="s">
        <v>95</v>
      </c>
      <c r="AK137" s="19"/>
      <c r="AL137" s="22" t="s">
        <v>10</v>
      </c>
      <c r="AM137" s="22"/>
      <c r="AN137" s="22"/>
      <c r="AO137" s="22"/>
      <c r="AP137" s="12"/>
      <c r="AQ137" s="5" t="s">
        <v>11</v>
      </c>
      <c r="AR137" s="12"/>
      <c r="AS137" s="21" t="s">
        <v>12</v>
      </c>
      <c r="AT137" s="21"/>
      <c r="AU137" s="21"/>
      <c r="AW137" s="120"/>
      <c r="AX137" s="121" t="s">
        <v>96</v>
      </c>
      <c r="AY137" s="19"/>
      <c r="AZ137" s="110"/>
      <c r="BA137" s="85"/>
      <c r="BB137" s="85"/>
      <c r="BC137" s="86"/>
      <c r="BD137" s="12"/>
      <c r="BE137" s="5" t="s">
        <v>11</v>
      </c>
      <c r="BF137" s="12"/>
      <c r="BG137" s="21" t="s">
        <v>12</v>
      </c>
      <c r="BH137" s="21"/>
      <c r="BI137" s="21"/>
      <c r="BK137" s="120"/>
      <c r="BL137" s="121" t="s">
        <v>97</v>
      </c>
      <c r="BM137" s="19"/>
      <c r="BN137" s="22" t="s">
        <v>10</v>
      </c>
      <c r="BO137" s="22"/>
      <c r="BP137" s="22"/>
      <c r="BQ137" s="22"/>
      <c r="BR137" s="12"/>
      <c r="BS137" s="5" t="s">
        <v>11</v>
      </c>
      <c r="BT137" s="12"/>
      <c r="BU137" s="21" t="s">
        <v>12</v>
      </c>
      <c r="BV137" s="21"/>
      <c r="BW137" s="21"/>
      <c r="BY137" s="120"/>
      <c r="BZ137" s="121" t="s">
        <v>98</v>
      </c>
      <c r="CA137" s="19"/>
      <c r="CB137" s="23" t="s">
        <v>10</v>
      </c>
      <c r="CC137" s="23"/>
      <c r="CD137" s="23"/>
      <c r="CE137" s="23"/>
      <c r="CF137" s="12"/>
      <c r="CG137" s="5" t="s">
        <v>11</v>
      </c>
      <c r="CH137" s="12"/>
      <c r="CI137" s="21" t="s">
        <v>12</v>
      </c>
      <c r="CJ137" s="21"/>
      <c r="CK137" s="21"/>
      <c r="CL137" s="24"/>
      <c r="CM137" s="25" t="s">
        <v>13</v>
      </c>
      <c r="CN137" s="8" t="s">
        <v>14</v>
      </c>
      <c r="CO137" s="8"/>
      <c r="CP137" s="8"/>
      <c r="CQ137" s="8" t="s">
        <v>15</v>
      </c>
      <c r="CR137" s="8"/>
      <c r="CS137" s="8"/>
      <c r="CT137" s="8" t="s">
        <v>16</v>
      </c>
      <c r="CU137" s="8"/>
      <c r="CV137" s="8"/>
      <c r="CW137" s="8" t="s">
        <v>17</v>
      </c>
      <c r="CX137" s="8"/>
      <c r="CY137" s="8"/>
      <c r="CZ137" s="8" t="s">
        <v>18</v>
      </c>
      <c r="DA137" s="8"/>
      <c r="DB137" s="8"/>
      <c r="DC137" s="10"/>
      <c r="DD137" s="8" t="s">
        <v>19</v>
      </c>
      <c r="DE137" s="8"/>
      <c r="DF137" s="8"/>
      <c r="DG137" s="8" t="s">
        <v>20</v>
      </c>
      <c r="DH137" s="8"/>
      <c r="DI137" s="8"/>
      <c r="DJ137" s="8" t="s">
        <v>21</v>
      </c>
      <c r="DK137" s="8"/>
      <c r="DL137" s="8"/>
      <c r="DM137" s="8" t="s">
        <v>22</v>
      </c>
      <c r="DN137" s="8"/>
      <c r="DO137" s="8"/>
      <c r="DP137" s="8" t="s">
        <v>23</v>
      </c>
      <c r="DQ137" s="8"/>
      <c r="DR137" s="8"/>
      <c r="DS137" s="10"/>
      <c r="DT137" s="8" t="s">
        <v>6</v>
      </c>
      <c r="DU137" s="8"/>
      <c r="DV137" s="10"/>
      <c r="DW137" s="8" t="s">
        <v>24</v>
      </c>
      <c r="DX137" s="8"/>
      <c r="DY137" s="8"/>
      <c r="DZ137" s="8"/>
      <c r="EA137" s="8"/>
      <c r="EB137" s="8" t="s">
        <v>25</v>
      </c>
      <c r="EC137" s="8"/>
      <c r="ED137" s="8" t="s">
        <v>26</v>
      </c>
      <c r="EE137" s="8"/>
      <c r="EF137" s="8"/>
      <c r="EG137" s="8"/>
      <c r="EH137" s="8"/>
      <c r="EI137" s="26" t="s">
        <v>0</v>
      </c>
      <c r="EJ137" s="26" t="s">
        <v>2</v>
      </c>
      <c r="EK137" s="26" t="s">
        <v>3</v>
      </c>
      <c r="EL137" s="8" t="s">
        <v>4</v>
      </c>
      <c r="EM137" s="8"/>
      <c r="EN137" s="8"/>
      <c r="EO137" s="8" t="s">
        <v>6</v>
      </c>
      <c r="EP137" s="8"/>
      <c r="EQ137" s="8"/>
      <c r="ER137" s="8" t="s">
        <v>27</v>
      </c>
      <c r="ES137" s="10"/>
      <c r="ET137" s="27" t="s">
        <v>28</v>
      </c>
      <c r="EU137" s="27"/>
      <c r="EV137" s="27"/>
      <c r="EW137" s="27"/>
      <c r="EX137" s="27"/>
      <c r="EY137" s="27"/>
      <c r="EZ137" s="27"/>
      <c r="FA137" s="27"/>
      <c r="FB137" s="27"/>
      <c r="FC137" s="27"/>
      <c r="FD137" s="8" t="s">
        <v>29</v>
      </c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10"/>
      <c r="FT137" s="10"/>
      <c r="FU137" s="12"/>
      <c r="FV137" s="28"/>
      <c r="FW137" s="12"/>
      <c r="FX137" s="12"/>
      <c r="FY137" s="12"/>
      <c r="FZ137" s="12"/>
      <c r="GA137" s="12"/>
      <c r="GB137" s="12"/>
      <c r="GC137" s="12"/>
      <c r="GD137" s="24"/>
      <c r="GE137" s="24"/>
    </row>
    <row r="138" s="17" customFormat="true" ht="24.75" hidden="false" customHeight="true" outlineLevel="0" collapsed="false">
      <c r="A138" s="10"/>
      <c r="B138" s="10"/>
      <c r="C138" s="29" t="str">
        <f aca="false">C129</f>
        <v>TENISTAS</v>
      </c>
      <c r="D138" s="29" t="str">
        <f aca="false">C12</f>
        <v>TENISTAS</v>
      </c>
      <c r="E138" s="12"/>
      <c r="F138" s="30"/>
      <c r="G138" s="31" t="s">
        <v>31</v>
      </c>
      <c r="H138" s="13"/>
      <c r="I138" s="14"/>
      <c r="J138" s="32" t="s">
        <v>32</v>
      </c>
      <c r="K138" s="32" t="s">
        <v>33</v>
      </c>
      <c r="L138" s="33" t="s">
        <v>34</v>
      </c>
      <c r="M138" s="34" t="s">
        <v>32</v>
      </c>
      <c r="N138" s="34" t="s">
        <v>33</v>
      </c>
      <c r="O138" s="35" t="s">
        <v>34</v>
      </c>
      <c r="P138" s="11"/>
      <c r="Q138" s="11"/>
      <c r="R138" s="36"/>
      <c r="S138" s="36"/>
      <c r="U138" s="41"/>
      <c r="V138" s="42" t="str">
        <f aca="false">V129</f>
        <v>23 a 29 Mai</v>
      </c>
      <c r="W138" s="38"/>
      <c r="X138" s="39" t="s">
        <v>35</v>
      </c>
      <c r="Y138" s="40" t="s">
        <v>36</v>
      </c>
      <c r="Z138" s="40" t="s">
        <v>37</v>
      </c>
      <c r="AA138" s="34" t="s">
        <v>38</v>
      </c>
      <c r="AC138" s="5" t="s">
        <v>39</v>
      </c>
      <c r="AD138" s="12"/>
      <c r="AE138" s="40" t="s">
        <v>36</v>
      </c>
      <c r="AF138" s="40" t="s">
        <v>37</v>
      </c>
      <c r="AG138" s="34" t="s">
        <v>38</v>
      </c>
      <c r="AI138" s="41"/>
      <c r="AJ138" s="42" t="str">
        <f aca="false">AJ129</f>
        <v>30 a 05 Jun</v>
      </c>
      <c r="AK138" s="38"/>
      <c r="AL138" s="39" t="s">
        <v>35</v>
      </c>
      <c r="AM138" s="40" t="s">
        <v>36</v>
      </c>
      <c r="AN138" s="40" t="s">
        <v>37</v>
      </c>
      <c r="AO138" s="34" t="s">
        <v>38</v>
      </c>
      <c r="AP138" s="12"/>
      <c r="AQ138" s="5" t="s">
        <v>39</v>
      </c>
      <c r="AR138" s="12"/>
      <c r="AS138" s="40" t="s">
        <v>36</v>
      </c>
      <c r="AT138" s="40" t="s">
        <v>37</v>
      </c>
      <c r="AU138" s="34" t="s">
        <v>38</v>
      </c>
      <c r="AW138" s="41"/>
      <c r="AX138" s="42" t="str">
        <f aca="false">AX129</f>
        <v>06 a 12 Jun</v>
      </c>
      <c r="AY138" s="38"/>
      <c r="AZ138" s="39" t="s">
        <v>35</v>
      </c>
      <c r="BA138" s="40" t="s">
        <v>36</v>
      </c>
      <c r="BB138" s="40" t="s">
        <v>37</v>
      </c>
      <c r="BC138" s="34" t="s">
        <v>38</v>
      </c>
      <c r="BD138" s="12"/>
      <c r="BE138" s="5" t="s">
        <v>39</v>
      </c>
      <c r="BF138" s="12"/>
      <c r="BG138" s="40" t="s">
        <v>36</v>
      </c>
      <c r="BH138" s="40" t="s">
        <v>37</v>
      </c>
      <c r="BI138" s="34" t="s">
        <v>38</v>
      </c>
      <c r="BK138" s="41"/>
      <c r="BL138" s="42" t="str">
        <f aca="false">BL129</f>
        <v>13 a 19 Jun</v>
      </c>
      <c r="BM138" s="38"/>
      <c r="BN138" s="39" t="s">
        <v>35</v>
      </c>
      <c r="BO138" s="40" t="s">
        <v>36</v>
      </c>
      <c r="BP138" s="40" t="s">
        <v>37</v>
      </c>
      <c r="BQ138" s="34" t="s">
        <v>38</v>
      </c>
      <c r="BR138" s="12"/>
      <c r="BS138" s="5" t="s">
        <v>39</v>
      </c>
      <c r="BT138" s="12"/>
      <c r="BU138" s="40" t="s">
        <v>36</v>
      </c>
      <c r="BV138" s="40" t="s">
        <v>37</v>
      </c>
      <c r="BW138" s="34" t="s">
        <v>38</v>
      </c>
      <c r="BY138" s="41"/>
      <c r="BZ138" s="42" t="str">
        <f aca="false">BZ129</f>
        <v>20 a 26 Jun</v>
      </c>
      <c r="CA138" s="38"/>
      <c r="CB138" s="116" t="s">
        <v>35</v>
      </c>
      <c r="CC138" s="45" t="s">
        <v>40</v>
      </c>
      <c r="CD138" s="45" t="s">
        <v>41</v>
      </c>
      <c r="CE138" s="46" t="s">
        <v>38</v>
      </c>
      <c r="CF138" s="12"/>
      <c r="CG138" s="5" t="s">
        <v>39</v>
      </c>
      <c r="CH138" s="12"/>
      <c r="CI138" s="40" t="s">
        <v>36</v>
      </c>
      <c r="CJ138" s="40" t="s">
        <v>37</v>
      </c>
      <c r="CK138" s="34" t="s">
        <v>38</v>
      </c>
      <c r="CL138" s="24"/>
      <c r="CM138" s="25"/>
      <c r="CN138" s="10" t="s">
        <v>42</v>
      </c>
      <c r="CO138" s="10" t="s">
        <v>43</v>
      </c>
      <c r="CP138" s="10" t="s">
        <v>44</v>
      </c>
      <c r="CQ138" s="10" t="s">
        <v>42</v>
      </c>
      <c r="CR138" s="10" t="s">
        <v>43</v>
      </c>
      <c r="CS138" s="10" t="s">
        <v>44</v>
      </c>
      <c r="CT138" s="10" t="s">
        <v>42</v>
      </c>
      <c r="CU138" s="10" t="s">
        <v>43</v>
      </c>
      <c r="CV138" s="10" t="s">
        <v>44</v>
      </c>
      <c r="CW138" s="10" t="s">
        <v>42</v>
      </c>
      <c r="CX138" s="10" t="s">
        <v>43</v>
      </c>
      <c r="CY138" s="10" t="s">
        <v>44</v>
      </c>
      <c r="CZ138" s="10" t="s">
        <v>42</v>
      </c>
      <c r="DA138" s="10" t="s">
        <v>43</v>
      </c>
      <c r="DB138" s="10" t="s">
        <v>44</v>
      </c>
      <c r="DC138" s="10"/>
      <c r="DD138" s="10" t="s">
        <v>42</v>
      </c>
      <c r="DE138" s="10" t="s">
        <v>43</v>
      </c>
      <c r="DF138" s="10" t="s">
        <v>44</v>
      </c>
      <c r="DG138" s="10" t="s">
        <v>42</v>
      </c>
      <c r="DH138" s="10" t="s">
        <v>43</v>
      </c>
      <c r="DI138" s="10" t="s">
        <v>44</v>
      </c>
      <c r="DJ138" s="10" t="s">
        <v>42</v>
      </c>
      <c r="DK138" s="10" t="s">
        <v>43</v>
      </c>
      <c r="DL138" s="10" t="s">
        <v>44</v>
      </c>
      <c r="DM138" s="10" t="s">
        <v>42</v>
      </c>
      <c r="DN138" s="10" t="s">
        <v>43</v>
      </c>
      <c r="DO138" s="10" t="s">
        <v>44</v>
      </c>
      <c r="DP138" s="10" t="s">
        <v>42</v>
      </c>
      <c r="DQ138" s="10" t="s">
        <v>43</v>
      </c>
      <c r="DR138" s="10" t="s">
        <v>44</v>
      </c>
      <c r="DS138" s="10"/>
      <c r="DT138" s="8" t="s">
        <v>32</v>
      </c>
      <c r="DU138" s="8" t="s">
        <v>33</v>
      </c>
      <c r="DV138" s="10"/>
      <c r="DW138" s="12" t="s">
        <v>45</v>
      </c>
      <c r="DX138" s="10" t="s">
        <v>46</v>
      </c>
      <c r="DY138" s="12" t="s">
        <v>45</v>
      </c>
      <c r="DZ138" s="10" t="s">
        <v>46</v>
      </c>
      <c r="EA138" s="12" t="s">
        <v>45</v>
      </c>
      <c r="EB138" s="8" t="s">
        <v>47</v>
      </c>
      <c r="EC138" s="8"/>
      <c r="ED138" s="8" t="s">
        <v>48</v>
      </c>
      <c r="EE138" s="8" t="s">
        <v>49</v>
      </c>
      <c r="EF138" s="8" t="s">
        <v>50</v>
      </c>
      <c r="EG138" s="8" t="s">
        <v>51</v>
      </c>
      <c r="EH138" s="8" t="s">
        <v>52</v>
      </c>
      <c r="EI138" s="26"/>
      <c r="EJ138" s="26"/>
      <c r="EK138" s="26"/>
      <c r="EL138" s="8" t="s">
        <v>32</v>
      </c>
      <c r="EM138" s="8" t="s">
        <v>33</v>
      </c>
      <c r="EN138" s="8" t="s">
        <v>34</v>
      </c>
      <c r="EO138" s="8" t="s">
        <v>32</v>
      </c>
      <c r="EP138" s="8" t="s">
        <v>33</v>
      </c>
      <c r="EQ138" s="8" t="s">
        <v>34</v>
      </c>
      <c r="ER138" s="8"/>
      <c r="ES138" s="10"/>
      <c r="ET138" s="10" t="str">
        <f aca="false">I137</f>
        <v>Vitorias</v>
      </c>
      <c r="EU138" s="10" t="s">
        <v>53</v>
      </c>
      <c r="EV138" s="10" t="s">
        <v>54</v>
      </c>
      <c r="EW138" s="10" t="s">
        <v>24</v>
      </c>
      <c r="EX138" s="10" t="s">
        <v>55</v>
      </c>
      <c r="EY138" s="10" t="s">
        <v>56</v>
      </c>
      <c r="EZ138" s="10" t="s">
        <v>57</v>
      </c>
      <c r="FA138" s="10" t="s">
        <v>58</v>
      </c>
      <c r="FB138" s="10" t="s">
        <v>59</v>
      </c>
      <c r="FC138" s="10" t="s">
        <v>60</v>
      </c>
      <c r="FD138" s="10" t="s">
        <v>61</v>
      </c>
      <c r="FE138" s="10" t="s">
        <v>62</v>
      </c>
      <c r="FF138" s="10" t="s">
        <v>32</v>
      </c>
      <c r="FG138" s="10" t="s">
        <v>63</v>
      </c>
      <c r="FH138" s="10" t="s">
        <v>64</v>
      </c>
      <c r="FI138" s="8" t="s">
        <v>0</v>
      </c>
      <c r="FJ138" s="8" t="n">
        <v>1</v>
      </c>
      <c r="FK138" s="8" t="n">
        <v>2</v>
      </c>
      <c r="FL138" s="8" t="n">
        <v>3</v>
      </c>
      <c r="FM138" s="8" t="n">
        <v>4</v>
      </c>
      <c r="FN138" s="8" t="n">
        <v>5</v>
      </c>
      <c r="FO138" s="8" t="n">
        <v>6</v>
      </c>
      <c r="FP138" s="10" t="s">
        <v>65</v>
      </c>
      <c r="FQ138" s="10" t="s">
        <v>66</v>
      </c>
      <c r="FR138" s="10" t="s">
        <v>67</v>
      </c>
      <c r="FS138" s="47" t="s">
        <v>68</v>
      </c>
      <c r="FT138" s="10" t="s">
        <v>69</v>
      </c>
      <c r="FU138" s="12" t="s">
        <v>70</v>
      </c>
      <c r="FV138" s="28" t="s">
        <v>71</v>
      </c>
      <c r="FW138" s="12"/>
      <c r="FX138" s="12" t="s">
        <v>73</v>
      </c>
      <c r="FY138" s="12"/>
      <c r="FZ138" s="12"/>
      <c r="GA138" s="12"/>
      <c r="GB138" s="12"/>
      <c r="GC138" s="12"/>
      <c r="GD138" s="24"/>
      <c r="GE138" s="24"/>
    </row>
    <row r="139" customFormat="false" ht="13.8" hidden="false" customHeight="false" outlineLevel="0" collapsed="false">
      <c r="B139" s="48" t="n">
        <v>1</v>
      </c>
      <c r="C139" s="49" t="n">
        <v>91</v>
      </c>
      <c r="D139" s="50" t="str">
        <f aca="false">Classificação!D95</f>
        <v>THAMER HATEN</v>
      </c>
      <c r="F139" s="49" t="n">
        <f aca="false">F135+1</f>
        <v>91</v>
      </c>
      <c r="G139" s="51" t="str">
        <f aca="false">VLOOKUP(FR139,$B$139:$D$144,3,0)</f>
        <v>JOAO GILBERTO</v>
      </c>
      <c r="H139" s="111" t="n">
        <f aca="false">VLOOKUP(FR139,EI139:EJ144,2,0)</f>
        <v>5</v>
      </c>
      <c r="I139" s="53" t="n">
        <f aca="false">VLOOKUP(FR139,EI139:EK144,3,0)</f>
        <v>5</v>
      </c>
      <c r="J139" s="57" t="n">
        <f aca="false">VLOOKUP(FR139,EI139:EQ144,4,0)</f>
        <v>10</v>
      </c>
      <c r="K139" s="55" t="n">
        <f aca="false">VLOOKUP(FR139,EI139:EQ144,5,0)</f>
        <v>1</v>
      </c>
      <c r="L139" s="56" t="n">
        <f aca="false">VLOOKUP(FR139,EI139:EQ144,6,0)</f>
        <v>9</v>
      </c>
      <c r="M139" s="57" t="n">
        <f aca="false">VLOOKUP(FR139,EI139:EQ144,7,0)</f>
        <v>68</v>
      </c>
      <c r="N139" s="55" t="n">
        <f aca="false">VLOOKUP(FR139,EI139:EQ144,8,0)</f>
        <v>17</v>
      </c>
      <c r="O139" s="112" t="n">
        <f aca="false">VLOOKUP(FR139,EI139:EQ144,9,0)</f>
        <v>51</v>
      </c>
      <c r="P139" s="58" t="n">
        <f aca="false">VLOOKUP(FR139,EI139:ER144,10,0)</f>
        <v>0</v>
      </c>
      <c r="Q139" s="58" t="e">
        <f aca="false">VLOOKUP(FS139,EJ139:ES144,10,0)</f>
        <v>#N/A</v>
      </c>
      <c r="R139" s="59"/>
      <c r="S139" s="59"/>
      <c r="U139" s="60"/>
      <c r="V139" s="61" t="str">
        <f aca="false">D139</f>
        <v>THAMER HATEN</v>
      </c>
      <c r="W139" s="62" t="n">
        <f aca="false">IF(X139="W",1,IF(X139="O",0,IF(X139="R",0,IF(X140="R",1,IF(AG139+AG140&gt;0,IF(AG139&gt;AG140,1,0),IF(AF139&gt;AF140,1,0))))))</f>
        <v>1</v>
      </c>
      <c r="X139" s="63" t="s">
        <v>25</v>
      </c>
      <c r="Y139" s="64"/>
      <c r="Z139" s="64"/>
      <c r="AA139" s="65"/>
      <c r="AC139" s="5" t="str">
        <f aca="false">IF(AA139&lt;&gt;"","STB",IF(AA140&lt;&gt;"","STB",IF(Z139&lt;&gt;"",IF(Z139&gt;5,IF(Z139&gt;Z140+1,"fim2st",IF(Z140&gt;Z139+1,"fim2st",IF(Z139=Z140,"meio2st",IF(Z139=6,IF(Z140=7,"fim2st","meio2st"),IF(Z139=7,IF(Z140=6,"fim2st","meio2st"),"meio2st"))))),IF(Z140&gt;5,IF(Z140&gt;Z139+1,"fim2st","meio2st"),"meio2st")),IF(Z140&lt;&gt;"",IF(Z139&gt;5,IF(Z139&gt;Z140+1,"fim2st",IF(Z140&gt;Z139+1,"fim2st",IF(Z139=Z140,"meio2st",IF(Z139=6,IF(Z140=7,"fim2st","meio2st"),IF(Z139=7,IF(Z140=6,"fim2st","meio2st"),"meio2st"))))),IF(Z140&gt;5,IF(Z140&gt;Z139+1,"fim2st","meio2st"),"meio2st")),IF(Y139&lt;&gt;"",IF(Y139&gt;5,IF(Y139&gt;Y140+1,"fim1st",IF(Y140&gt;Y139+1,"fim1st",IF(Y139=Y140,"meio1st",IF(Y139=6,IF(Y140=7,"fim1st","meio1st"),IF(Y139=7,IF(Y140=6,"fim1st","meio1st"),"meio1st"))))),IF(Y140&gt;5,IF(Y140&gt;Y139+1,"fim1st","meio1st"),"meio1st")),IF(Y140&lt;&gt;"",IF(Y139&gt;5,IF(Y139&gt;Y140+1,"fim1st",IF(Y140&gt;Y139+1,"fim1st",IF(Y139=Y140,"meio1st",IF(Y139=6,IF(Y140=7,"fim1st","meio1st"),IF(Y139=7,IF(Y140=6,"fim1st","meio1st"),"meio1st"))))),IF(Y140&gt;5,IF(Y140&gt;Y139+1,"fim1st","meio1st"),"meio1st")),"NJG"))))))</f>
        <v>NJG</v>
      </c>
      <c r="AE139" s="66" t="n">
        <f aca="false">IF(X139="W",6,IF(X139="O",0,  IF(X140="R",IF(AC139="meio1st",IF(Y140&gt;4,IF(Y140=6,7,Y140+2),6),Y139),Y139)))</f>
        <v>6</v>
      </c>
      <c r="AF139" s="67" t="n">
        <f aca="false">IF(X139="W",6,IF(X139="O",0,IF(X139="R",IF(AC139="meio1st",0,IF(AC139="fim1st",0,Z139) ),IF(X140="R",IF(AC139="meio1st",6,IF(AC139="fim1st",6,IF(AC139="meio2st",IF(Z140&gt;4,IF(Z140=6,7,Z140+2),6),Z139))),Z139))))</f>
        <v>6</v>
      </c>
      <c r="AG139" s="68" t="n">
        <f aca="false">IF(X139="W",0,IF(X139="O",0,IF(X139="R",IF(AC139="STB",AA139,0),IF(X140="R",IF(AC139="meio1st",0,IF(AE139&gt;AE140,IF(AF139&gt;AF140,0,10),IF(AF139&gt;AF140,10,AA139))),AA139))))</f>
        <v>0</v>
      </c>
      <c r="AH139" s="69"/>
      <c r="AI139" s="60" t="s">
        <v>75</v>
      </c>
      <c r="AJ139" s="61" t="str">
        <f aca="false">D139</f>
        <v>THAMER HATEN</v>
      </c>
      <c r="AK139" s="62" t="n">
        <f aca="false">IF(AL139="W",1,IF(AL139="O",0,IF(AL139="R",0,IF(AL140="R",1,IF(AU139+AU140&gt;0,IF(AU139&gt;AU140,1,0),IF(AT139&gt;AT140,1,0))))))</f>
        <v>1</v>
      </c>
      <c r="AL139" s="63"/>
      <c r="AM139" s="64" t="n">
        <v>6</v>
      </c>
      <c r="AN139" s="64" t="n">
        <v>6</v>
      </c>
      <c r="AO139" s="65"/>
      <c r="AQ139" s="5" t="str">
        <f aca="false">IF(AO139&lt;&gt;"","STB",IF(AO140&lt;&gt;"","STB",IF(AN139&lt;&gt;"",IF(AN139&gt;5,IF(AN139&gt;AN140+1,"fim2st",IF(AN140&gt;AN139+1,"fim2st",IF(AN139=AN140,"meio2st",IF(AN139=6,IF(AN140=7,"fim2st","meio2st"),IF(AN139=7,IF(AN140=6,"fim2st","meio2st"),"meio2st"))))),IF(AN140&gt;5,IF(AN140&gt;AN139+1,"fim2st","meio2st"),"meio2st")),IF(AN140&lt;&gt;"",IF(AN139&gt;5,IF(AN139&gt;AN140+1,"fim2st",IF(AN140&gt;AN139+1,"fim2st",IF(AN139=AN140,"meio2st",IF(AN139=6,IF(AN140=7,"fim2st","meio2st"),IF(AN139=7,IF(AN140=6,"fim2st","meio2st"),"meio2st"))))),IF(AN140&gt;5,IF(AN140&gt;AN139+1,"fim2st","meio2st"),"meio2st")),IF(AM139&lt;&gt;"",IF(AM139&gt;5,IF(AM139&gt;AM140+1,"fim1st",IF(AM140&gt;AM139+1,"fim1st",IF(AM139=AM140,"meio1st",IF(AM139=6,IF(AM140=7,"fim1st","meio1st"),IF(AM139=7,IF(AM140=6,"fim1st","meio1st"),"meio1st"))))),IF(AM140&gt;5,IF(AM140&gt;AM139+1,"fim1st","meio1st"),"meio1st")),IF(AM140&lt;&gt;"",IF(AM139&gt;5,IF(AM139&gt;AM140+1,"fim1st",IF(AM140&gt;AM139+1,"fim1st",IF(AM139=AM140,"meio1st",IF(AM139=6,IF(AM140=7,"fim1st","meio1st"),IF(AM139=7,IF(AM140=6,"fim1st","meio1st"),"meio1st"))))),IF(AM140&gt;5,IF(AM140&gt;AM139+1,"fim1st","meio1st"),"meio1st")),"NJG"))))))</f>
        <v>fim2st</v>
      </c>
      <c r="AS139" s="66" t="n">
        <f aca="false">IF(AL139="W",6,IF(AL139="O",0,  IF(AL140="R",IF(AQ139="meio1st",IF(AM140&gt;4,IF(AM140=6,7,AM140+2),6),AM139),AM139)))</f>
        <v>6</v>
      </c>
      <c r="AT139" s="67" t="n">
        <f aca="false">IF(AL139="W",6,IF(AL139="O",0,IF(AL139="R",IF(AQ139="meio1st",0,IF(AQ139="fim1st",0,AN139) ),IF(AL140="R",IF(AQ139="meio1st",6,IF(AQ139="fim1st",6,IF(AQ139="meio2st",IF(AN140&gt;4,IF(AN140=6,7,AN140+2),6),AN139))),AN139))))</f>
        <v>6</v>
      </c>
      <c r="AU139" s="68" t="n">
        <f aca="false">IF(AL139="W",0,IF(AL139="O",0,IF(AL139="R",IF(AQ139="STB",AO139,0),IF(AL140="R",IF(AQ139="meio1st",0,IF(AS139&gt;AS140,IF(AT139&gt;AT140,0,10),IF(AT139&gt;AT140,10,AO139))),AO139))))</f>
        <v>0</v>
      </c>
      <c r="AW139" s="60"/>
      <c r="AX139" s="61" t="str">
        <f aca="false">D139</f>
        <v>THAMER HATEN</v>
      </c>
      <c r="AY139" s="62" t="n">
        <f aca="false">IF(AZ139="W",1,IF(AZ139="O",0,IF(AZ139="R",0,IF(AZ140="R",1,IF(BI139+BI140&gt;0,IF(BI139&gt;BI140,1,0),IF(BH139&gt;BH140,1,0))))))</f>
        <v>0</v>
      </c>
      <c r="AZ139" s="63"/>
      <c r="BA139" s="64"/>
      <c r="BB139" s="64"/>
      <c r="BC139" s="65"/>
      <c r="BE139" s="5" t="str">
        <f aca="false">IF(BC139&lt;&gt;"","STB",IF(BC140&lt;&gt;"","STB",IF(BB139&lt;&gt;"",IF(BB139&gt;5,IF(BB139&gt;BB140+1,"fim2st",IF(BB140&gt;BB139+1,"fim2st",IF(BB139=BB140,"meio2st",IF(BB139=6,IF(BB140=7,"fim2st","meio2st"),IF(BB139=7,IF(BB140=6,"fim2st","meio2st"),"meio2st"))))),IF(BB140&gt;5,IF(BB140&gt;BB139+1,"fim2st","meio2st"),"meio2st")),IF(BB140&lt;&gt;"",IF(BB139&gt;5,IF(BB139&gt;BB140+1,"fim2st",IF(BB140&gt;BB139+1,"fim2st",IF(BB139=BB140,"meio2st",IF(BB139=6,IF(BB140=7,"fim2st","meio2st"),IF(BB139=7,IF(BB140=6,"fim2st","meio2st"),"meio2st"))))),IF(BB140&gt;5,IF(BB140&gt;BB139+1,"fim2st","meio2st"),"meio2st")),IF(BA139&lt;&gt;"",IF(BA139&gt;5,IF(BA139&gt;BA140+1,"fim1st",IF(BA140&gt;BA139+1,"fim1st",IF(BA139=BA140,"meio1st",IF(BA139=6,IF(BA140=7,"fim1st","meio1st"),IF(BA139=7,IF(BA140=6,"fim1st","meio1st"),"meio1st"))))),IF(BA140&gt;5,IF(BA140&gt;BA139+1,"fim1st","meio1st"),"meio1st")),IF(BA140&lt;&gt;"",IF(BA139&gt;5,IF(BA139&gt;BA140+1,"fim1st",IF(BA140&gt;BA139+1,"fim1st",IF(BA139=BA140,"meio1st",IF(BA139=6,IF(BA140=7,"fim1st","meio1st"),IF(BA139=7,IF(BA140=6,"fim1st","meio1st"),"meio1st"))))),IF(BA140&gt;5,IF(BA140&gt;BA139+1,"fim1st","meio1st"),"meio1st")),"NJG"))))))</f>
        <v>NJG</v>
      </c>
      <c r="BG139" s="66" t="n">
        <f aca="false">IF(AZ139="W",6,IF(AZ139="O",0,  IF(AZ140="R",IF(BE139="meio1st",IF(BA140&gt;4,IF(BA140=6,7,BA140+2),6),BA139),BA139)))</f>
        <v>0</v>
      </c>
      <c r="BH139" s="67" t="n">
        <f aca="false">IF(AZ139="W",6,IF(AZ139="O",0,IF(AZ139="R",IF(BE139="meio1st",0,IF(BE139="fim1st",0,BB139) ),IF(AZ140="R",IF(BE139="meio1st",6,IF(BE139="fim1st",6,IF(BE139="meio2st",IF(BB140&gt;4,IF(BB140=6,7,BB140+2),6),BB139))),BB139))))</f>
        <v>0</v>
      </c>
      <c r="BI139" s="68" t="n">
        <f aca="false">IF(AZ139="W",0,IF(AZ139="O",0,IF(AZ139="R",IF(BE139="STB",BC139,0),IF(AZ140="R",IF(BE139="meio1st",0,IF(BG139&gt;BG140,IF(BH139&gt;BH140,0,10),IF(BH139&gt;BH140,10,BC139))),BC139))))</f>
        <v>0</v>
      </c>
      <c r="BK139" s="60" t="s">
        <v>75</v>
      </c>
      <c r="BL139" s="61" t="str">
        <f aca="false">D139</f>
        <v>THAMER HATEN</v>
      </c>
      <c r="BM139" s="62" t="n">
        <f aca="false">IF(BN139="W",1,IF(BN139="O",0,IF(BN139="R",0,IF(BN140="R",1,IF(BW139+BW140&gt;0,IF(BW139&gt;BW140,1,0),IF(BV139&gt;BV140,1,0))))))</f>
        <v>0</v>
      </c>
      <c r="BN139" s="63" t="s">
        <v>47</v>
      </c>
      <c r="BO139" s="64"/>
      <c r="BP139" s="64"/>
      <c r="BQ139" s="65"/>
      <c r="BS139" s="5" t="str">
        <f aca="false">IF(BQ139&lt;&gt;"","STB",IF(BQ140&lt;&gt;"","STB",IF(BP139&lt;&gt;"",IF(BP139&gt;5,IF(BP139&gt;BP140+1,"fim2st",IF(BP140&gt;BP139+1,"fim2st",IF(BP139=BP140,"meio2st",IF(BP139=6,IF(BP140=7,"fim2st","meio2st"),IF(BP139=7,IF(BP140=6,"fim2st","meio2st"),"meio2st"))))),IF(BP140&gt;5,IF(BP140&gt;BP139+1,"fim2st","meio2st"),"meio2st")),IF(BP140&lt;&gt;"",IF(BP139&gt;5,IF(BP139&gt;BP140+1,"fim2st",IF(BP140&gt;BP139+1,"fim2st",IF(BP139=BP140,"meio2st",IF(BP139=6,IF(BP140=7,"fim2st","meio2st"),IF(BP139=7,IF(BP140=6,"fim2st","meio2st"),"meio2st"))))),IF(BP140&gt;5,IF(BP140&gt;BP139+1,"fim2st","meio2st"),"meio2st")),IF(BO139&lt;&gt;"",IF(BO139&gt;5,IF(BO139&gt;BO140+1,"fim1st",IF(BO140&gt;BO139+1,"fim1st",IF(BO139=BO140,"meio1st",IF(BO139=6,IF(BO140=7,"fim1st","meio1st"),IF(BO139=7,IF(BO140=6,"fim1st","meio1st"),"meio1st"))))),IF(BO140&gt;5,IF(BO140&gt;BO139+1,"fim1st","meio1st"),"meio1st")),IF(BO140&lt;&gt;"",IF(BO139&gt;5,IF(BO139&gt;BO140+1,"fim1st",IF(BO140&gt;BO139+1,"fim1st",IF(BO139=BO140,"meio1st",IF(BO139=6,IF(BO140=7,"fim1st","meio1st"),IF(BO139=7,IF(BO140=6,"fim1st","meio1st"),"meio1st"))))),IF(BO140&gt;5,IF(BO140&gt;BO139+1,"fim1st","meio1st"),"meio1st")),"NJG"))))))</f>
        <v>NJG</v>
      </c>
      <c r="BU139" s="66" t="n">
        <f aca="false">IF(BN139="W",6,IF(BN139="O",0,  IF(BN140="R",IF(BS139="meio1st",IF(BO140&gt;4,IF(BO140=6,7,BO140+2),6),BO139),BO139)))</f>
        <v>0</v>
      </c>
      <c r="BV139" s="67" t="n">
        <f aca="false">IF(BN139="W",6,IF(BN139="O",0,IF(BN139="R",IF(BS139="meio1st",0,IF(BS139="fim1st",0,BP139) ),IF(BN140="R",IF(BS139="meio1st",6,IF(BS139="fim1st",6,IF(BS139="meio2st",IF(BP140&gt;4,IF(BP140=6,7,BP140+2),6),BP139))),BP139))))</f>
        <v>0</v>
      </c>
      <c r="BW139" s="68" t="n">
        <f aca="false">IF(BN139="W",0,IF(BN139="O",0,IF(BN139="R",IF(BS139="STB",BQ139,0),IF(BN140="R",IF(BS139="meio1st",0,IF(BU139&gt;BU140,IF(BV139&gt;BV140,0,10),IF(BV139&gt;BV140,10,BQ139))),BQ139))))</f>
        <v>0</v>
      </c>
      <c r="BY139" s="60"/>
      <c r="BZ139" s="61" t="str">
        <f aca="false">D139</f>
        <v>THAMER HATEN</v>
      </c>
      <c r="CA139" s="62" t="n">
        <f aca="false">IF(CB139="W",1,IF(CB139="O",0,IF(CB139="R",0,IF(CB140="R",1,IF(CK139+CK140&gt;0,IF(CK139&gt;CK140,1,0),IF(CJ139&gt;CJ140,1,0))))))</f>
        <v>0</v>
      </c>
      <c r="CB139" s="63" t="s">
        <v>47</v>
      </c>
      <c r="CC139" s="64"/>
      <c r="CD139" s="64"/>
      <c r="CE139" s="65"/>
      <c r="CG139" s="5" t="str">
        <f aca="false">IF(CE139&lt;&gt;"","STB",IF(CE140&lt;&gt;"","STB",IF(CD139&lt;&gt;"",IF(CD139&gt;5,IF(CD139&gt;CD140+1,"fim2st",IF(CD140&gt;CD139+1,"fim2st",IF(CD139=CD140,"meio2st",IF(CD139=6,IF(CD140=7,"fim2st","meio2st"),IF(CD139=7,IF(CD140=6,"fim2st","meio2st"),"meio2st"))))),IF(CD140&gt;5,IF(CD140&gt;CD139+1,"fim2st","meio2st"),"meio2st")),IF(CD140&lt;&gt;"",IF(CD139&gt;5,IF(CD139&gt;CD140+1,"fim2st",IF(CD140&gt;CD139+1,"fim2st",IF(CD139=CD140,"meio2st",IF(CD139=6,IF(CD140=7,"fim2st","meio2st"),IF(CD139=7,IF(CD140=6,"fim2st","meio2st"),"meio2st"))))),IF(CD140&gt;5,IF(CD140&gt;CD139+1,"fim2st","meio2st"),"meio2st")),IF(CC139&lt;&gt;"",IF(CC139&gt;5,IF(CC139&gt;CC140+1,"fim1st",IF(CC140&gt;CC139+1,"fim1st",IF(CC139=CC140,"meio1st",IF(CC139=6,IF(CC140=7,"fim1st","meio1st"),IF(CC139=7,IF(CC140=6,"fim1st","meio1st"),"meio1st"))))),IF(CC140&gt;5,IF(CC140&gt;CC139+1,"fim1st","meio1st"),"meio1st")),IF(CC140&lt;&gt;"",IF(CC139&gt;5,IF(CC139&gt;CC140+1,"fim1st",IF(CC140&gt;CC139+1,"fim1st",IF(CC139=CC140,"meio1st",IF(CC139=6,IF(CC140=7,"fim1st","meio1st"),IF(CC139=7,IF(CC140=6,"fim1st","meio1st"),"meio1st"))))),IF(CC140&gt;5,IF(CC140&gt;CC139+1,"fim1st","meio1st"),"meio1st")),"NJG"))))))</f>
        <v>NJG</v>
      </c>
      <c r="CI139" s="71" t="n">
        <f aca="false">IF(CB139="W",6,IF(CB139="O",0,  IF(CB140="R",IF(CG139="meio1st",IF(CC140&gt;4,IF(CC140=6,7,CC140+2),6),CC139),CC139)))</f>
        <v>0</v>
      </c>
      <c r="CJ139" s="72" t="n">
        <f aca="false">IF(CB139="W",6,IF(CB139="O",0,IF(CB139="R",IF(CG139="meio1st",0,IF(CG139="fim1st",0,CD139) ),IF(CB140="R",IF(CG139="meio1st",6,IF(CG139="fim1st",6,IF(CG139="meio2st",IF(CD140&gt;4,IF(CD140=6,7,CD140+2),6),CD139))),CD139))))</f>
        <v>0</v>
      </c>
      <c r="CK139" s="73" t="n">
        <f aca="false">IF(CB139="W",0,IF(CB139="O",0,IF(CB139="R",IF(CG139="STB",CE139,0),IF(CB140="R",IF(CG139="meio1st",0,IF(CI139&gt;CI140,IF(CJ139&gt;CJ140,0,10),IF(CJ139&gt;CJ140,10,CE139))),CE139))))</f>
        <v>0</v>
      </c>
      <c r="CM139" s="1" t="str">
        <f aca="false">D139</f>
        <v>THAMER HATEN</v>
      </c>
      <c r="CN139" s="8" t="n">
        <f aca="false">IF(AE139&gt;AE140,1,0)</f>
        <v>1</v>
      </c>
      <c r="CO139" s="8" t="n">
        <f aca="false">IF(AF139&gt;AF140,1,0)</f>
        <v>1</v>
      </c>
      <c r="CP139" s="8" t="n">
        <f aca="false">IF(AG139&gt;AG140,1,0)</f>
        <v>0</v>
      </c>
      <c r="CQ139" s="8" t="n">
        <f aca="false">IF(AS139&gt;AS140,1,0)</f>
        <v>1</v>
      </c>
      <c r="CR139" s="8" t="n">
        <f aca="false">IF(AT139&gt;AT140,1,0)</f>
        <v>1</v>
      </c>
      <c r="CS139" s="8" t="n">
        <f aca="false">IF(AU139&gt;AU140,1,0)</f>
        <v>0</v>
      </c>
      <c r="CT139" s="8" t="n">
        <f aca="false">IF(BG139&gt;BG140,1,0)</f>
        <v>0</v>
      </c>
      <c r="CU139" s="8" t="n">
        <f aca="false">IF(BH139&gt;BH140,1,0)</f>
        <v>0</v>
      </c>
      <c r="CV139" s="8" t="n">
        <f aca="false">IF(BI139&gt;BI140,1,0)</f>
        <v>0</v>
      </c>
      <c r="CW139" s="8" t="n">
        <f aca="false">IF(BU139&gt;BU140,1,0)</f>
        <v>0</v>
      </c>
      <c r="CX139" s="8" t="n">
        <f aca="false">IF(BV139&gt;BV140,1,0)</f>
        <v>0</v>
      </c>
      <c r="CY139" s="8" t="n">
        <f aca="false">IF(BW139&gt;BW140,1,0)</f>
        <v>0</v>
      </c>
      <c r="CZ139" s="8" t="n">
        <f aca="false">IF(CI139&gt;CI140,1,0)</f>
        <v>0</v>
      </c>
      <c r="DA139" s="8" t="n">
        <f aca="false">IF(CJ139&gt;CJ140,1,0)</f>
        <v>0</v>
      </c>
      <c r="DB139" s="8" t="n">
        <f aca="false">IF(CK139&gt;CK140,1,0)</f>
        <v>0</v>
      </c>
      <c r="DC139" s="74"/>
      <c r="DD139" s="8" t="n">
        <f aca="false">IF(AE140&gt;AE139,1,0)</f>
        <v>0</v>
      </c>
      <c r="DE139" s="8" t="n">
        <f aca="false">IF(AF140&gt;AF139,1,0)</f>
        <v>0</v>
      </c>
      <c r="DF139" s="8" t="n">
        <f aca="false">IF(AG140&gt;AG139,1,0)</f>
        <v>0</v>
      </c>
      <c r="DG139" s="8" t="n">
        <f aca="false">IF(AS140&gt;AS139,1,0)</f>
        <v>0</v>
      </c>
      <c r="DH139" s="8" t="n">
        <f aca="false">IF(AT140&gt;AT139,1,0)</f>
        <v>0</v>
      </c>
      <c r="DI139" s="8" t="n">
        <f aca="false">IF(AU140&gt;AU139,1,0)</f>
        <v>0</v>
      </c>
      <c r="DJ139" s="8" t="n">
        <f aca="false">IF(BG140&gt;BG139,1,0)</f>
        <v>0</v>
      </c>
      <c r="DK139" s="8" t="n">
        <f aca="false">IF(BH140&gt;BH139,1,0)</f>
        <v>0</v>
      </c>
      <c r="DL139" s="8" t="n">
        <f aca="false">IF(BI140&gt;BI139,1,0)</f>
        <v>0</v>
      </c>
      <c r="DM139" s="8" t="n">
        <f aca="false">IF(BU140&gt;BU139,1,0)</f>
        <v>1</v>
      </c>
      <c r="DN139" s="8" t="n">
        <f aca="false">IF(BV140&gt;BV139,1,0)</f>
        <v>1</v>
      </c>
      <c r="DO139" s="8" t="n">
        <f aca="false">IF(BW140&gt;BW139,1,0)</f>
        <v>0</v>
      </c>
      <c r="DP139" s="8" t="n">
        <f aca="false">IF(CI140&gt;CI139,1,0)</f>
        <v>1</v>
      </c>
      <c r="DQ139" s="8" t="n">
        <f aca="false">IF(CJ140&gt;CJ139,1,0)</f>
        <v>1</v>
      </c>
      <c r="DR139" s="8" t="n">
        <f aca="false">IF(CK140&gt;CK139,1,0)</f>
        <v>0</v>
      </c>
      <c r="DS139" s="74"/>
      <c r="DT139" s="8" t="n">
        <f aca="false">AE139+AF139+AG139+AS139+AT139+AU139+BG139+BH139+BI139+BU139+BV139+BW139+CI139+CJ139+CK139</f>
        <v>24</v>
      </c>
      <c r="DU139" s="8" t="n">
        <f aca="false">AE140+AF140+AG140+AS140+AT140+AU140+BG140+BH140+BI140+BU140+BV140+BW140+CI140+CJ140+CK140</f>
        <v>30</v>
      </c>
      <c r="DV139" s="74"/>
      <c r="DW139" s="1" t="n">
        <f aca="false">IF(X139="O",1,0)</f>
        <v>0</v>
      </c>
      <c r="DX139" s="1" t="n">
        <f aca="false">IF(AL139="O",1,0)</f>
        <v>0</v>
      </c>
      <c r="DY139" s="1" t="n">
        <f aca="false">IF(AZ139="O",1,0)</f>
        <v>0</v>
      </c>
      <c r="DZ139" s="1" t="n">
        <f aca="false">IF(BN139="O",1,0)</f>
        <v>1</v>
      </c>
      <c r="EA139" s="1" t="n">
        <f aca="false">IF(CB139="O",1,0)</f>
        <v>1</v>
      </c>
      <c r="EB139" s="8" t="s">
        <v>76</v>
      </c>
      <c r="ED139" s="8" t="n">
        <f aca="false">IF(CN139+CO139+CP139+DD139+DE139+DF139&gt;0,1,0)</f>
        <v>1</v>
      </c>
      <c r="EE139" s="8" t="n">
        <f aca="false">IF(CQ139+CR139+CS139+DG139+DH139+DI139&gt;0,1,0)</f>
        <v>1</v>
      </c>
      <c r="EF139" s="8" t="n">
        <f aca="false">IF(CT139+CU139+CV139+DJ139+DK139+DL139&gt;0,1,0)</f>
        <v>0</v>
      </c>
      <c r="EG139" s="8" t="n">
        <f aca="false">IF(CW139+CX139+CY139+DM139+DN139+DO139&gt;0,1,0)</f>
        <v>1</v>
      </c>
      <c r="EH139" s="8" t="n">
        <f aca="false">IF(CZ139+DA139+DB139+DP139+DQ139+DR139&gt;0,1,0)</f>
        <v>1</v>
      </c>
      <c r="EI139" s="8" t="n">
        <v>1</v>
      </c>
      <c r="EJ139" s="48" t="n">
        <f aca="false">SUM(ED139:EH139)</f>
        <v>4</v>
      </c>
      <c r="EK139" s="48" t="n">
        <f aca="false">AY139+BM139+CA139+W139+AK139</f>
        <v>2</v>
      </c>
      <c r="EL139" s="48" t="n">
        <f aca="false">SUM(CN139:DB139)</f>
        <v>4</v>
      </c>
      <c r="EM139" s="48" t="n">
        <f aca="false">SUM(DD139:DR139)</f>
        <v>4</v>
      </c>
      <c r="EN139" s="48" t="n">
        <f aca="false">EL139-EM139</f>
        <v>0</v>
      </c>
      <c r="EO139" s="48" t="n">
        <f aca="false">DT139</f>
        <v>24</v>
      </c>
      <c r="EP139" s="48" t="n">
        <f aca="false">DU139</f>
        <v>30</v>
      </c>
      <c r="EQ139" s="48" t="n">
        <f aca="false">EO139-EP139</f>
        <v>-6</v>
      </c>
      <c r="ER139" s="48" t="n">
        <f aca="false">SUM(DW139:EA139)</f>
        <v>2</v>
      </c>
      <c r="ES139" s="74"/>
      <c r="ET139" s="27" t="n">
        <f aca="false">IF(EK139+100&gt;99,EK139+100,concatdxnar("0",EK139+100))</f>
        <v>102</v>
      </c>
      <c r="EU139" s="27" t="n">
        <f aca="false">IF(EN139+100&gt;99,EN139+100,CONCATENATE("0",EN139+100))</f>
        <v>100</v>
      </c>
      <c r="EV139" s="27" t="str">
        <f aca="false">IF(EQ139+100&gt;99,EQ139+100,CONCATENATE("0",EQ139+100))</f>
        <v>094</v>
      </c>
      <c r="EW139" s="27" t="n">
        <f aca="false">9-ER139</f>
        <v>7</v>
      </c>
      <c r="EX139" s="8" t="str">
        <f aca="false">CONCATENATE(ET139,EU139,EV139,EW139,EI139)</f>
        <v>10210009471</v>
      </c>
      <c r="EY139" s="8" t="n">
        <f aca="false">VALUE(EX139)</f>
        <v>10210009471</v>
      </c>
      <c r="EZ139" s="8" t="n">
        <f aca="false">LARGE(EY139:EY144,EI139)</f>
        <v>10510915193</v>
      </c>
      <c r="FA139" s="8" t="str">
        <f aca="false">LEFT(EZ139,9)</f>
        <v>105109151</v>
      </c>
      <c r="FB139" s="8" t="str">
        <f aca="false">IF(FA139=FA140,"empate-b","ok")</f>
        <v>ok</v>
      </c>
      <c r="FC139" s="8" t="n">
        <f aca="false">VALUE(RIGHT(EZ139,1))</f>
        <v>3</v>
      </c>
      <c r="FD139" s="8" t="n">
        <f aca="false">IF(FB139="ok",9,IF(FB139="empate-c",CONCATENATE(FC139,FC138),IF(FB139="empate-b",CONCATENATE(FC139,FC140),1)))</f>
        <v>9</v>
      </c>
      <c r="FE139" s="8" t="str">
        <f aca="false">RIGHT(C137,1)</f>
        <v>P</v>
      </c>
      <c r="FF139" s="8" t="n">
        <f aca="false">IF(FD139=9,9,VLOOKUP(CONCATENATE(FE139,FD139),'Conf-Direto'!$A$12:$B$587,2,0))</f>
        <v>9</v>
      </c>
      <c r="FG139" s="8" t="n">
        <f aca="false">IF(FF139=9,9,IF(FF139=FC139,8,7))</f>
        <v>9</v>
      </c>
      <c r="FH139" s="1" t="str">
        <f aca="false">CONCATENATE(FA139,FG139,FC139)</f>
        <v>10510915193</v>
      </c>
      <c r="FI139" s="8" t="n">
        <v>1</v>
      </c>
      <c r="FJ139" s="25"/>
      <c r="FK139" s="25" t="n">
        <f aca="false">FJ140</f>
        <v>2</v>
      </c>
      <c r="FL139" s="25" t="n">
        <f aca="false">FJ141</f>
        <v>3</v>
      </c>
      <c r="FM139" s="25" t="n">
        <f aca="false">FJ142</f>
        <v>0</v>
      </c>
      <c r="FN139" s="25" t="n">
        <f aca="false">FJ143</f>
        <v>1</v>
      </c>
      <c r="FO139" s="25" t="n">
        <f aca="false">FJ144</f>
        <v>1</v>
      </c>
      <c r="FP139" s="1" t="n">
        <f aca="false">VALUE(FH139)</f>
        <v>10510915193</v>
      </c>
      <c r="FQ139" s="1" t="n">
        <f aca="false">LARGE(FP139:FP144,1)</f>
        <v>10510915193</v>
      </c>
      <c r="FR139" s="8" t="n">
        <f aca="false">IF(SUM(EJ139:EJ144)=0,B139,VALUE(RIGHT(FQ139,1)))</f>
        <v>3</v>
      </c>
      <c r="FS139" s="1" t="n">
        <f aca="false">FR139+90</f>
        <v>93</v>
      </c>
      <c r="FT139" s="1" t="str">
        <f aca="false">VLOOKUP(FR139,B139:D144,3,0)</f>
        <v>JOAO GILBERTO</v>
      </c>
      <c r="FU139" s="4" t="n">
        <f aca="false">F139</f>
        <v>91</v>
      </c>
      <c r="FV139" s="9" t="str">
        <f aca="false">IF(FS139&lt;10,CONCATENATE("0",FS139,IF(FU139&lt;10,CONCATENATE("0",FU139),FU139)),CONCATENATE(FS139,IF(FU139&lt;10,CONCATENATE("0",FU139),FU139)))</f>
        <v>9391</v>
      </c>
      <c r="FW139" s="4" t="n">
        <f aca="false">VALUE(FV139)</f>
        <v>9391</v>
      </c>
      <c r="FX139" s="4" t="n">
        <f aca="false">SMALL(FW139:FW144,FI139)</f>
        <v>9193</v>
      </c>
      <c r="FY139" s="4" t="n">
        <f aca="false">IF(LEN(FX139)=3,VALUE(LEFT(FX139,1)),VALUE(LEFT(FX139,2)))</f>
        <v>91</v>
      </c>
      <c r="FZ139" s="4" t="str">
        <f aca="false">RIGHT(FX139,2)</f>
        <v>93</v>
      </c>
    </row>
    <row r="140" customFormat="false" ht="13.8" hidden="false" customHeight="false" outlineLevel="0" collapsed="false">
      <c r="B140" s="48" t="n">
        <v>2</v>
      </c>
      <c r="C140" s="49" t="n">
        <v>92</v>
      </c>
      <c r="D140" s="50" t="str">
        <f aca="false">Classificação!D96</f>
        <v>MARCOS DRUMOND</v>
      </c>
      <c r="F140" s="49" t="n">
        <f aca="false">F139+1</f>
        <v>92</v>
      </c>
      <c r="G140" s="51" t="str">
        <f aca="false">VLOOKUP(FR140,$B$139:$D$144,3,0)</f>
        <v>MARCOS DRUMOND</v>
      </c>
      <c r="H140" s="95" t="n">
        <f aca="false">VLOOKUP(FR140,EI139:EJ144,2,0)</f>
        <v>5</v>
      </c>
      <c r="I140" s="75" t="n">
        <f aca="false">VLOOKUP(FR140,EI139:EK144,3,0)</f>
        <v>4</v>
      </c>
      <c r="J140" s="79" t="n">
        <f aca="false">VLOOKUP(FR140,EI139:EQ144,4,0)</f>
        <v>9</v>
      </c>
      <c r="K140" s="77" t="n">
        <f aca="false">VLOOKUP(FR140,EI139:EQ144,5,0)</f>
        <v>2</v>
      </c>
      <c r="L140" s="78" t="n">
        <f aca="false">VLOOKUP(FR140,EI139:EQ144,6,0)</f>
        <v>7</v>
      </c>
      <c r="M140" s="79" t="n">
        <f aca="false">VLOOKUP(FR140,EI139:EQ144,7,0)</f>
        <v>65</v>
      </c>
      <c r="N140" s="77" t="n">
        <f aca="false">VLOOKUP(FR140,EI139:EQ144,8,0)</f>
        <v>23</v>
      </c>
      <c r="O140" s="113" t="n">
        <f aca="false">VLOOKUP(FR140,EI139:EQ144,9,0)</f>
        <v>42</v>
      </c>
      <c r="P140" s="80" t="n">
        <f aca="false">VLOOKUP(FR140,EI139:ER144,10,0)</f>
        <v>0</v>
      </c>
      <c r="Q140" s="80" t="e">
        <f aca="false">VLOOKUP(FS140,EJ139:ES144,10,0)</f>
        <v>#N/A</v>
      </c>
      <c r="R140" s="59"/>
      <c r="S140" s="59"/>
      <c r="U140" s="81" t="s">
        <v>75</v>
      </c>
      <c r="V140" s="82" t="str">
        <f aca="false">D144</f>
        <v>LUIZ MUGLIA</v>
      </c>
      <c r="W140" s="83" t="n">
        <f aca="false">IF(X140="W",1,IF(X140="O",0,IF(X140="R",0,IF(X139="R",1,IF(AG140+AG139&gt;0,IF(AG140&gt;AG139,1,0),IF(AF140&gt;AF139,1,0))))))</f>
        <v>0</v>
      </c>
      <c r="X140" s="84" t="s">
        <v>47</v>
      </c>
      <c r="Y140" s="85"/>
      <c r="Z140" s="85"/>
      <c r="AA140" s="86"/>
      <c r="AC140" s="5" t="str">
        <f aca="false">IF(AA140&lt;&gt;"","STB",IF(AA139&lt;&gt;"","STB",IF(Z140&lt;&gt;"",IF(Z140&gt;5,IF(Z140&gt;Z139+1,"fim2st",IF(Z139&gt;Z140+1,"fim2st",IF(Z140=Z139,"meio2st",IF(Z140=6,IF(Z139=7,"fim2st","meio2st"),IF(Z140=7,IF(Z139=6,"fim2st","meio2st"),"meio2st"))))),IF(Z139&gt;5,IF(Z139&gt;Z140+1,"fim2st","meio2st"),"meio2st")),IF(Z139&lt;&gt;"",IF(Z140&gt;5,IF(Z140&gt;Z139+1,"fim2st",IF(Z139&gt;Z140+1,"fim2st",IF(Z140=Z139,"meio2st",IF(Z140=6,IF(Z139=7,"fim2st","meio2st"),IF(Z140=7,IF(Z139=6,"fim2st","meio2st"),"meio2st"))))),IF(Z139&gt;5,IF(Z139&gt;Z140+1,"fim2st","meio2st"),"meio2st")),IF(Y140&lt;&gt;"",IF(Y140&gt;5,IF(Y140&gt;Y139+1,"fim1st",IF(Y139&gt;Y140+1,"fim1st",IF(Y140=Y139,"meio1st",IF(Y140=6,IF(Y139=7,"fim1st","meio1st"),IF(Y140=7,IF(Y139=6,"fim1st","meio1st"),"meio1st"))))),IF(Y139&gt;5,IF(Y139&gt;Y140+1,"fim1st","meio1st"),"meio1st")),IF(Y139&lt;&gt;"",IF(Y140&gt;5,IF(Y140&gt;Y139+1,"fim1st",IF(Y139&gt;Y140+1,"fim1st",IF(Y140=Y139,"meio1st",IF(Y140=6,IF(Y139=7,"fim1st","meio1st"),IF(Y140=7,IF(Y139=6,"fim1st","meio1st"),"meio1st"))))),IF(Y139&gt;5,IF(Y139&gt;Y140+1,"fim1st","meio1st"),"meio1st")),"NJG"))))))</f>
        <v>NJG</v>
      </c>
      <c r="AE140" s="87" t="n">
        <f aca="false">IF(X140="W",6,IF(X140="O",0,  IF(X139="R",IF(AC140="meio1st",IF(Y139&gt;4,IF(Y139=6,7,Y139+2),6),Y140),Y140)))</f>
        <v>0</v>
      </c>
      <c r="AF140" s="88" t="n">
        <f aca="false">IF(X140="W",6,IF(X140="O",0,IF(X140="R",IF(AC140="meio1st",0,IF(AC140="fim1st",0,Z140) ),IF(X139="R",IF(AC140="meio1st",6,IF(AC140="fim1st",6,IF(AC140="meio2st",IF(Z139&gt;4,IF(Z139=6,7,Z139+2),6),Z140))),Z140))))</f>
        <v>0</v>
      </c>
      <c r="AG140" s="89" t="n">
        <f aca="false">IF(X140="W",0,IF(X140="O",0,IF(X140="R",IF(AC140="STB",AA140,0),IF(X139="R",IF(AC139="meio1st",0,IF(AE140&gt;AE139,IF(AF140&gt;AF139,0,10),IF(AF140&gt;AF139,10,AA140))),AA140))))</f>
        <v>0</v>
      </c>
      <c r="AH140" s="69"/>
      <c r="AI140" s="81"/>
      <c r="AJ140" s="82" t="str">
        <f aca="false">D143</f>
        <v>ROSANGELA NOBLAT</v>
      </c>
      <c r="AK140" s="83" t="n">
        <f aca="false">IF(AL140="W",1,IF(AL140="O",0,IF(AL140="R",0,IF(AL139="R",1,IF(AU140+AU139&gt;0,IF(AU140&gt;AU139,1,0),IF(AT140&gt;AT139,1,0))))))</f>
        <v>0</v>
      </c>
      <c r="AL140" s="84"/>
      <c r="AM140" s="85" t="n">
        <v>2</v>
      </c>
      <c r="AN140" s="85" t="n">
        <v>4</v>
      </c>
      <c r="AO140" s="86"/>
      <c r="AQ140" s="5" t="str">
        <f aca="false">IF(AO140&lt;&gt;"","STB",IF(AO139&lt;&gt;"","STB",IF(AN140&lt;&gt;"",IF(AN140&gt;5,IF(AN140&gt;AN139+1,"fim2st",IF(AN139&gt;AN140+1,"fim2st",IF(AN140=AN139,"meio2st",IF(AN140=6,IF(AN139=7,"fim2st","meio2st"),IF(AN140=7,IF(AN139=6,"fim2st","meio2st"),"meio2st"))))),IF(AN139&gt;5,IF(AN139&gt;AN140+1,"fim2st","meio2st"),"meio2st")),IF(AN139&lt;&gt;"",IF(AN140&gt;5,IF(AN140&gt;AN139+1,"fim2st",IF(AN139&gt;AN140+1,"fim2st",IF(AN140=AN139,"meio2st",IF(AN140=6,IF(AN139=7,"fim2st","meio2st"),IF(AN140=7,IF(AN139=6,"fim2st","meio2st"),"meio2st"))))),IF(AN139&gt;5,IF(AN139&gt;AN140+1,"fim2st","meio2st"),"meio2st")),IF(AM140&lt;&gt;"",IF(AM140&gt;5,IF(AM140&gt;AM139+1,"fim1st",IF(AM139&gt;AM140+1,"fim1st",IF(AM140=AM139,"meio1st",IF(AM140=6,IF(AM139=7,"fim1st","meio1st"),IF(AM140=7,IF(AM139=6,"fim1st","meio1st"),"meio1st"))))),IF(AM139&gt;5,IF(AM139&gt;AM140+1,"fim1st","meio1st"),"meio1st")),IF(AM139&lt;&gt;"",IF(AM140&gt;5,IF(AM140&gt;AM139+1,"fim1st",IF(AM139&gt;AM140+1,"fim1st",IF(AM140=AM139,"meio1st",IF(AM140=6,IF(AM139=7,"fim1st","meio1st"),IF(AM140=7,IF(AM139=6,"fim1st","meio1st"),"meio1st"))))),IF(AM139&gt;5,IF(AM139&gt;AM140+1,"fim1st","meio1st"),"meio1st")),"NJG"))))))</f>
        <v>fim2st</v>
      </c>
      <c r="AS140" s="87" t="n">
        <f aca="false">IF(AL140="W",6,IF(AL140="O",0,  IF(AL139="R",IF(AQ140="meio1st",IF(AM139&gt;4,IF(AM139=6,7,AM139+2),6),AM140),AM140)))</f>
        <v>2</v>
      </c>
      <c r="AT140" s="88" t="n">
        <f aca="false">IF(AL140="W",6,IF(AL140="O",0,IF(AL140="R",IF(AQ140="meio1st",0,IF(AQ140="fim1st",0,AN140) ),IF(AL139="R",IF(AQ140="meio1st",6,IF(AQ140="fim1st",6,IF(AQ140="meio2st",IF(AN139&gt;4,IF(AN139=6,7,AN139+2),6),AN140))),AN140))))</f>
        <v>4</v>
      </c>
      <c r="AU140" s="89" t="n">
        <f aca="false">IF(AL140="W",0,IF(AL140="O",0,IF(AL140="R",IF(AQ140="STB",AO140,0),IF(AL139="R",IF(AQ139="meio1st",0,IF(AS140&gt;AS139,IF(AT140&gt;AT139,0,10),IF(AT140&gt;AT139,10,AO140))),AO140))))</f>
        <v>0</v>
      </c>
      <c r="AW140" s="81" t="s">
        <v>75</v>
      </c>
      <c r="AX140" s="82" t="str">
        <f aca="false">D142</f>
        <v>ALEXON LEITE</v>
      </c>
      <c r="AY140" s="83" t="n">
        <f aca="false">IF(AZ140="W",1,IF(AZ140="O",0,IF(AZ140="R",0,IF(AZ139="R",1,IF(BI140+BI139&gt;0,IF(BI140&gt;BI139,1,0),IF(BH140&gt;BH139,1,0))))))</f>
        <v>0</v>
      </c>
      <c r="AZ140" s="84"/>
      <c r="BA140" s="85"/>
      <c r="BB140" s="85"/>
      <c r="BC140" s="86"/>
      <c r="BE140" s="5" t="str">
        <f aca="false">IF(BC140&lt;&gt;"","STB",IF(BC139&lt;&gt;"","STB",IF(BB140&lt;&gt;"",IF(BB140&gt;5,IF(BB140&gt;BB139+1,"fim2st",IF(BB139&gt;BB140+1,"fim2st",IF(BB140=BB139,"meio2st",IF(BB140=6,IF(BB139=7,"fim2st","meio2st"),IF(BB140=7,IF(BB139=6,"fim2st","meio2st"),"meio2st"))))),IF(BB139&gt;5,IF(BB139&gt;BB140+1,"fim2st","meio2st"),"meio2st")),IF(BB139&lt;&gt;"",IF(BB140&gt;5,IF(BB140&gt;BB139+1,"fim2st",IF(BB139&gt;BB140+1,"fim2st",IF(BB140=BB139,"meio2st",IF(BB140=6,IF(BB139=7,"fim2st","meio2st"),IF(BB140=7,IF(BB139=6,"fim2st","meio2st"),"meio2st"))))),IF(BB139&gt;5,IF(BB139&gt;BB140+1,"fim2st","meio2st"),"meio2st")),IF(BA140&lt;&gt;"",IF(BA140&gt;5,IF(BA140&gt;BA139+1,"fim1st",IF(BA139&gt;BA140+1,"fim1st",IF(BA140=BA139,"meio1st",IF(BA140=6,IF(BA139=7,"fim1st","meio1st"),IF(BA140=7,IF(BA139=6,"fim1st","meio1st"),"meio1st"))))),IF(BA139&gt;5,IF(BA139&gt;BA140+1,"fim1st","meio1st"),"meio1st")),IF(BA139&lt;&gt;"",IF(BA140&gt;5,IF(BA140&gt;BA139+1,"fim1st",IF(BA139&gt;BA140+1,"fim1st",IF(BA140=BA139,"meio1st",IF(BA140=6,IF(BA139=7,"fim1st","meio1st"),IF(BA140=7,IF(BA139=6,"fim1st","meio1st"),"meio1st"))))),IF(BA139&gt;5,IF(BA139&gt;BA140+1,"fim1st","meio1st"),"meio1st")),"NJG"))))))</f>
        <v>NJG</v>
      </c>
      <c r="BG140" s="87" t="n">
        <f aca="false">IF(AZ140="W",6,IF(AZ140="O",0,  IF(AZ139="R",IF(BE140="meio1st",IF(BA139&gt;4,IF(BA139=6,7,BA139+2),6),BA140),BA140)))</f>
        <v>0</v>
      </c>
      <c r="BH140" s="88" t="n">
        <f aca="false">IF(AZ140="W",6,IF(AZ140="O",0,IF(AZ140="R",IF(BE140="meio1st",0,IF(BE140="fim1st",0,BB140) ),IF(AZ139="R",IF(BE140="meio1st",6,IF(BE140="fim1st",6,IF(BE140="meio2st",IF(BB139&gt;4,IF(BB139=6,7,BB139+2),6),BB140))),BB140))))</f>
        <v>0</v>
      </c>
      <c r="BI140" s="89" t="n">
        <f aca="false">IF(AZ140="W",0,IF(AZ140="O",0,IF(AZ140="R",IF(BE140="STB",BC140,0),IF(AZ139="R",IF(BE139="meio1st",0,IF(BG140&gt;BG139,IF(BH140&gt;BH139,0,10),IF(BH140&gt;BH139,10,BC140))),BC140))))</f>
        <v>0</v>
      </c>
      <c r="BK140" s="81"/>
      <c r="BL140" s="82" t="str">
        <f aca="false">D141</f>
        <v>JOAO GILBERTO</v>
      </c>
      <c r="BM140" s="83" t="n">
        <f aca="false">IF(BN140="W",1,IF(BN140="O",0,IF(BN140="R",0,IF(BN139="R",1,IF(BW140+BW139&gt;0,IF(BW140&gt;BW139,1,0),IF(BV140&gt;BV139,1,0))))))</f>
        <v>1</v>
      </c>
      <c r="BN140" s="84" t="s">
        <v>25</v>
      </c>
      <c r="BO140" s="85"/>
      <c r="BP140" s="85"/>
      <c r="BQ140" s="86"/>
      <c r="BS140" s="5" t="str">
        <f aca="false">IF(BQ140&lt;&gt;"","STB",IF(BQ139&lt;&gt;"","STB",IF(BP140&lt;&gt;"",IF(BP140&gt;5,IF(BP140&gt;BP139+1,"fim2st",IF(BP139&gt;BP140+1,"fim2st",IF(BP140=BP139,"meio2st",IF(BP140=6,IF(BP139=7,"fim2st","meio2st"),IF(BP140=7,IF(BP139=6,"fim2st","meio2st"),"meio2st"))))),IF(BP139&gt;5,IF(BP139&gt;BP140+1,"fim2st","meio2st"),"meio2st")),IF(BP139&lt;&gt;"",IF(BP140&gt;5,IF(BP140&gt;BP139+1,"fim2st",IF(BP139&gt;BP140+1,"fim2st",IF(BP140=BP139,"meio2st",IF(BP140=6,IF(BP139=7,"fim2st","meio2st"),IF(BP140=7,IF(BP139=6,"fim2st","meio2st"),"meio2st"))))),IF(BP139&gt;5,IF(BP139&gt;BP140+1,"fim2st","meio2st"),"meio2st")),IF(BO140&lt;&gt;"",IF(BO140&gt;5,IF(BO140&gt;BO139+1,"fim1st",IF(BO139&gt;BO140+1,"fim1st",IF(BO140=BO139,"meio1st",IF(BO140=6,IF(BO139=7,"fim1st","meio1st"),IF(BO140=7,IF(BO139=6,"fim1st","meio1st"),"meio1st"))))),IF(BO139&gt;5,IF(BO139&gt;BO140+1,"fim1st","meio1st"),"meio1st")),IF(BO139&lt;&gt;"",IF(BO140&gt;5,IF(BO140&gt;BO139+1,"fim1st",IF(BO139&gt;BO140+1,"fim1st",IF(BO140=BO139,"meio1st",IF(BO140=6,IF(BO139=7,"fim1st","meio1st"),IF(BO140=7,IF(BO139=6,"fim1st","meio1st"),"meio1st"))))),IF(BO139&gt;5,IF(BO139&gt;BO140+1,"fim1st","meio1st"),"meio1st")),"NJG"))))))</f>
        <v>NJG</v>
      </c>
      <c r="BU140" s="87" t="n">
        <f aca="false">IF(BN140="W",6,IF(BN140="O",0,  IF(BN139="R",IF(BS140="meio1st",IF(BO139&gt;4,IF(BO139=6,7,BO139+2),6),BO140),BO140)))</f>
        <v>6</v>
      </c>
      <c r="BV140" s="88" t="n">
        <f aca="false">IF(BN140="W",6,IF(BN140="O",0,IF(BN140="R",IF(BS140="meio1st",0,IF(BS140="fim1st",0,BP140) ),IF(BN139="R",IF(BS140="meio1st",6,IF(BS140="fim1st",6,IF(BS140="meio2st",IF(BP139&gt;4,IF(BP139=6,7,BP139+2),6),BP140))),BP140))))</f>
        <v>6</v>
      </c>
      <c r="BW140" s="89" t="n">
        <f aca="false">IF(BN140="W",0,IF(BN140="O",0,IF(BN140="R",IF(BS140="STB",BQ140,0),IF(BN139="R",IF(BS139="meio1st",0,IF(BU140&gt;BU139,IF(BV140&gt;BV139,0,10),IF(BV140&gt;BV139,10,BQ140))),BQ140))))</f>
        <v>0</v>
      </c>
      <c r="BY140" s="81" t="s">
        <v>75</v>
      </c>
      <c r="BZ140" s="82" t="str">
        <f aca="false">D140</f>
        <v>MARCOS DRUMOND</v>
      </c>
      <c r="CA140" s="83" t="n">
        <f aca="false">IF(CB140="W",1,IF(CB140="O",0,IF(CB140="R",0,IF(CB139="R",1,IF(CK140+CK139&gt;0,IF(CK140&gt;CK139,1,0),IF(CJ140&gt;CJ139,1,0))))))</f>
        <v>1</v>
      </c>
      <c r="CB140" s="84" t="s">
        <v>25</v>
      </c>
      <c r="CC140" s="85"/>
      <c r="CD140" s="85"/>
      <c r="CE140" s="86"/>
      <c r="CG140" s="5" t="str">
        <f aca="false">IF(CE140&lt;&gt;"","STB",IF(CE139&lt;&gt;"","STB",IF(CD140&lt;&gt;"",IF(CD140&gt;5,IF(CD140&gt;CD139+1,"fim2st",IF(CD139&gt;CD140+1,"fim2st",IF(CD140=CD139,"meio2st",IF(CD140=6,IF(CD139=7,"fim2st","meio2st"),IF(CD140=7,IF(CD139=6,"fim2st","meio2st"),"meio2st"))))),IF(CD139&gt;5,IF(CD139&gt;CD140+1,"fim2st","meio2st"),"meio2st")),IF(CD139&lt;&gt;"",IF(CD140&gt;5,IF(CD140&gt;CD139+1,"fim2st",IF(CD139&gt;CD140+1,"fim2st",IF(CD140=CD139,"meio2st",IF(CD140=6,IF(CD139=7,"fim2st","meio2st"),IF(CD140=7,IF(CD139=6,"fim2st","meio2st"),"meio2st"))))),IF(CD139&gt;5,IF(CD139&gt;CD140+1,"fim2st","meio2st"),"meio2st")),IF(CC140&lt;&gt;"",IF(CC140&gt;5,IF(CC140&gt;CC139+1,"fim1st",IF(CC139&gt;CC140+1,"fim1st",IF(CC140=CC139,"meio1st",IF(CC140=6,IF(CC139=7,"fim1st","meio1st"),IF(CC140=7,IF(CC139=6,"fim1st","meio1st"),"meio1st"))))),IF(CC139&gt;5,IF(CC139&gt;CC140+1,"fim1st","meio1st"),"meio1st")),IF(CC139&lt;&gt;"",IF(CC140&gt;5,IF(CC140&gt;CC139+1,"fim1st",IF(CC139&gt;CC140+1,"fim1st",IF(CC140=CC139,"meio1st",IF(CC140=6,IF(CC139=7,"fim1st","meio1st"),IF(CC140=7,IF(CC139=6,"fim1st","meio1st"),"meio1st"))))),IF(CC139&gt;5,IF(CC139&gt;CC140+1,"fim1st","meio1st"),"meio1st")),"NJG"))))))</f>
        <v>NJG</v>
      </c>
      <c r="CI140" s="92" t="n">
        <f aca="false">IF(CB140="W",6,IF(CB140="O",0,  IF(CB139="R",IF(CG140="meio1st",IF(CC139&gt;4,IF(CC139=6,7,CC139+2),6),CC140),CC140)))</f>
        <v>6</v>
      </c>
      <c r="CJ140" s="93" t="n">
        <f aca="false">IF(CB140="W",6,IF(CB140="O",0,IF(CB140="R",IF(CG140="meio1st",0,IF(CG140="fim1st",0,CD140) ),IF(CB139="R",IF(CG140="meio1st",6,IF(CG140="fim1st",6,IF(CG140="meio2st",IF(CD139&gt;4,IF(CD139=6,7,CD139+2),6),CD140))),CD140))))</f>
        <v>6</v>
      </c>
      <c r="CK140" s="94" t="n">
        <f aca="false">IF(CB140="W",0,IF(CB140="O",0,IF(CB140="R",IF(CG140="STB",CE140,0),IF(CB139="R",IF(CG139="meio1st",0,IF(CI140&gt;CI139,IF(CJ140&gt;CJ139,0,10),IF(CJ140&gt;CJ139,10,CE140))),CE140))))</f>
        <v>0</v>
      </c>
      <c r="CM140" s="1" t="str">
        <f aca="false">D140</f>
        <v>MARCOS DRUMOND</v>
      </c>
      <c r="CN140" s="8" t="n">
        <f aca="false">IF(AE141&gt;AE142,1,0)</f>
        <v>1</v>
      </c>
      <c r="CO140" s="8" t="n">
        <f aca="false">IF(AF141&gt;AF142,1,0)</f>
        <v>1</v>
      </c>
      <c r="CP140" s="8" t="n">
        <f aca="false">IF(AG141&gt;AG142,1,0)</f>
        <v>0</v>
      </c>
      <c r="CQ140" s="8" t="n">
        <f aca="false">IF(AS141&gt;AS142,1,0)</f>
        <v>1</v>
      </c>
      <c r="CR140" s="8" t="n">
        <f aca="false">IF(AT141&gt;AT142,1,0)</f>
        <v>1</v>
      </c>
      <c r="CS140" s="8" t="n">
        <f aca="false">IF(AU141&gt;AU142,1,0)</f>
        <v>0</v>
      </c>
      <c r="CT140" s="8" t="n">
        <f aca="false">IF(BG141&gt;BG142,1,0)</f>
        <v>0</v>
      </c>
      <c r="CU140" s="8" t="n">
        <f aca="false">IF(BH141&gt;BH142,1,0)</f>
        <v>1</v>
      </c>
      <c r="CV140" s="8" t="n">
        <f aca="false">IF(BI141&gt;BI142,1,0)</f>
        <v>0</v>
      </c>
      <c r="CW140" s="8" t="n">
        <f aca="false">IF(BU141&gt;BU142,1,0)</f>
        <v>1</v>
      </c>
      <c r="CX140" s="8" t="n">
        <f aca="false">IF(BV141&gt;BV142,1,0)</f>
        <v>1</v>
      </c>
      <c r="CY140" s="8" t="n">
        <f aca="false">IF(BW141&gt;BW142,1,0)</f>
        <v>0</v>
      </c>
      <c r="CZ140" s="8" t="n">
        <f aca="false">IF(CI140&gt;CI139,1,0)</f>
        <v>1</v>
      </c>
      <c r="DA140" s="8" t="n">
        <f aca="false">IF(CJ140&gt;CJ139,1,0)</f>
        <v>1</v>
      </c>
      <c r="DB140" s="8" t="n">
        <f aca="false">IF(CK140&gt;CK139,1,0)</f>
        <v>0</v>
      </c>
      <c r="DC140" s="74"/>
      <c r="DD140" s="8" t="n">
        <f aca="false">IF(AE142&gt;AE141,1,0)</f>
        <v>0</v>
      </c>
      <c r="DE140" s="8" t="n">
        <f aca="false">IF(AF142&gt;AF141,1,0)</f>
        <v>0</v>
      </c>
      <c r="DF140" s="8" t="n">
        <f aca="false">IF(AG142&gt;AG141,1,0)</f>
        <v>0</v>
      </c>
      <c r="DG140" s="8" t="n">
        <f aca="false">IF(AS142&gt;AS141,1,0)</f>
        <v>0</v>
      </c>
      <c r="DH140" s="8" t="n">
        <f aca="false">IF(AT142&gt;AT141,1,0)</f>
        <v>0</v>
      </c>
      <c r="DI140" s="8" t="n">
        <f aca="false">IF(AU142&gt;AU141,1,0)</f>
        <v>0</v>
      </c>
      <c r="DJ140" s="8" t="n">
        <f aca="false">IF(BG142&gt;BG141,1,0)</f>
        <v>1</v>
      </c>
      <c r="DK140" s="8" t="n">
        <f aca="false">IF(BH142&gt;BH141,1,0)</f>
        <v>0</v>
      </c>
      <c r="DL140" s="8" t="n">
        <f aca="false">IF(BI142&gt;BI141,1,0)</f>
        <v>1</v>
      </c>
      <c r="DM140" s="8" t="n">
        <f aca="false">IF(BU142&gt;BU141,1,0)</f>
        <v>0</v>
      </c>
      <c r="DN140" s="8" t="n">
        <f aca="false">IF(BV142&gt;BV141,1,0)</f>
        <v>0</v>
      </c>
      <c r="DO140" s="8" t="n">
        <f aca="false">IF(BW142&gt;BW141,1,0)</f>
        <v>0</v>
      </c>
      <c r="DP140" s="8" t="n">
        <f aca="false">IF(CI139&gt;CI140,1,0)</f>
        <v>0</v>
      </c>
      <c r="DQ140" s="8" t="n">
        <f aca="false">IF(CJ139&gt;CJ140,1,0)</f>
        <v>0</v>
      </c>
      <c r="DR140" s="8" t="n">
        <f aca="false">IF(CK139&gt;CK140,1,0)</f>
        <v>0</v>
      </c>
      <c r="DS140" s="74"/>
      <c r="DT140" s="8" t="n">
        <f aca="false">AE141+AF141+AG141+AS141+AT141+AU141+BG141+BH141+BI141+BU141+BV141+BW141+CI140+CJ140+CK140</f>
        <v>65</v>
      </c>
      <c r="DU140" s="8" t="n">
        <f aca="false">AE142+AF142+AG142+AS142+AT142+AU142+BG142+BH142+BI142+BU142+BV142+BW142+CI139+CJ139+CK139</f>
        <v>23</v>
      </c>
      <c r="DV140" s="74"/>
      <c r="DW140" s="1" t="n">
        <f aca="false">IF(X141="O",1,0)</f>
        <v>0</v>
      </c>
      <c r="DX140" s="1" t="n">
        <f aca="false">IF(AL141="O",1,0)</f>
        <v>0</v>
      </c>
      <c r="DY140" s="1" t="n">
        <f aca="false">IF(AZ141="O",1,0)</f>
        <v>0</v>
      </c>
      <c r="DZ140" s="1" t="n">
        <f aca="false">IF(BN141="O",1,0)</f>
        <v>0</v>
      </c>
      <c r="EA140" s="1" t="n">
        <f aca="false">IF(CB140="O",1,0)</f>
        <v>0</v>
      </c>
      <c r="ED140" s="8" t="n">
        <f aca="false">IF(CN140+CO140+CP140+DD140+DE140+DF140&gt;0,1,0)</f>
        <v>1</v>
      </c>
      <c r="EE140" s="8" t="n">
        <f aca="false">IF(CQ140+CR140+CS140+DG140+DH140+DI140&gt;0,1,0)</f>
        <v>1</v>
      </c>
      <c r="EF140" s="8" t="n">
        <f aca="false">IF(CT140+CU140+CV140+DJ140+DK140+DL140&gt;0,1,0)</f>
        <v>1</v>
      </c>
      <c r="EG140" s="8" t="n">
        <f aca="false">IF(CW140+CX140+CY140+DM140+DN140+DO140&gt;0,1,0)</f>
        <v>1</v>
      </c>
      <c r="EH140" s="8" t="n">
        <f aca="false">IF(CZ140+DA140+DB140+DP140+DQ140+DR140&gt;0,1,0)</f>
        <v>1</v>
      </c>
      <c r="EI140" s="8" t="n">
        <v>2</v>
      </c>
      <c r="EJ140" s="48" t="n">
        <f aca="false">SUM(ED140:EH140)</f>
        <v>5</v>
      </c>
      <c r="EK140" s="48" t="n">
        <f aca="false">AY141+BM141+CA140+W141+AK141</f>
        <v>4</v>
      </c>
      <c r="EL140" s="48" t="n">
        <f aca="false">SUM(CN140:DB140)</f>
        <v>9</v>
      </c>
      <c r="EM140" s="48" t="n">
        <f aca="false">SUM(DD140:DR140)</f>
        <v>2</v>
      </c>
      <c r="EN140" s="48" t="n">
        <f aca="false">EL140-EM140</f>
        <v>7</v>
      </c>
      <c r="EO140" s="48" t="n">
        <f aca="false">DT140</f>
        <v>65</v>
      </c>
      <c r="EP140" s="48" t="n">
        <f aca="false">DU140</f>
        <v>23</v>
      </c>
      <c r="EQ140" s="48" t="n">
        <f aca="false">EO140-EP140</f>
        <v>42</v>
      </c>
      <c r="ER140" s="48" t="n">
        <f aca="false">SUM(DW140:EA140)</f>
        <v>0</v>
      </c>
      <c r="ES140" s="74"/>
      <c r="ET140" s="27" t="n">
        <f aca="false">IF(EK140+100&gt;99,EK140+100,concatdxnar("0",EK140+100))</f>
        <v>104</v>
      </c>
      <c r="EU140" s="27" t="n">
        <f aca="false">IF(EN140+100&gt;99,EN140+100,CONCATENATE("0",EN140+100))</f>
        <v>107</v>
      </c>
      <c r="EV140" s="27" t="n">
        <f aca="false">IF(EQ140+100&gt;99,EQ140+100,CONCATENATE("0",EQ140+100))</f>
        <v>142</v>
      </c>
      <c r="EW140" s="27" t="n">
        <f aca="false">9-ER140</f>
        <v>9</v>
      </c>
      <c r="EX140" s="8" t="str">
        <f aca="false">CONCATENATE(ET140,EU140,EV140,EW140,EI140)</f>
        <v>10410714292</v>
      </c>
      <c r="EY140" s="8" t="n">
        <f aca="false">VALUE(EX140)</f>
        <v>10410714292</v>
      </c>
      <c r="EZ140" s="8" t="n">
        <f aca="false">LARGE(EY139:EY144,EI140)</f>
        <v>10410714292</v>
      </c>
      <c r="FA140" s="8" t="str">
        <f aca="false">LEFT(EZ140,9)</f>
        <v>104107142</v>
      </c>
      <c r="FB140" s="8" t="str">
        <f aca="false">IF(FA140=FA139,"empate-c",IF(FA140=FA141,"empate-b","ok"))</f>
        <v>ok</v>
      </c>
      <c r="FC140" s="8" t="n">
        <f aca="false">VALUE(RIGHT(EZ140,1))</f>
        <v>2</v>
      </c>
      <c r="FD140" s="8" t="n">
        <f aca="false">IF(FB140="ok",9,IF(FB140="empate-c",CONCATENATE(FC140,FC139),IF(FB140="empate-b",CONCATENATE(FC140,FC141),1)))</f>
        <v>9</v>
      </c>
      <c r="FE140" s="8" t="str">
        <f aca="false">RIGHT(C137,1)</f>
        <v>P</v>
      </c>
      <c r="FF140" s="8" t="n">
        <f aca="false">IF(FD140=9,9,VLOOKUP(CONCATENATE(FE140,FD140),'Conf-Direto'!$A$12:$B$587,2,0))</f>
        <v>9</v>
      </c>
      <c r="FG140" s="8" t="n">
        <f aca="false">IF(FF140=9,9,IF(FF140=FC140,8,7))</f>
        <v>9</v>
      </c>
      <c r="FH140" s="1" t="str">
        <f aca="false">CONCATENATE(FA140,FG140,FC140)</f>
        <v>10410714292</v>
      </c>
      <c r="FI140" s="8" t="n">
        <v>2</v>
      </c>
      <c r="FJ140" s="25" t="n">
        <f aca="false">IF(CA139=1,1,IF(CA140=1,2,0))</f>
        <v>2</v>
      </c>
      <c r="FK140" s="25"/>
      <c r="FL140" s="25" t="n">
        <f aca="false">FK141</f>
        <v>3</v>
      </c>
      <c r="FM140" s="25" t="n">
        <f aca="false">FK142</f>
        <v>2</v>
      </c>
      <c r="FN140" s="25" t="n">
        <f aca="false">FK143</f>
        <v>2</v>
      </c>
      <c r="FO140" s="25" t="n">
        <f aca="false">FL144</f>
        <v>3</v>
      </c>
      <c r="FP140" s="1" t="n">
        <f aca="false">VALUE(FH140)</f>
        <v>10410714292</v>
      </c>
      <c r="FQ140" s="1" t="n">
        <f aca="false">LARGE(FP139:FP144,2)</f>
        <v>10410714292</v>
      </c>
      <c r="FR140" s="8" t="n">
        <f aca="false">IF(SUM(EJ139:EJ144)=0,B140,VALUE(RIGHT(FQ140,1)))</f>
        <v>2</v>
      </c>
      <c r="FS140" s="1" t="n">
        <f aca="false">FR140+90</f>
        <v>92</v>
      </c>
      <c r="FT140" s="1" t="str">
        <f aca="false">VLOOKUP(FR140,B139:D144,3,0)</f>
        <v>MARCOS DRUMOND</v>
      </c>
      <c r="FU140" s="4" t="n">
        <f aca="false">F140</f>
        <v>92</v>
      </c>
      <c r="FV140" s="9" t="str">
        <f aca="false">IF(FS140&lt;10,CONCATENATE("0",FS140,IF(FU140&lt;10,CONCATENATE("0",FU140),FU140)),CONCATENATE(FS140,IF(FU140&lt;10,CONCATENATE("0",FU140),FU140)))</f>
        <v>9292</v>
      </c>
      <c r="FW140" s="4" t="n">
        <f aca="false">VALUE(FV140)</f>
        <v>9292</v>
      </c>
      <c r="FX140" s="4" t="n">
        <f aca="false">SMALL(FW139:FW144,FI140)</f>
        <v>9292</v>
      </c>
      <c r="FY140" s="4" t="n">
        <f aca="false">IF(LEN(FX140)=3,VALUE(LEFT(FX140,1)),VALUE(LEFT(FX140,2)))</f>
        <v>92</v>
      </c>
      <c r="FZ140" s="4" t="str">
        <f aca="false">RIGHT(FX140,2)</f>
        <v>92</v>
      </c>
    </row>
    <row r="141" customFormat="false" ht="15" hidden="false" customHeight="false" outlineLevel="0" collapsed="false">
      <c r="B141" s="48" t="n">
        <v>3</v>
      </c>
      <c r="C141" s="49" t="n">
        <v>93</v>
      </c>
      <c r="D141" s="50" t="str">
        <f aca="false">Classificação!D97</f>
        <v>JOAO GILBERTO</v>
      </c>
      <c r="F141" s="49" t="n">
        <f aca="false">F140+1</f>
        <v>93</v>
      </c>
      <c r="G141" s="51" t="str">
        <f aca="false">VLOOKUP(FR141,$B$139:$D$144,3,0)</f>
        <v>THAMER HATEN</v>
      </c>
      <c r="H141" s="95" t="n">
        <f aca="false">VLOOKUP(FR141,EI139:EJ144,2,0)</f>
        <v>4</v>
      </c>
      <c r="I141" s="75" t="n">
        <f aca="false">VLOOKUP(FR141,EI139:EK144,3,0)</f>
        <v>2</v>
      </c>
      <c r="J141" s="95" t="n">
        <f aca="false">VLOOKUP(FR141,EI139:EQ144,4,0)</f>
        <v>4</v>
      </c>
      <c r="K141" s="77" t="n">
        <f aca="false">VLOOKUP(FR141,EI139:EQ144,5,0)</f>
        <v>4</v>
      </c>
      <c r="L141" s="78" t="n">
        <f aca="false">VLOOKUP(FR141,EI139:EQ144,6,0)</f>
        <v>0</v>
      </c>
      <c r="M141" s="95" t="n">
        <f aca="false">VLOOKUP(FR141,EI139:EQ144,7,0)</f>
        <v>24</v>
      </c>
      <c r="N141" s="77" t="n">
        <f aca="false">VLOOKUP(FR141,EI139:EQ144,8,0)</f>
        <v>30</v>
      </c>
      <c r="O141" s="113" t="n">
        <f aca="false">VLOOKUP(FR141,EI139:EQ144,9,0)</f>
        <v>-6</v>
      </c>
      <c r="P141" s="80" t="n">
        <f aca="false">VLOOKUP(FR141,EI139:ER144,10,0)</f>
        <v>2</v>
      </c>
      <c r="Q141" s="80" t="e">
        <f aca="false">VLOOKUP(FS141,EJ139:ES144,10,0)</f>
        <v>#N/A</v>
      </c>
      <c r="R141" s="59"/>
      <c r="S141" s="59"/>
      <c r="U141" s="60"/>
      <c r="V141" s="61" t="str">
        <f aca="false">D140</f>
        <v>MARCOS DRUMOND</v>
      </c>
      <c r="W141" s="62" t="n">
        <f aca="false">IF(X141="W",1,IF(X141="O",0,IF(X141="R",0,IF(X142="R",1,IF(AG141+AG142&gt;0,IF(AG141&gt;AG142,1,0),IF(AF141&gt;AF142,1,0))))))</f>
        <v>1</v>
      </c>
      <c r="X141" s="96"/>
      <c r="Y141" s="64" t="n">
        <v>6</v>
      </c>
      <c r="Z141" s="64" t="n">
        <v>6</v>
      </c>
      <c r="AA141" s="65"/>
      <c r="AC141" s="5" t="str">
        <f aca="false">IF(AA141&lt;&gt;"","STB",IF(AA142&lt;&gt;"","STB",IF(Z141&lt;&gt;"",IF(Z141&gt;5,IF(Z141&gt;Z142+1,"fim2st",IF(Z142&gt;Z141+1,"fim2st",IF(Z141=Z142,"meio2st",IF(Z141=6,IF(Z142=7,"fim2st","meio2st"),IF(Z141=7,IF(Z142=6,"fim2st","meio2st"),"meio2st"))))),IF(Z142&gt;5,IF(Z142&gt;Z141+1,"fim2st","meio2st"),"meio2st")),IF(Z142&lt;&gt;"",IF(Z141&gt;5,IF(Z141&gt;Z142+1,"fim2st",IF(Z142&gt;Z141+1,"fim2st",IF(Z141=Z142,"meio2st",IF(Z141=6,IF(Z142=7,"fim2st","meio2st"),IF(Z141=7,IF(Z142=6,"fim2st","meio2st"),"meio2st"))))),IF(Z142&gt;5,IF(Z142&gt;Z141+1,"fim2st","meio2st"),"meio2st")),IF(Y141&lt;&gt;"",IF(Y141&gt;5,IF(Y141&gt;Y142+1,"fim1st",IF(Y142&gt;Y141+1,"fim1st",IF(Y141=Y142,"meio1st",IF(Y141=6,IF(Y142=7,"fim1st","meio1st"),IF(Y141=7,IF(Y142=6,"fim1st","meio1st"),"meio1st"))))),IF(Y142&gt;5,IF(Y142&gt;Y141+1,"fim1st","meio1st"),"meio1st")),IF(Y142&lt;&gt;"",IF(Y141&gt;5,IF(Y141&gt;Y142+1,"fim1st",IF(Y142&gt;Y141+1,"fim1st",IF(Y141=Y142,"meio1st",IF(Y141=6,IF(Y142=7,"fim1st","meio1st"),IF(Y141=7,IF(Y142=6,"fim1st","meio1st"),"meio1st"))))),IF(Y142&gt;5,IF(Y142&gt;Y141+1,"fim1st","meio1st"),"meio1st")),"NJG"))))))</f>
        <v>fim2st</v>
      </c>
      <c r="AE141" s="66" t="n">
        <f aca="false">IF(X141="W",6,IF(X141="O",0,  IF(X142="R",IF(AC141="meio1st",IF(Y142&gt;4,IF(Y142=6,7,Y142+2),6),Y141),Y141)))</f>
        <v>6</v>
      </c>
      <c r="AF141" s="67" t="n">
        <f aca="false">IF(X141="W",6,IF(X141="O",0,IF(X141="R",IF(AC141="meio1st",0,IF(AC141="fim1st",0,Z141) ),IF(X142="R",IF(AC141="meio1st",6,IF(AC141="fim1st",6,IF(AC141="meio2st",IF(Z142&gt;4,IF(Z142=6,7,Z142+2),6),Z141))),Z141))))</f>
        <v>6</v>
      </c>
      <c r="AG141" s="68" t="n">
        <f aca="false">IF(X141="W",0,IF(X141="O",0,IF(X141="R",IF(AC141="STB",AA141,0),IF(X142="R",IF(AC139="meio1st",0,IF(AE141&gt;AE142,IF(AF141&gt;AF142,0,10),IF(AF141&gt;AF142,10,AA141))),AA141))))</f>
        <v>0</v>
      </c>
      <c r="AH141" s="69"/>
      <c r="AI141" s="60" t="s">
        <v>75</v>
      </c>
      <c r="AJ141" s="61" t="str">
        <f aca="false">D140</f>
        <v>MARCOS DRUMOND</v>
      </c>
      <c r="AK141" s="62" t="n">
        <f aca="false">IF(AL141="W",1,IF(AL141="O",0,IF(AL141="R",0,IF(AL142="R",1,IF(AU141+AU142&gt;0,IF(AU141&gt;AU142,1,0),IF(AT141&gt;AT142,1,0))))))</f>
        <v>1</v>
      </c>
      <c r="AL141" s="96" t="s">
        <v>25</v>
      </c>
      <c r="AM141" s="64"/>
      <c r="AN141" s="64"/>
      <c r="AO141" s="65"/>
      <c r="AQ141" s="5" t="str">
        <f aca="false">IF(AO141&lt;&gt;"","STB",IF(AO142&lt;&gt;"","STB",IF(AN141&lt;&gt;"",IF(AN141&gt;5,IF(AN141&gt;AN142+1,"fim2st",IF(AN142&gt;AN141+1,"fim2st",IF(AN141=AN142,"meio2st",IF(AN141=6,IF(AN142=7,"fim2st","meio2st"),IF(AN141=7,IF(AN142=6,"fim2st","meio2st"),"meio2st"))))),IF(AN142&gt;5,IF(AN142&gt;AN141+1,"fim2st","meio2st"),"meio2st")),IF(AN142&lt;&gt;"",IF(AN141&gt;5,IF(AN141&gt;AN142+1,"fim2st",IF(AN142&gt;AN141+1,"fim2st",IF(AN141=AN142,"meio2st",IF(AN141=6,IF(AN142=7,"fim2st","meio2st"),IF(AN141=7,IF(AN142=6,"fim2st","meio2st"),"meio2st"))))),IF(AN142&gt;5,IF(AN142&gt;AN141+1,"fim2st","meio2st"),"meio2st")),IF(AM141&lt;&gt;"",IF(AM141&gt;5,IF(AM141&gt;AM142+1,"fim1st",IF(AM142&gt;AM141+1,"fim1st",IF(AM141=AM142,"meio1st",IF(AM141=6,IF(AM142=7,"fim1st","meio1st"),IF(AM141=7,IF(AM142=6,"fim1st","meio1st"),"meio1st"))))),IF(AM142&gt;5,IF(AM142&gt;AM141+1,"fim1st","meio1st"),"meio1st")),IF(AM142&lt;&gt;"",IF(AM141&gt;5,IF(AM141&gt;AM142+1,"fim1st",IF(AM142&gt;AM141+1,"fim1st",IF(AM141=AM142,"meio1st",IF(AM141=6,IF(AM142=7,"fim1st","meio1st"),IF(AM141=7,IF(AM142=6,"fim1st","meio1st"),"meio1st"))))),IF(AM142&gt;5,IF(AM142&gt;AM141+1,"fim1st","meio1st"),"meio1st")),"NJG"))))))</f>
        <v>NJG</v>
      </c>
      <c r="AS141" s="66" t="n">
        <f aca="false">IF(AL141="W",6,IF(AL141="O",0,  IF(AL142="R",IF(AQ141="meio1st",IF(AM142&gt;4,IF(AM142=6,7,AM142+2),6),AM141),AM141)))</f>
        <v>6</v>
      </c>
      <c r="AT141" s="67" t="n">
        <f aca="false">IF(AL141="W",6,IF(AL141="O",0,IF(AL141="R",IF(AQ141="meio1st",0,IF(AQ141="fim1st",0,AN141) ),IF(AL142="R",IF(AQ141="meio1st",6,IF(AQ141="fim1st",6,IF(AQ141="meio2st",IF(AN142&gt;4,IF(AN142=6,7,AN142+2),6),AN141))),AN141))))</f>
        <v>6</v>
      </c>
      <c r="AU141" s="68" t="n">
        <f aca="false">IF(AL141="W",0,IF(AL141="O",0,IF(AL141="R",IF(AQ141="STB",AO141,0),IF(AL142="R",IF(AQ139="meio1st",0,IF(AS141&gt;AS142,IF(AT141&gt;AT142,0,10),IF(AT141&gt;AT142,10,AO141))),AO141))))</f>
        <v>0</v>
      </c>
      <c r="AW141" s="60"/>
      <c r="AX141" s="61" t="str">
        <f aca="false">D140</f>
        <v>MARCOS DRUMOND</v>
      </c>
      <c r="AY141" s="62" t="n">
        <f aca="false">IF(AZ141="W",1,IF(AZ141="O",0,IF(AZ141="R",0,IF(AZ142="R",1,IF(BI141+BI142&gt;0,IF(BI141&gt;BI142,1,0),IF(BH141&gt;BH142,1,0))))))</f>
        <v>0</v>
      </c>
      <c r="AZ141" s="96"/>
      <c r="BA141" s="64" t="n">
        <v>4</v>
      </c>
      <c r="BB141" s="64" t="n">
        <v>6</v>
      </c>
      <c r="BC141" s="65" t="n">
        <v>7</v>
      </c>
      <c r="BE141" s="5" t="str">
        <f aca="false">IF(BC141&lt;&gt;"","STB",IF(BC142&lt;&gt;"","STB",IF(BB141&lt;&gt;"",IF(BB141&gt;5,IF(BB141&gt;BB142+1,"fim2st",IF(BB142&gt;BB141+1,"fim2st",IF(BB141=BB142,"meio2st",IF(BB141=6,IF(BB142=7,"fim2st","meio2st"),IF(BB141=7,IF(BB142=6,"fim2st","meio2st"),"meio2st"))))),IF(BB142&gt;5,IF(BB142&gt;BB141+1,"fim2st","meio2st"),"meio2st")),IF(BB142&lt;&gt;"",IF(BB141&gt;5,IF(BB141&gt;BB142+1,"fim2st",IF(BB142&gt;BB141+1,"fim2st",IF(BB141=BB142,"meio2st",IF(BB141=6,IF(BB142=7,"fim2st","meio2st"),IF(BB141=7,IF(BB142=6,"fim2st","meio2st"),"meio2st"))))),IF(BB142&gt;5,IF(BB142&gt;BB141+1,"fim2st","meio2st"),"meio2st")),IF(BA141&lt;&gt;"",IF(BA141&gt;5,IF(BA141&gt;BA142+1,"fim1st",IF(BA142&gt;BA141+1,"fim1st",IF(BA141=BA142,"meio1st",IF(BA141=6,IF(BA142=7,"fim1st","meio1st"),IF(BA141=7,IF(BA142=6,"fim1st","meio1st"),"meio1st"))))),IF(BA142&gt;5,IF(BA142&gt;BA141+1,"fim1st","meio1st"),"meio1st")),IF(BA142&lt;&gt;"",IF(BA141&gt;5,IF(BA141&gt;BA142+1,"fim1st",IF(BA142&gt;BA141+1,"fim1st",IF(BA141=BA142,"meio1st",IF(BA141=6,IF(BA142=7,"fim1st","meio1st"),IF(BA141=7,IF(BA142=6,"fim1st","meio1st"),"meio1st"))))),IF(BA142&gt;5,IF(BA142&gt;BA141+1,"fim1st","meio1st"),"meio1st")),"NJG"))))))</f>
        <v>STB</v>
      </c>
      <c r="BG141" s="66" t="n">
        <f aca="false">IF(AZ141="W",6,IF(AZ141="O",0,  IF(AZ142="R",IF(BE141="meio1st",IF(BA142&gt;4,IF(BA142=6,7,BA142+2),6),BA141),BA141)))</f>
        <v>4</v>
      </c>
      <c r="BH141" s="67" t="n">
        <f aca="false">IF(AZ141="W",6,IF(AZ141="O",0,IF(AZ141="R",IF(BE141="meio1st",0,IF(BE141="fim1st",0,BB141) ),IF(AZ142="R",IF(BE141="meio1st",6,IF(BE141="fim1st",6,IF(BE141="meio2st",IF(BB142&gt;4,IF(BB142=6,7,BB142+2),6),BB141))),BB141))))</f>
        <v>6</v>
      </c>
      <c r="BI141" s="68" t="n">
        <f aca="false">IF(AZ141="W",0,IF(AZ141="O",0,IF(AZ141="R",IF(BE141="STB",BC141,0),IF(AZ142="R",IF(BE139="meio1st",0,IF(BG141&gt;BG142,IF(BH141&gt;BH142,0,10),IF(BH141&gt;BH142,10,BC141))),BC141))))</f>
        <v>7</v>
      </c>
      <c r="BK141" s="60"/>
      <c r="BL141" s="61" t="str">
        <f aca="false">D140</f>
        <v>MARCOS DRUMOND</v>
      </c>
      <c r="BM141" s="62" t="n">
        <f aca="false">IF(BN141="W",1,IF(BN141="O",0,IF(BN141="R",0,IF(BN142="R",1,IF(BW141+BW142&gt;0,IF(BW141&gt;BW142,1,0),IF(BV141&gt;BV142,1,0))))))</f>
        <v>1</v>
      </c>
      <c r="BN141" s="96" t="s">
        <v>25</v>
      </c>
      <c r="BO141" s="64"/>
      <c r="BP141" s="64"/>
      <c r="BQ141" s="65"/>
      <c r="BS141" s="5" t="str">
        <f aca="false">IF(BQ141&lt;&gt;"","STB",IF(BQ142&lt;&gt;"","STB",IF(BP141&lt;&gt;"",IF(BP141&gt;5,IF(BP141&gt;BP142+1,"fim2st",IF(BP142&gt;BP141+1,"fim2st",IF(BP141=BP142,"meio2st",IF(BP141=6,IF(BP142=7,"fim2st","meio2st"),IF(BP141=7,IF(BP142=6,"fim2st","meio2st"),"meio2st"))))),IF(BP142&gt;5,IF(BP142&gt;BP141+1,"fim2st","meio2st"),"meio2st")),IF(BP142&lt;&gt;"",IF(BP141&gt;5,IF(BP141&gt;BP142+1,"fim2st",IF(BP142&gt;BP141+1,"fim2st",IF(BP141=BP142,"meio2st",IF(BP141=6,IF(BP142=7,"fim2st","meio2st"),IF(BP141=7,IF(BP142=6,"fim2st","meio2st"),"meio2st"))))),IF(BP142&gt;5,IF(BP142&gt;BP141+1,"fim2st","meio2st"),"meio2st")),IF(BO141&lt;&gt;"",IF(BO141&gt;5,IF(BO141&gt;BO142+1,"fim1st",IF(BO142&gt;BO141+1,"fim1st",IF(BO141=BO142,"meio1st",IF(BO141=6,IF(BO142=7,"fim1st","meio1st"),IF(BO141=7,IF(BO142=6,"fim1st","meio1st"),"meio1st"))))),IF(BO142&gt;5,IF(BO142&gt;BO141+1,"fim1st","meio1st"),"meio1st")),IF(BO142&lt;&gt;"",IF(BO141&gt;5,IF(BO141&gt;BO142+1,"fim1st",IF(BO142&gt;BO141+1,"fim1st",IF(BO141=BO142,"meio1st",IF(BO141=6,IF(BO142=7,"fim1st","meio1st"),IF(BO141=7,IF(BO142=6,"fim1st","meio1st"),"meio1st"))))),IF(BO142&gt;5,IF(BO142&gt;BO141+1,"fim1st","meio1st"),"meio1st")),"NJG"))))))</f>
        <v>NJG</v>
      </c>
      <c r="BU141" s="66" t="n">
        <f aca="false">IF(BN141="W",6,IF(BN141="O",0,  IF(BN142="R",IF(BS141="meio1st",IF(BO142&gt;4,IF(BO142=6,7,BO142+2),6),BO141),BO141)))</f>
        <v>6</v>
      </c>
      <c r="BV141" s="67" t="n">
        <f aca="false">IF(BN141="W",6,IF(BN141="O",0,IF(BN141="R",IF(BS141="meio1st",0,IF(BS141="fim1st",0,BP141) ),IF(BN142="R",IF(BS141="meio1st",6,IF(BS141="fim1st",6,IF(BS141="meio2st",IF(BP142&gt;4,IF(BP142=6,7,BP142+2),6),BP141))),BP141))))</f>
        <v>6</v>
      </c>
      <c r="BW141" s="68" t="n">
        <f aca="false">IF(BN141="W",0,IF(BN141="O",0,IF(BN141="R",IF(BS141="STB",BQ141,0),IF(BN142="R",IF(BS139="meio1st",0,IF(BU141&gt;BU142,IF(BV141&gt;BV142,0,10),IF(BV141&gt;BV142,10,BQ141))),BQ141))))</f>
        <v>0</v>
      </c>
      <c r="BY141" s="60" t="s">
        <v>75</v>
      </c>
      <c r="BZ141" s="61" t="str">
        <f aca="false">D141</f>
        <v>JOAO GILBERTO</v>
      </c>
      <c r="CA141" s="62" t="n">
        <f aca="false">IF(CB141="W",1,IF(CB141="O",0,IF(CB141="R",0,IF(CB142="R",1,IF(CK141+CK142&gt;0,IF(CK141&gt;CK142,1,0),IF(CJ141&gt;CJ142,1,0))))))</f>
        <v>1</v>
      </c>
      <c r="CB141" s="96" t="s">
        <v>25</v>
      </c>
      <c r="CC141" s="64"/>
      <c r="CD141" s="64"/>
      <c r="CE141" s="65"/>
      <c r="CG141" s="5" t="str">
        <f aca="false">IF(CE141&lt;&gt;"","STB",IF(CE142&lt;&gt;"","STB",IF(CD141&lt;&gt;"",IF(CD141&gt;5,IF(CD141&gt;CD142+1,"fim2st",IF(CD142&gt;CD141+1,"fim2st",IF(CD141=CD142,"meio2st",IF(CD141=6,IF(CD142=7,"fim2st","meio2st"),IF(CD141=7,IF(CD142=6,"fim2st","meio2st"),"meio2st"))))),IF(CD142&gt;5,IF(CD142&gt;CD141+1,"fim2st","meio2st"),"meio2st")),IF(CD142&lt;&gt;"",IF(CD141&gt;5,IF(CD141&gt;CD142+1,"fim2st",IF(CD142&gt;CD141+1,"fim2st",IF(CD141=CD142,"meio2st",IF(CD141=6,IF(CD142=7,"fim2st","meio2st"),IF(CD141=7,IF(CD142=6,"fim2st","meio2st"),"meio2st"))))),IF(CD142&gt;5,IF(CD142&gt;CD141+1,"fim2st","meio2st"),"meio2st")),IF(CC141&lt;&gt;"",IF(CC141&gt;5,IF(CC141&gt;CC142+1,"fim1st",IF(CC142&gt;CC141+1,"fim1st",IF(CC141=CC142,"meio1st",IF(CC141=6,IF(CC142=7,"fim1st","meio1st"),IF(CC141=7,IF(CC142=6,"fim1st","meio1st"),"meio1st"))))),IF(CC142&gt;5,IF(CC142&gt;CC141+1,"fim1st","meio1st"),"meio1st")),IF(CC142&lt;&gt;"",IF(CC141&gt;5,IF(CC141&gt;CC142+1,"fim1st",IF(CC142&gt;CC141+1,"fim1st",IF(CC141=CC142,"meio1st",IF(CC141=6,IF(CC142=7,"fim1st","meio1st"),IF(CC141=7,IF(CC142=6,"fim1st","meio1st"),"meio1st"))))),IF(CC142&gt;5,IF(CC142&gt;CC141+1,"fim1st","meio1st"),"meio1st")),"NJG"))))))</f>
        <v>NJG</v>
      </c>
      <c r="CI141" s="71" t="n">
        <f aca="false">IF(CB141="W",6,IF(CB141="O",0,  IF(CB142="R",IF(CG141="meio1st",IF(CC142&gt;4,IF(CC142=6,7,CC142+2),6),CC141),CC141)))</f>
        <v>6</v>
      </c>
      <c r="CJ141" s="72" t="n">
        <f aca="false">IF(CB141="W",6,IF(CB141="O",0,IF(CB141="R",IF(CG141="meio1st",0,IF(CG141="fim1st",0,CD141) ),IF(CB142="R",IF(CG141="meio1st",6,IF(CG141="fim1st",6,IF(CG141="meio2st",IF(CD142&gt;4,IF(CD142=6,7,CD142+2),6),CD141))),CD141))))</f>
        <v>6</v>
      </c>
      <c r="CK141" s="73" t="n">
        <f aca="false">IF(CB141="W",0,IF(CB141="O",0,IF(CB141="R",IF(CG141="STB",CE141,0),IF(CB142="R",IF(CG139="meio1st",0,IF(CI141&gt;CI142,IF(CJ141&gt;CJ142,0,10),IF(CJ141&gt;CJ142,10,CE141))),CE141))))</f>
        <v>0</v>
      </c>
      <c r="CM141" s="1" t="str">
        <f aca="false">D141</f>
        <v>JOAO GILBERTO</v>
      </c>
      <c r="CN141" s="8" t="n">
        <f aca="false">IF(AE143&gt;AE144,1,0)</f>
        <v>1</v>
      </c>
      <c r="CO141" s="8" t="n">
        <f aca="false">IF(AF143&gt;AF144,1,0)</f>
        <v>1</v>
      </c>
      <c r="CP141" s="8" t="n">
        <f aca="false">IF(AG143&gt;AG144,1,0)</f>
        <v>0</v>
      </c>
      <c r="CQ141" s="8" t="n">
        <f aca="false">IF(AS143&gt;AS144,1,0)</f>
        <v>1</v>
      </c>
      <c r="CR141" s="8" t="n">
        <f aca="false">IF(AT143&gt;AT144,1,0)</f>
        <v>1</v>
      </c>
      <c r="CS141" s="8" t="n">
        <f aca="false">IF(AU143&gt;AU144,1,0)</f>
        <v>0</v>
      </c>
      <c r="CT141" s="8" t="n">
        <f aca="false">IF(BG142&gt;BG141,1,0)</f>
        <v>1</v>
      </c>
      <c r="CU141" s="8" t="n">
        <f aca="false">IF(BH142&gt;BH141,1,0)</f>
        <v>0</v>
      </c>
      <c r="CV141" s="8" t="n">
        <f aca="false">IF(BI142&gt;BI141,1,0)</f>
        <v>1</v>
      </c>
      <c r="CW141" s="8" t="n">
        <f aca="false">IF(BU140&gt;BU139,1,0)</f>
        <v>1</v>
      </c>
      <c r="CX141" s="8" t="n">
        <f aca="false">IF(BV140&gt;BV139,1,0)</f>
        <v>1</v>
      </c>
      <c r="CY141" s="8" t="n">
        <f aca="false">IF(BW140&gt;BW139,1,0)</f>
        <v>0</v>
      </c>
      <c r="CZ141" s="8" t="n">
        <f aca="false">IF(CI141&gt;CI142,1,0)</f>
        <v>1</v>
      </c>
      <c r="DA141" s="8" t="n">
        <f aca="false">IF(CJ141&gt;CJ142,1,0)</f>
        <v>1</v>
      </c>
      <c r="DB141" s="8" t="n">
        <f aca="false">IF(CK141&gt;CK142,1,0)</f>
        <v>0</v>
      </c>
      <c r="DC141" s="74"/>
      <c r="DD141" s="8" t="n">
        <f aca="false">IF(AE144&gt;AE143,1,0)</f>
        <v>0</v>
      </c>
      <c r="DE141" s="8" t="n">
        <f aca="false">IF(AF144&gt;AF143,1,0)</f>
        <v>0</v>
      </c>
      <c r="DF141" s="8" t="n">
        <f aca="false">IF(AG144&gt;AG143,1,0)</f>
        <v>0</v>
      </c>
      <c r="DG141" s="8" t="n">
        <f aca="false">IF(AS144&gt;AS143,1,0)</f>
        <v>0</v>
      </c>
      <c r="DH141" s="8" t="n">
        <f aca="false">IF(AT144&gt;AT143,1,0)</f>
        <v>0</v>
      </c>
      <c r="DI141" s="8" t="n">
        <f aca="false">IF(AU144&gt;AU143,1,0)</f>
        <v>0</v>
      </c>
      <c r="DJ141" s="8" t="n">
        <f aca="false">IF(BG141&gt;BG142,1,0)</f>
        <v>0</v>
      </c>
      <c r="DK141" s="8" t="n">
        <f aca="false">IF(BH141&gt;BH142,1,0)</f>
        <v>1</v>
      </c>
      <c r="DL141" s="8" t="n">
        <f aca="false">IF(BI141&gt;BI142,1,0)</f>
        <v>0</v>
      </c>
      <c r="DM141" s="8" t="n">
        <f aca="false">IF(BU139&gt;BU140,1,0)</f>
        <v>0</v>
      </c>
      <c r="DN141" s="8" t="n">
        <f aca="false">IF(BV139&gt;BV140,1,0)</f>
        <v>0</v>
      </c>
      <c r="DO141" s="8" t="n">
        <f aca="false">IF(BW139&gt;BW140,1,0)</f>
        <v>0</v>
      </c>
      <c r="DP141" s="8" t="n">
        <f aca="false">IF(CI142&gt;CI141,1,0)</f>
        <v>0</v>
      </c>
      <c r="DQ141" s="8" t="n">
        <f aca="false">IF(CJ142&gt;CJ141,1,0)</f>
        <v>0</v>
      </c>
      <c r="DR141" s="8" t="n">
        <f aca="false">IF(CK142&gt;CK141,1,0)</f>
        <v>0</v>
      </c>
      <c r="DS141" s="74"/>
      <c r="DT141" s="8" t="n">
        <f aca="false">AE143+AF143+AG143+AS143+AT143+AU143+BG142+BH142+BI142+BU140+BV140+BW140+CI141+CJ141+CK141</f>
        <v>68</v>
      </c>
      <c r="DU141" s="8" t="n">
        <f aca="false">AE144+AF144+AG144+AS144+AT144+AU144+BG141+BH141+BI141+BU139+BV139+BW139+CI142+CJ142+CK142</f>
        <v>17</v>
      </c>
      <c r="DV141" s="74"/>
      <c r="DW141" s="1" t="n">
        <f aca="false">IF(X143="O",1,0)</f>
        <v>0</v>
      </c>
      <c r="DX141" s="1" t="n">
        <f aca="false">IF(AL143="O",1,0)</f>
        <v>0</v>
      </c>
      <c r="DY141" s="1" t="n">
        <f aca="false">IF(AZ142="O",1,0)</f>
        <v>0</v>
      </c>
      <c r="DZ141" s="1" t="n">
        <f aca="false">IF(BN140="O",1,0)</f>
        <v>0</v>
      </c>
      <c r="EA141" s="1" t="n">
        <f aca="false">IF(CB141="O",1,0)</f>
        <v>0</v>
      </c>
      <c r="ED141" s="8" t="n">
        <f aca="false">IF(CN141+CO141+CP141+DD141+DE141+DF141&gt;0,1,0)</f>
        <v>1</v>
      </c>
      <c r="EE141" s="8" t="n">
        <f aca="false">IF(CQ141+CR141+CS141+DG141+DH141+DI141&gt;0,1,0)</f>
        <v>1</v>
      </c>
      <c r="EF141" s="8" t="n">
        <f aca="false">IF(CT141+CU141+CV141+DJ141+DK141+DL141&gt;0,1,0)</f>
        <v>1</v>
      </c>
      <c r="EG141" s="8" t="n">
        <f aca="false">IF(CW141+CX141+CY141+DM141+DN141+DO141&gt;0,1,0)</f>
        <v>1</v>
      </c>
      <c r="EH141" s="8" t="n">
        <f aca="false">IF(CZ141+DA141+DB141+DP141+DQ141+DR141&gt;0,1,0)</f>
        <v>1</v>
      </c>
      <c r="EI141" s="8" t="n">
        <v>3</v>
      </c>
      <c r="EJ141" s="48" t="n">
        <f aca="false">SUM(ED141:EH141)</f>
        <v>5</v>
      </c>
      <c r="EK141" s="48" t="n">
        <f aca="false">AY142+BM140+CA141+W143+AK143</f>
        <v>5</v>
      </c>
      <c r="EL141" s="48" t="n">
        <f aca="false">SUM(CN141:DB141)</f>
        <v>10</v>
      </c>
      <c r="EM141" s="48" t="n">
        <f aca="false">SUM(DD141:DR141)</f>
        <v>1</v>
      </c>
      <c r="EN141" s="48" t="n">
        <f aca="false">EL141-EM141</f>
        <v>9</v>
      </c>
      <c r="EO141" s="48" t="n">
        <f aca="false">DT141</f>
        <v>68</v>
      </c>
      <c r="EP141" s="48" t="n">
        <f aca="false">DU141</f>
        <v>17</v>
      </c>
      <c r="EQ141" s="48" t="n">
        <f aca="false">EO141-EP141</f>
        <v>51</v>
      </c>
      <c r="ER141" s="48" t="n">
        <f aca="false">SUM(DW141:EA141)</f>
        <v>0</v>
      </c>
      <c r="ES141" s="74"/>
      <c r="ET141" s="27" t="n">
        <f aca="false">IF(EK141+100&gt;99,EK141+100,concatdxnar("0",EK141+100))</f>
        <v>105</v>
      </c>
      <c r="EU141" s="27" t="n">
        <f aca="false">IF(EN141+100&gt;99,EN141+100,CONCATENATE("0",EN141+100))</f>
        <v>109</v>
      </c>
      <c r="EV141" s="27" t="n">
        <f aca="false">IF(EQ141+100&gt;99,EQ141+100,CONCATENATE("0",EQ141+100))</f>
        <v>151</v>
      </c>
      <c r="EW141" s="27" t="n">
        <f aca="false">9-ER141</f>
        <v>9</v>
      </c>
      <c r="EX141" s="8" t="str">
        <f aca="false">CONCATENATE(ET141,EU141,EV141,EW141,EI141)</f>
        <v>10510915193</v>
      </c>
      <c r="EY141" s="8" t="n">
        <f aca="false">VALUE(EX141)</f>
        <v>10510915193</v>
      </c>
      <c r="EZ141" s="8" t="n">
        <f aca="false">LARGE(EY139:EY144,EI141)</f>
        <v>10210009471</v>
      </c>
      <c r="FA141" s="8" t="str">
        <f aca="false">LEFT(EZ141,9)</f>
        <v>102100094</v>
      </c>
      <c r="FB141" s="8" t="str">
        <f aca="false">IF(FA141=FA140,"empate-c",IF(FA141=FA142,"empate-b","ok"))</f>
        <v>ok</v>
      </c>
      <c r="FC141" s="8" t="n">
        <f aca="false">VALUE(RIGHT(EZ141,1))</f>
        <v>1</v>
      </c>
      <c r="FD141" s="8" t="n">
        <f aca="false">IF(FB141="ok",9,IF(FB141="empate-c",CONCATENATE(FC141,FC140),IF(FB141="empate-b",CONCATENATE(FC141,FC142),1)))</f>
        <v>9</v>
      </c>
      <c r="FE141" s="8" t="str">
        <f aca="false">RIGHT(C137,1)</f>
        <v>P</v>
      </c>
      <c r="FF141" s="8" t="n">
        <f aca="false">IF(FD141=9,9,VLOOKUP(CONCATENATE(FE141,FD141),'Conf-Direto'!$A$12:$B$587,2,0))</f>
        <v>9</v>
      </c>
      <c r="FG141" s="8" t="n">
        <f aca="false">IF(FF141=9,9,IF(FF141=FC141,8,7))</f>
        <v>9</v>
      </c>
      <c r="FH141" s="1" t="str">
        <f aca="false">CONCATENATE(FA141,FG141,FC141)</f>
        <v>10210009491</v>
      </c>
      <c r="FI141" s="8" t="n">
        <v>3</v>
      </c>
      <c r="FJ141" s="25" t="n">
        <f aca="false">IF(BM139=1,1,IF(BM140=1,3,0))</f>
        <v>3</v>
      </c>
      <c r="FK141" s="25" t="n">
        <f aca="false">IF(AY141=1,2,IF(AY142=1,3,0))</f>
        <v>3</v>
      </c>
      <c r="FL141" s="25"/>
      <c r="FM141" s="25" t="n">
        <f aca="false">FL142</f>
        <v>3</v>
      </c>
      <c r="FN141" s="25" t="n">
        <f aca="false">FL143</f>
        <v>3</v>
      </c>
      <c r="FO141" s="25" t="n">
        <f aca="false">FL144</f>
        <v>3</v>
      </c>
      <c r="FP141" s="1" t="n">
        <f aca="false">VALUE(FH141)</f>
        <v>10210009491</v>
      </c>
      <c r="FQ141" s="1" t="n">
        <f aca="false">LARGE(FP139:FP144,3)</f>
        <v>10210009491</v>
      </c>
      <c r="FR141" s="8" t="n">
        <f aca="false">IF(SUM(EJ139:EJ144)=0,B141,VALUE(RIGHT(FQ141,1)))</f>
        <v>1</v>
      </c>
      <c r="FS141" s="1" t="n">
        <f aca="false">FR141+90</f>
        <v>91</v>
      </c>
      <c r="FT141" s="1" t="str">
        <f aca="false">VLOOKUP(FR141,B139:D144,3,0)</f>
        <v>THAMER HATEN</v>
      </c>
      <c r="FU141" s="4" t="n">
        <f aca="false">F141</f>
        <v>93</v>
      </c>
      <c r="FV141" s="9" t="str">
        <f aca="false">IF(FS141&lt;10,CONCATENATE("0",FS141,IF(FU141&lt;10,CONCATENATE("0",FU141),FU141)),CONCATENATE(FS141,IF(FU141&lt;10,CONCATENATE("0",FU141),FU141)))</f>
        <v>9193</v>
      </c>
      <c r="FW141" s="4" t="n">
        <f aca="false">VALUE(FV141)</f>
        <v>9193</v>
      </c>
      <c r="FX141" s="4" t="n">
        <f aca="false">SMALL(FW139:FW144,FI141)</f>
        <v>9391</v>
      </c>
      <c r="FY141" s="4" t="n">
        <f aca="false">IF(LEN(FX141)=3,VALUE(LEFT(FX141,1)),VALUE(LEFT(FX141,2)))</f>
        <v>93</v>
      </c>
      <c r="FZ141" s="4" t="str">
        <f aca="false">RIGHT(FX141,2)</f>
        <v>91</v>
      </c>
    </row>
    <row r="142" customFormat="false" ht="15" hidden="false" customHeight="false" outlineLevel="0" collapsed="false">
      <c r="B142" s="48" t="n">
        <v>4</v>
      </c>
      <c r="C142" s="49" t="n">
        <v>94</v>
      </c>
      <c r="D142" s="50" t="str">
        <f aca="false">Classificação!D98</f>
        <v>ALEXON LEITE</v>
      </c>
      <c r="F142" s="49" t="n">
        <f aca="false">F141+1</f>
        <v>94</v>
      </c>
      <c r="G142" s="51" t="str">
        <f aca="false">VLOOKUP(FR142,$B$139:$D$144,3,0)</f>
        <v>ROSANGELA NOBLAT</v>
      </c>
      <c r="H142" s="95" t="n">
        <f aca="false">VLOOKUP(FR142,EI139:EJ144,2,0)</f>
        <v>5</v>
      </c>
      <c r="I142" s="75" t="n">
        <f aca="false">VLOOKUP(FR142,EI139:EK144,3,0)</f>
        <v>2</v>
      </c>
      <c r="J142" s="79" t="n">
        <f aca="false">VLOOKUP(FR142,EI139:EQ144,4,0)</f>
        <v>4</v>
      </c>
      <c r="K142" s="77" t="n">
        <f aca="false">VLOOKUP(FR142,EI139:EQ144,5,0)</f>
        <v>6</v>
      </c>
      <c r="L142" s="78" t="n">
        <f aca="false">VLOOKUP(FR142,EI139:EQ144,6,0)</f>
        <v>-2</v>
      </c>
      <c r="M142" s="79" t="n">
        <f aca="false">VLOOKUP(FR142,EI139:EQ144,7,0)</f>
        <v>33</v>
      </c>
      <c r="N142" s="77" t="n">
        <f aca="false">VLOOKUP(FR142,EI139:EQ144,8,0)</f>
        <v>36</v>
      </c>
      <c r="O142" s="113" t="n">
        <f aca="false">VLOOKUP(FR142,EI139:EQ144,9,0)</f>
        <v>-3</v>
      </c>
      <c r="P142" s="80" t="n">
        <f aca="false">VLOOKUP(FR142,EI139:ER144,10,0)</f>
        <v>1</v>
      </c>
      <c r="Q142" s="80" t="e">
        <f aca="false">VLOOKUP(FS142,EJ139:ES144,10,0)</f>
        <v>#N/A</v>
      </c>
      <c r="R142" s="59"/>
      <c r="S142" s="59"/>
      <c r="U142" s="81" t="s">
        <v>75</v>
      </c>
      <c r="V142" s="82" t="str">
        <f aca="false">D143</f>
        <v>ROSANGELA NOBLAT</v>
      </c>
      <c r="W142" s="83" t="n">
        <f aca="false">IF(X142="W",1,IF(X142="O",0,IF(X142="R",0,IF(X141="R",1,IF(AG142+AG141&gt;0,IF(AG142&gt;AG141,1,0),IF(AF142&gt;AF141,1,0))))))</f>
        <v>0</v>
      </c>
      <c r="X142" s="84"/>
      <c r="Y142" s="85" t="n">
        <v>1</v>
      </c>
      <c r="Z142" s="85" t="n">
        <v>2</v>
      </c>
      <c r="AA142" s="86"/>
      <c r="AC142" s="5" t="str">
        <f aca="false">IF(AA142&lt;&gt;"","STB",IF(AA141&lt;&gt;"","STB",IF(Z142&lt;&gt;"",IF(Z142&gt;5,IF(Z142&gt;Z141+1,"fim2st",IF(Z141&gt;Z142+1,"fim2st",IF(Z142=Z141,"meio2st",IF(Z142=6,IF(Z141=7,"fim2st","meio2st"),IF(Z142=7,IF(Z141=6,"fim2st","meio2st"),"meio2st"))))),IF(Z141&gt;5,IF(Z141&gt;Z142+1,"fim2st","meio2st"),"meio2st")),IF(Z141&lt;&gt;"",IF(Z142&gt;5,IF(Z142&gt;Z141+1,"fim2st",IF(Z141&gt;Z142+1,"fim2st",IF(Z142=Z141,"meio2st",IF(Z142=6,IF(Z141=7,"fim2st","meio2st"),IF(Z142=7,IF(Z141=6,"fim2st","meio2st"),"meio2st"))))),IF(Z141&gt;5,IF(Z141&gt;Z142+1,"fim2st","meio2st"),"meio2st")),IF(Y142&lt;&gt;"",IF(Y142&gt;5,IF(Y142&gt;Y141+1,"fim1st",IF(Y141&gt;Y142+1,"fim1st",IF(Y142=Y141,"meio1st",IF(Y142=6,IF(Y141=7,"fim1st","meio1st"),IF(Y142=7,IF(Y141=6,"fim1st","meio1st"),"meio1st"))))),IF(Y141&gt;5,IF(Y141&gt;Y142+1,"fim1st","meio1st"),"meio1st")),IF(Y141&lt;&gt;"",IF(Y142&gt;5,IF(Y142&gt;Y141+1,"fim1st",IF(Y141&gt;Y142+1,"fim1st",IF(Y142=Y141,"meio1st",IF(Y142=6,IF(Y141=7,"fim1st","meio1st"),IF(Y142=7,IF(Y141=6,"fim1st","meio1st"),"meio1st"))))),IF(Y141&gt;5,IF(Y141&gt;Y142+1,"fim1st","meio1st"),"meio1st")),"NJG"))))))</f>
        <v>fim2st</v>
      </c>
      <c r="AE142" s="87" t="n">
        <f aca="false">IF(X142="W",6,IF(X142="O",0,  IF(X141="R",IF(AC142="meio1st",IF(Y141&gt;4,IF(Y141=6,7,Y141+2),6),Y142),Y142)))</f>
        <v>1</v>
      </c>
      <c r="AF142" s="88" t="n">
        <f aca="false">IF(X142="W",6,IF(X142="O",0,IF(X142="R",IF(AC142="meio1st",0,IF(AC142="fim1st",0,Z142) ),IF(X141="R",IF(AC142="meio1st",6,IF(AC142="fim1st",6,IF(AC142="meio2st",IF(Z141&gt;4,IF(Z141=6,7,Z141+2),6),Z142))),Z142))))</f>
        <v>2</v>
      </c>
      <c r="AG142" s="89" t="n">
        <f aca="false">IF(X142="W",0,IF(X142="O",0,IF(X142="R",IF(AC142="STB",AA142,0),IF(X141="R",IF(AC139="meio1st",0,IF(AE142&gt;AE141,IF(AF142&gt;AF141,0,10),IF(AF142&gt;AF141,10,AA142))),AA142))))</f>
        <v>0</v>
      </c>
      <c r="AH142" s="69"/>
      <c r="AI142" s="81"/>
      <c r="AJ142" s="82" t="str">
        <f aca="false">D142</f>
        <v>ALEXON LEITE</v>
      </c>
      <c r="AK142" s="83" t="n">
        <f aca="false">IF(AL142="W",1,IF(AL142="O",0,IF(AL142="R",0,IF(AL141="R",1,IF(AU142+AU141&gt;0,IF(AU142&gt;AU141,1,0),IF(AT142&gt;AT141,1,0))))))</f>
        <v>0</v>
      </c>
      <c r="AL142" s="84" t="s">
        <v>47</v>
      </c>
      <c r="AM142" s="85"/>
      <c r="AN142" s="85"/>
      <c r="AO142" s="86"/>
      <c r="AQ142" s="5" t="str">
        <f aca="false">IF(AO142&lt;&gt;"","STB",IF(AO141&lt;&gt;"","STB",IF(AN142&lt;&gt;"",IF(AN142&gt;5,IF(AN142&gt;AN141+1,"fim2st",IF(AN141&gt;AN142+1,"fim2st",IF(AN142=AN141,"meio2st",IF(AN142=6,IF(AN141=7,"fim2st","meio2st"),IF(AN142=7,IF(AN141=6,"fim2st","meio2st"),"meio2st"))))),IF(AN141&gt;5,IF(AN141&gt;AN142+1,"fim2st","meio2st"),"meio2st")),IF(AN141&lt;&gt;"",IF(AN142&gt;5,IF(AN142&gt;AN141+1,"fim2st",IF(AN141&gt;AN142+1,"fim2st",IF(AN142=AN141,"meio2st",IF(AN142=6,IF(AN141=7,"fim2st","meio2st"),IF(AN142=7,IF(AN141=6,"fim2st","meio2st"),"meio2st"))))),IF(AN141&gt;5,IF(AN141&gt;AN142+1,"fim2st","meio2st"),"meio2st")),IF(AM142&lt;&gt;"",IF(AM142&gt;5,IF(AM142&gt;AM141+1,"fim1st",IF(AM141&gt;AM142+1,"fim1st",IF(AM142=AM141,"meio1st",IF(AM142=6,IF(AM141=7,"fim1st","meio1st"),IF(AM142=7,IF(AM141=6,"fim1st","meio1st"),"meio1st"))))),IF(AM141&gt;5,IF(AM141&gt;AM142+1,"fim1st","meio1st"),"meio1st")),IF(AM141&lt;&gt;"",IF(AM142&gt;5,IF(AM142&gt;AM141+1,"fim1st",IF(AM141&gt;AM142+1,"fim1st",IF(AM142=AM141,"meio1st",IF(AM142=6,IF(AM141=7,"fim1st","meio1st"),IF(AM142=7,IF(AM141=6,"fim1st","meio1st"),"meio1st"))))),IF(AM141&gt;5,IF(AM141&gt;AM142+1,"fim1st","meio1st"),"meio1st")),"NJG"))))))</f>
        <v>NJG</v>
      </c>
      <c r="AS142" s="87" t="n">
        <f aca="false">IF(AL142="W",6,IF(AL142="O",0,  IF(AL141="R",IF(AQ142="meio1st",IF(AM141&gt;4,IF(AM141=6,7,AM141+2),6),AM142),AM142)))</f>
        <v>0</v>
      </c>
      <c r="AT142" s="88" t="n">
        <f aca="false">IF(AL142="W",6,IF(AL142="O",0,IF(AL142="R",IF(AQ142="meio1st",0,IF(AQ142="fim1st",0,AN142) ),IF(AL141="R",IF(AQ142="meio1st",6,IF(AQ142="fim1st",6,IF(AQ142="meio2st",IF(AN141&gt;4,IF(AN141=6,7,AN141+2),6),AN142))),AN142))))</f>
        <v>0</v>
      </c>
      <c r="AU142" s="89" t="n">
        <f aca="false">IF(AL142="W",0,IF(AL142="O",0,IF(AL142="R",IF(AQ142="STB",AO142,0),IF(AL141="R",IF(AQ139="meio1st",0,IF(AS142&gt;AS141,IF(AT142&gt;AT141,0,10),IF(AT142&gt;AT141,10,AO142))),AO142))))</f>
        <v>0</v>
      </c>
      <c r="AW142" s="81" t="s">
        <v>75</v>
      </c>
      <c r="AX142" s="82" t="str">
        <f aca="false">D141</f>
        <v>JOAO GILBERTO</v>
      </c>
      <c r="AY142" s="83" t="n">
        <f aca="false">IF(AZ142="W",1,IF(AZ142="O",0,IF(AZ142="R",0,IF(AZ141="R",1,IF(BI142+BI141&gt;0,IF(BI142&gt;BI141,1,0),IF(BH142&gt;BH141,1,0))))))</f>
        <v>1</v>
      </c>
      <c r="AZ142" s="84"/>
      <c r="BA142" s="85" t="n">
        <v>6</v>
      </c>
      <c r="BB142" s="85" t="n">
        <v>4</v>
      </c>
      <c r="BC142" s="86" t="n">
        <v>10</v>
      </c>
      <c r="BE142" s="5" t="str">
        <f aca="false">IF(BC142&lt;&gt;"","STB",IF(BC141&lt;&gt;"","STB",IF(BB142&lt;&gt;"",IF(BB142&gt;5,IF(BB142&gt;BB141+1,"fim2st",IF(BB141&gt;BB142+1,"fim2st",IF(BB142=BB141,"meio2st",IF(BB142=6,IF(BB141=7,"fim2st","meio2st"),IF(BB142=7,IF(BB141=6,"fim2st","meio2st"),"meio2st"))))),IF(BB141&gt;5,IF(BB141&gt;BB142+1,"fim2st","meio2st"),"meio2st")),IF(BB141&lt;&gt;"",IF(BB142&gt;5,IF(BB142&gt;BB141+1,"fim2st",IF(BB141&gt;BB142+1,"fim2st",IF(BB142=BB141,"meio2st",IF(BB142=6,IF(BB141=7,"fim2st","meio2st"),IF(BB142=7,IF(BB141=6,"fim2st","meio2st"),"meio2st"))))),IF(BB141&gt;5,IF(BB141&gt;BB142+1,"fim2st","meio2st"),"meio2st")),IF(BA142&lt;&gt;"",IF(BA142&gt;5,IF(BA142&gt;BA141+1,"fim1st",IF(BA141&gt;BA142+1,"fim1st",IF(BA142=BA141,"meio1st",IF(BA142=6,IF(BA141=7,"fim1st","meio1st"),IF(BA142=7,IF(BA141=6,"fim1st","meio1st"),"meio1st"))))),IF(BA141&gt;5,IF(BA141&gt;BA142+1,"fim1st","meio1st"),"meio1st")),IF(BA141&lt;&gt;"",IF(BA142&gt;5,IF(BA142&gt;BA141+1,"fim1st",IF(BA141&gt;BA142+1,"fim1st",IF(BA142=BA141,"meio1st",IF(BA142=6,IF(BA141=7,"fim1st","meio1st"),IF(BA142=7,IF(BA141=6,"fim1st","meio1st"),"meio1st"))))),IF(BA141&gt;5,IF(BA141&gt;BA142+1,"fim1st","meio1st"),"meio1st")),"NJG"))))))</f>
        <v>STB</v>
      </c>
      <c r="BG142" s="87" t="n">
        <f aca="false">IF(AZ142="W",6,IF(AZ142="O",0,  IF(AZ141="R",IF(BE142="meio1st",IF(BA141&gt;4,IF(BA141=6,7,BA141+2),6),BA142),BA142)))</f>
        <v>6</v>
      </c>
      <c r="BH142" s="88" t="n">
        <f aca="false">IF(AZ142="W",6,IF(AZ142="O",0,IF(AZ142="R",IF(BE142="meio1st",0,IF(BE142="fim1st",0,BB142) ),IF(AZ141="R",IF(BE142="meio1st",6,IF(BE142="fim1st",6,IF(BE142="meio2st",IF(BB141&gt;4,IF(BB141=6,7,BB141+2),6),BB142))),BB142))))</f>
        <v>4</v>
      </c>
      <c r="BI142" s="89" t="n">
        <f aca="false">IF(AZ142="W",0,IF(AZ142="O",0,IF(AZ142="R",IF(BE142="STB",BC142,0),IF(AZ141="R",IF(BE139="meio1st",0,IF(BG142&gt;BG141,IF(BH142&gt;BH141,0,10),IF(BH142&gt;BH141,10,BC142))),BC142))))</f>
        <v>10</v>
      </c>
      <c r="BK142" s="81" t="s">
        <v>75</v>
      </c>
      <c r="BL142" s="82" t="str">
        <f aca="false">D144</f>
        <v>LUIZ MUGLIA</v>
      </c>
      <c r="BM142" s="83" t="n">
        <f aca="false">IF(BN142="W",1,IF(BN142="O",0,IF(BN142="R",0,IF(BN141="R",1,IF(BW142+BW141&gt;0,IF(BW142&gt;BW141,1,0),IF(BV142&gt;BV141,1,0))))))</f>
        <v>0</v>
      </c>
      <c r="BN142" s="84" t="s">
        <v>47</v>
      </c>
      <c r="BO142" s="85"/>
      <c r="BP142" s="85"/>
      <c r="BQ142" s="86"/>
      <c r="BS142" s="5" t="str">
        <f aca="false">IF(BQ142&lt;&gt;"","STB",IF(BQ141&lt;&gt;"","STB",IF(BP142&lt;&gt;"",IF(BP142&gt;5,IF(BP142&gt;BP141+1,"fim2st",IF(BP141&gt;BP142+1,"fim2st",IF(BP142=BP141,"meio2st",IF(BP142=6,IF(BP141=7,"fim2st","meio2st"),IF(BP142=7,IF(BP141=6,"fim2st","meio2st"),"meio2st"))))),IF(BP141&gt;5,IF(BP141&gt;BP142+1,"fim2st","meio2st"),"meio2st")),IF(BP141&lt;&gt;"",IF(BP142&gt;5,IF(BP142&gt;BP141+1,"fim2st",IF(BP141&gt;BP142+1,"fim2st",IF(BP142=BP141,"meio2st",IF(BP142=6,IF(BP141=7,"fim2st","meio2st"),IF(BP142=7,IF(BP141=6,"fim2st","meio2st"),"meio2st"))))),IF(BP141&gt;5,IF(BP141&gt;BP142+1,"fim2st","meio2st"),"meio2st")),IF(BO142&lt;&gt;"",IF(BO142&gt;5,IF(BO142&gt;BO141+1,"fim1st",IF(BO141&gt;BO142+1,"fim1st",IF(BO142=BO141,"meio1st",IF(BO142=6,IF(BO141=7,"fim1st","meio1st"),IF(BO142=7,IF(BO141=6,"fim1st","meio1st"),"meio1st"))))),IF(BO141&gt;5,IF(BO141&gt;BO142+1,"fim1st","meio1st"),"meio1st")),IF(BO141&lt;&gt;"",IF(BO142&gt;5,IF(BO142&gt;BO141+1,"fim1st",IF(BO141&gt;BO142+1,"fim1st",IF(BO142=BO141,"meio1st",IF(BO142=6,IF(BO141=7,"fim1st","meio1st"),IF(BO142=7,IF(BO141=6,"fim1st","meio1st"),"meio1st"))))),IF(BO141&gt;5,IF(BO141&gt;BO142+1,"fim1st","meio1st"),"meio1st")),"NJG"))))))</f>
        <v>NJG</v>
      </c>
      <c r="BU142" s="87" t="n">
        <f aca="false">IF(BN142="W",6,IF(BN142="O",0,  IF(BN141="R",IF(BS142="meio1st",IF(BO141&gt;4,IF(BO141=6,7,BO141+2),6),BO142),BO142)))</f>
        <v>0</v>
      </c>
      <c r="BV142" s="88" t="n">
        <f aca="false">IF(BN142="W",6,IF(BN142="O",0,IF(BN142="R",IF(BS142="meio1st",0,IF(BS142="fim1st",0,BP142) ),IF(BN141="R",IF(BS142="meio1st",6,IF(BS142="fim1st",6,IF(BS142="meio2st",IF(BP141&gt;4,IF(BP141=6,7,BP141+2),6),BP142))),BP142))))</f>
        <v>0</v>
      </c>
      <c r="BW142" s="89" t="n">
        <f aca="false">IF(BN142="W",0,IF(BN142="O",0,IF(BN142="R",IF(BS142="STB",BQ142,0),IF(BN141="R",IF(BS139="meio1st",0,IF(BU142&gt;BU141,IF(BV142&gt;BV141,0,10),IF(BV142&gt;BV141,10,BQ142))),BQ142))))</f>
        <v>0</v>
      </c>
      <c r="BY142" s="81"/>
      <c r="BZ142" s="82" t="str">
        <f aca="false">D143</f>
        <v>ROSANGELA NOBLAT</v>
      </c>
      <c r="CA142" s="83" t="n">
        <f aca="false">IF(CB142="W",1,IF(CB142="O",0,IF(CB142="R",0,IF(CB141="R",1,IF(CK142+CK141&gt;0,IF(CK142&gt;CK141,1,0),IF(CJ142&gt;CJ141,1,0))))))</f>
        <v>0</v>
      </c>
      <c r="CB142" s="84" t="s">
        <v>47</v>
      </c>
      <c r="CC142" s="85"/>
      <c r="CD142" s="85"/>
      <c r="CE142" s="86"/>
      <c r="CG142" s="5" t="str">
        <f aca="false">IF(CE142&lt;&gt;"","STB",IF(CE141&lt;&gt;"","STB",IF(CD142&lt;&gt;"",IF(CD142&gt;5,IF(CD142&gt;CD141+1,"fim2st",IF(CD141&gt;CD142+1,"fim2st",IF(CD142=CD141,"meio2st",IF(CD142=6,IF(CD141=7,"fim2st","meio2st"),IF(CD142=7,IF(CD141=6,"fim2st","meio2st"),"meio2st"))))),IF(CD141&gt;5,IF(CD141&gt;CD142+1,"fim2st","meio2st"),"meio2st")),IF(CD141&lt;&gt;"",IF(CD142&gt;5,IF(CD142&gt;CD141+1,"fim2st",IF(CD141&gt;CD142+1,"fim2st",IF(CD142=CD141,"meio2st",IF(CD142=6,IF(CD141=7,"fim2st","meio2st"),IF(CD142=7,IF(CD141=6,"fim2st","meio2st"),"meio2st"))))),IF(CD141&gt;5,IF(CD141&gt;CD142+1,"fim2st","meio2st"),"meio2st")),IF(CC142&lt;&gt;"",IF(CC142&gt;5,IF(CC142&gt;CC141+1,"fim1st",IF(CC141&gt;CC142+1,"fim1st",IF(CC142=CC141,"meio1st",IF(CC142=6,IF(CC141=7,"fim1st","meio1st"),IF(CC142=7,IF(CC141=6,"fim1st","meio1st"),"meio1st"))))),IF(CC141&gt;5,IF(CC141&gt;CC142+1,"fim1st","meio1st"),"meio1st")),IF(CC141&lt;&gt;"",IF(CC142&gt;5,IF(CC142&gt;CC141+1,"fim1st",IF(CC141&gt;CC142+1,"fim1st",IF(CC142=CC141,"meio1st",IF(CC142=6,IF(CC141=7,"fim1st","meio1st"),IF(CC142=7,IF(CC141=6,"fim1st","meio1st"),"meio1st"))))),IF(CC141&gt;5,IF(CC141&gt;CC142+1,"fim1st","meio1st"),"meio1st")),"NJG"))))))</f>
        <v>NJG</v>
      </c>
      <c r="CI142" s="92" t="n">
        <f aca="false">IF(CB142="W",6,IF(CB142="O",0,  IF(CB141="R",IF(CG142="meio1st",IF(CC141&gt;4,IF(CC141=6,7,CC141+2),6),CC142),CC142)))</f>
        <v>0</v>
      </c>
      <c r="CJ142" s="93" t="n">
        <f aca="false">IF(CB142="W",6,IF(CB142="O",0,IF(CB142="R",IF(CG142="meio1st",0,IF(CG142="fim1st",0,CD142) ),IF(CB141="R",IF(CG142="meio1st",6,IF(CG142="fim1st",6,IF(CG142="meio2st",IF(CD141&gt;4,IF(CD141=6,7,CD141+2),6),CD142))),CD142))))</f>
        <v>0</v>
      </c>
      <c r="CK142" s="94" t="n">
        <f aca="false">IF(CB142="W",0,IF(CB142="O",0,IF(CB142="R",IF(CG142="STB",CE142,0),IF(CB141="R",IF(CG139="meio1st",0,IF(CI142&gt;CI141,IF(CJ142&gt;CJ141,0,10),IF(CJ142&gt;CJ141,10,CE142))),CE142))))</f>
        <v>0</v>
      </c>
      <c r="CM142" s="1" t="str">
        <f aca="false">D142</f>
        <v>ALEXON LEITE</v>
      </c>
      <c r="CN142" s="8" t="n">
        <f aca="false">IF(AE144&gt;AE143,1,0)</f>
        <v>0</v>
      </c>
      <c r="CO142" s="8" t="n">
        <f aca="false">IF(AF144&gt;AF143,1,0)</f>
        <v>0</v>
      </c>
      <c r="CP142" s="8" t="n">
        <f aca="false">IF(AG144&gt;AG143,1,0)</f>
        <v>0</v>
      </c>
      <c r="CQ142" s="8" t="n">
        <f aca="false">IF(AS142&gt;AS141,1,0)</f>
        <v>0</v>
      </c>
      <c r="CR142" s="8" t="n">
        <f aca="false">IF(AT142&gt;AT141,1,0)</f>
        <v>0</v>
      </c>
      <c r="CS142" s="8" t="n">
        <f aca="false">IF(AU142&gt;AU141,1,0)</f>
        <v>0</v>
      </c>
      <c r="CT142" s="8" t="n">
        <f aca="false">IF(BG140&gt;BG139,1,0)</f>
        <v>0</v>
      </c>
      <c r="CU142" s="8" t="n">
        <f aca="false">IF(BH140&gt;BH139,1,0)</f>
        <v>0</v>
      </c>
      <c r="CV142" s="8" t="n">
        <f aca="false">IF(BI140&gt;BI139,1,0)</f>
        <v>0</v>
      </c>
      <c r="CW142" s="8" t="n">
        <f aca="false">IF(BU144&gt;BU143,1,0)</f>
        <v>0</v>
      </c>
      <c r="CX142" s="8" t="n">
        <f aca="false">IF(BV144&gt;BV143,1,0)</f>
        <v>0</v>
      </c>
      <c r="CY142" s="8" t="n">
        <f aca="false">IF(BW144&gt;BW143,1,0)</f>
        <v>0</v>
      </c>
      <c r="CZ142" s="8" t="n">
        <f aca="false">IF(CI143&gt;CI144,1,0)</f>
        <v>1</v>
      </c>
      <c r="DA142" s="8" t="n">
        <f aca="false">IF(CJ143&gt;CJ144,1,0)</f>
        <v>1</v>
      </c>
      <c r="DB142" s="8" t="n">
        <f aca="false">IF(CK143&gt;CK144,1,0)</f>
        <v>0</v>
      </c>
      <c r="DC142" s="74"/>
      <c r="DD142" s="8" t="n">
        <f aca="false">IF(AE143&gt;AE144,1,0)</f>
        <v>1</v>
      </c>
      <c r="DE142" s="8" t="n">
        <f aca="false">IF(AF143&gt;AF144,1,0)</f>
        <v>1</v>
      </c>
      <c r="DF142" s="8" t="n">
        <f aca="false">IF(AG143&gt;AG144,1,0)</f>
        <v>0</v>
      </c>
      <c r="DG142" s="8" t="n">
        <f aca="false">IF(AS141&gt;AS142,1,0)</f>
        <v>1</v>
      </c>
      <c r="DH142" s="8" t="n">
        <f aca="false">IF(AT141&gt;AT142,1,0)</f>
        <v>1</v>
      </c>
      <c r="DI142" s="8" t="n">
        <f aca="false">IF(AU141&gt;AU142,1,0)</f>
        <v>0</v>
      </c>
      <c r="DJ142" s="8" t="n">
        <f aca="false">IF(BG139&gt;BG140,1,0)</f>
        <v>0</v>
      </c>
      <c r="DK142" s="8" t="n">
        <f aca="false">IF(BH139&gt;BH140,1,0)</f>
        <v>0</v>
      </c>
      <c r="DL142" s="8" t="n">
        <f aca="false">IF(BI139&gt;BI140,1,0)</f>
        <v>0</v>
      </c>
      <c r="DM142" s="8" t="n">
        <f aca="false">IF(BU143&gt;BU144,1,0)</f>
        <v>1</v>
      </c>
      <c r="DN142" s="8" t="n">
        <f aca="false">IF(BV143&gt;BV144,1,0)</f>
        <v>1</v>
      </c>
      <c r="DO142" s="8" t="n">
        <f aca="false">IF(BW143&gt;BW144,1,0)</f>
        <v>0</v>
      </c>
      <c r="DP142" s="8" t="n">
        <f aca="false">IF(CI144&gt;CI143,1,0)</f>
        <v>0</v>
      </c>
      <c r="DQ142" s="8" t="n">
        <f aca="false">IF(CJ144&gt;CJ143,1,0)</f>
        <v>0</v>
      </c>
      <c r="DR142" s="8" t="n">
        <f aca="false">IF(CK144&gt;CK143,1,0)</f>
        <v>0</v>
      </c>
      <c r="DS142" s="74"/>
      <c r="DT142" s="8" t="n">
        <f aca="false">AE144+AF144+AG144+AS142+AT142+AU142+BG140+BH140+BI140+BU144+BV144+BW144+CI143+CJ143+CK143</f>
        <v>12</v>
      </c>
      <c r="DU142" s="8" t="n">
        <f aca="false">AE143+AF143+AG143+AS141+AT141+AU141+BG139+BH139+BI139+BU143+BV143+BW143+CI144+CJ144+CK144</f>
        <v>36</v>
      </c>
      <c r="DV142" s="74"/>
      <c r="DW142" s="1" t="n">
        <f aca="false">IF(X144="O",1,0)</f>
        <v>1</v>
      </c>
      <c r="DX142" s="1" t="n">
        <f aca="false">IF(AL142="O",1,0)</f>
        <v>1</v>
      </c>
      <c r="DY142" s="1" t="n">
        <f aca="false">IF(AZ140="O",1,0)</f>
        <v>0</v>
      </c>
      <c r="DZ142" s="1" t="n">
        <f aca="false">IF(BN144="O",1,0)</f>
        <v>1</v>
      </c>
      <c r="EA142" s="1" t="n">
        <f aca="false">IF(CB143="O",1,0)</f>
        <v>0</v>
      </c>
      <c r="ED142" s="8" t="n">
        <f aca="false">IF(CN142+CO142+CP142+DD142+DE142+DF142&gt;0,1,0)</f>
        <v>1</v>
      </c>
      <c r="EE142" s="8" t="n">
        <f aca="false">IF(CQ142+CR142+CS142+DG142+DH142+DI142&gt;0,1,0)</f>
        <v>1</v>
      </c>
      <c r="EF142" s="8" t="n">
        <f aca="false">IF(CT142+CU142+CV142+DJ142+DK142+DL142&gt;0,1,0)</f>
        <v>0</v>
      </c>
      <c r="EG142" s="8" t="n">
        <f aca="false">IF(CW142+CX142+CY142+DM142+DN142+DO142&gt;0,1,0)</f>
        <v>1</v>
      </c>
      <c r="EH142" s="8" t="n">
        <f aca="false">IF(CZ142+DA142+DB142+DP142+DQ142+DR142&gt;0,1,0)</f>
        <v>1</v>
      </c>
      <c r="EI142" s="8" t="n">
        <v>4</v>
      </c>
      <c r="EJ142" s="48" t="n">
        <f aca="false">SUM(ED142:EH142)</f>
        <v>4</v>
      </c>
      <c r="EK142" s="48" t="n">
        <f aca="false">AY140+BM144+CA143+W144+AK142</f>
        <v>1</v>
      </c>
      <c r="EL142" s="48" t="n">
        <f aca="false">SUM(CN142:DB142)</f>
        <v>2</v>
      </c>
      <c r="EM142" s="48" t="n">
        <f aca="false">SUM(DD142:DR142)</f>
        <v>6</v>
      </c>
      <c r="EN142" s="48" t="n">
        <f aca="false">EL142-EM142</f>
        <v>-4</v>
      </c>
      <c r="EO142" s="48" t="n">
        <f aca="false">DT142</f>
        <v>12</v>
      </c>
      <c r="EP142" s="48" t="n">
        <f aca="false">DU142</f>
        <v>36</v>
      </c>
      <c r="EQ142" s="48" t="n">
        <f aca="false">EO142-EP142</f>
        <v>-24</v>
      </c>
      <c r="ER142" s="48" t="n">
        <f aca="false">SUM(DW142:EA142)</f>
        <v>3</v>
      </c>
      <c r="ES142" s="74"/>
      <c r="ET142" s="27" t="n">
        <f aca="false">IF(EK142+100&gt;99,EK142+100,concatdxnar("0",EK142+100))</f>
        <v>101</v>
      </c>
      <c r="EU142" s="27" t="str">
        <f aca="false">IF(EN142+100&gt;99,EN142+100,CONCATENATE("0",EN142+100))</f>
        <v>096</v>
      </c>
      <c r="EV142" s="27" t="str">
        <f aca="false">IF(EQ142+100&gt;99,EQ142+100,CONCATENATE("0",EQ142+100))</f>
        <v>076</v>
      </c>
      <c r="EW142" s="27" t="n">
        <f aca="false">9-ER142</f>
        <v>6</v>
      </c>
      <c r="EX142" s="8" t="str">
        <f aca="false">CONCATENATE(ET142,EU142,EV142,EW142,EI142)</f>
        <v>10109607664</v>
      </c>
      <c r="EY142" s="8" t="n">
        <f aca="false">VALUE(EX142)</f>
        <v>10109607664</v>
      </c>
      <c r="EZ142" s="8" t="n">
        <f aca="false">LARGE(EY139:EY144,EI142)</f>
        <v>10209809785</v>
      </c>
      <c r="FA142" s="8" t="str">
        <f aca="false">LEFT(EZ142,9)</f>
        <v>102098097</v>
      </c>
      <c r="FB142" s="8" t="str">
        <f aca="false">IF(FA142=FA141,"empate-c",IF(FA142=FA143,"empate-b","ok"))</f>
        <v>ok</v>
      </c>
      <c r="FC142" s="8" t="n">
        <f aca="false">VALUE(RIGHT(EZ142,1))</f>
        <v>5</v>
      </c>
      <c r="FD142" s="8" t="n">
        <f aca="false">IF(FB142="ok",9,IF(FB142="empate-c",CONCATENATE(FC142,FC141),IF(FB142="empate-b",CONCATENATE(FC142,FC143),1)))</f>
        <v>9</v>
      </c>
      <c r="FE142" s="8" t="str">
        <f aca="false">RIGHT(C137,1)</f>
        <v>P</v>
      </c>
      <c r="FF142" s="8" t="n">
        <f aca="false">IF(FD142=9,9,VLOOKUP(CONCATENATE(FE142,FD142),'Conf-Direto'!$A$12:$B$587,2,0))</f>
        <v>9</v>
      </c>
      <c r="FG142" s="8" t="n">
        <f aca="false">IF(FF142=9,9,IF(FF142=FC142,8,7))</f>
        <v>9</v>
      </c>
      <c r="FH142" s="1" t="str">
        <f aca="false">CONCATENATE(FA142,FG142,FC142)</f>
        <v>10209809795</v>
      </c>
      <c r="FI142" s="8" t="n">
        <v>4</v>
      </c>
      <c r="FJ142" s="25" t="n">
        <f aca="false">IF(AY139=1,1,IF(AY140=1,4,0))</f>
        <v>0</v>
      </c>
      <c r="FK142" s="25" t="n">
        <f aca="false">IF(AK141=1,2,IF(AK142=1,4,0))</f>
        <v>2</v>
      </c>
      <c r="FL142" s="25" t="n">
        <f aca="false">IF(W143=1,3,IF(W144=1,4,0))</f>
        <v>3</v>
      </c>
      <c r="FM142" s="25"/>
      <c r="FN142" s="25" t="n">
        <f aca="false">FM143</f>
        <v>5</v>
      </c>
      <c r="FO142" s="25" t="n">
        <f aca="false">FM144</f>
        <v>4</v>
      </c>
      <c r="FP142" s="1" t="n">
        <f aca="false">VALUE(FH142)</f>
        <v>10209809795</v>
      </c>
      <c r="FQ142" s="1" t="n">
        <f aca="false">LARGE(FP139:FP144,4)</f>
        <v>10209809795</v>
      </c>
      <c r="FR142" s="8" t="n">
        <f aca="false">IF(SUM(EJ139:EJ144)=0,B142,VALUE(RIGHT(FQ142,1)))</f>
        <v>5</v>
      </c>
      <c r="FS142" s="1" t="n">
        <f aca="false">FR142+90</f>
        <v>95</v>
      </c>
      <c r="FT142" s="1" t="str">
        <f aca="false">VLOOKUP(FR142,B139:D144,3,0)</f>
        <v>ROSANGELA NOBLAT</v>
      </c>
      <c r="FU142" s="4" t="n">
        <f aca="false">F142</f>
        <v>94</v>
      </c>
      <c r="FV142" s="9" t="str">
        <f aca="false">IF(FS142&lt;10,CONCATENATE("0",FS142,IF(FU142&lt;10,CONCATENATE("0",FU142),FU142)),CONCATENATE(FS142,IF(FU142&lt;10,CONCATENATE("0",FU142),FU142)))</f>
        <v>9594</v>
      </c>
      <c r="FW142" s="4" t="n">
        <f aca="false">VALUE(FV142)</f>
        <v>9594</v>
      </c>
      <c r="FX142" s="4" t="n">
        <f aca="false">SMALL(FW139:FW144,FI142)</f>
        <v>9495</v>
      </c>
      <c r="FY142" s="4" t="n">
        <f aca="false">IF(LEN(FX142)=3,VALUE(LEFT(FX142,1)),VALUE(LEFT(FX142,2)))</f>
        <v>94</v>
      </c>
      <c r="FZ142" s="4" t="str">
        <f aca="false">RIGHT(FX142,2)</f>
        <v>95</v>
      </c>
    </row>
    <row r="143" customFormat="false" ht="15" hidden="false" customHeight="false" outlineLevel="0" collapsed="false">
      <c r="B143" s="48" t="n">
        <v>5</v>
      </c>
      <c r="C143" s="49" t="n">
        <v>95</v>
      </c>
      <c r="D143" s="50" t="str">
        <f aca="false">Classificação!D99</f>
        <v>ROSANGELA NOBLAT</v>
      </c>
      <c r="F143" s="49" t="n">
        <f aca="false">F142+1</f>
        <v>95</v>
      </c>
      <c r="G143" s="51" t="str">
        <f aca="false">VLOOKUP(FR143,$B$139:$D$144,3,0)</f>
        <v>ALEXON LEITE</v>
      </c>
      <c r="H143" s="95" t="n">
        <f aca="false">VLOOKUP(FR143,EI139:EJ144,2,0)</f>
        <v>4</v>
      </c>
      <c r="I143" s="75" t="n">
        <f aca="false">VLOOKUP(FR143,EI139:EK144,3,0)</f>
        <v>1</v>
      </c>
      <c r="J143" s="95" t="n">
        <f aca="false">VLOOKUP(FR143,EI139:EQ144,4,0)</f>
        <v>2</v>
      </c>
      <c r="K143" s="77" t="n">
        <f aca="false">VLOOKUP(FR143,EI139:EQ144,5,0)</f>
        <v>6</v>
      </c>
      <c r="L143" s="78" t="n">
        <f aca="false">VLOOKUP(FR143,EI139:EQ144,6,0)</f>
        <v>-4</v>
      </c>
      <c r="M143" s="95" t="n">
        <f aca="false">VLOOKUP(FR143,EI139:EQ144,7,0)</f>
        <v>12</v>
      </c>
      <c r="N143" s="77" t="n">
        <f aca="false">VLOOKUP(FR143,EI139:EQ144,8,0)</f>
        <v>36</v>
      </c>
      <c r="O143" s="113" t="n">
        <f aca="false">VLOOKUP(FR143,EI139:EQ144,9,0)</f>
        <v>-24</v>
      </c>
      <c r="P143" s="80" t="n">
        <f aca="false">VLOOKUP(FR143,EI139:ER144,10,0)</f>
        <v>3</v>
      </c>
      <c r="Q143" s="80" t="e">
        <f aca="false">VLOOKUP(FS143,EJ139:ES144,10,0)</f>
        <v>#N/A</v>
      </c>
      <c r="R143" s="59"/>
      <c r="S143" s="59"/>
      <c r="U143" s="60"/>
      <c r="V143" s="97" t="str">
        <f aca="false">D141</f>
        <v>JOAO GILBERTO</v>
      </c>
      <c r="W143" s="98" t="n">
        <f aca="false">IF(X143="W",1,IF(X143="O",0,IF(X143="R",0,IF(X144="R",1,IF(AG143+AG144&gt;0,IF(AG143&gt;AG144,1,0),IF(AF143&gt;AF144,1,0))))))</f>
        <v>1</v>
      </c>
      <c r="X143" s="96" t="s">
        <v>25</v>
      </c>
      <c r="Y143" s="64"/>
      <c r="Z143" s="64"/>
      <c r="AA143" s="65"/>
      <c r="AC143" s="5" t="str">
        <f aca="false">IF(AA143&lt;&gt;"","STB",IF(AA144&lt;&gt;"","STB",IF(Z143&lt;&gt;"",IF(Z143&gt;5,IF(Z143&gt;Z144+1,"fim2st",IF(Z144&gt;Z143+1,"fim2st",IF(Z143=Z144,"meio2st",IF(Z143=6,IF(Z144=7,"fim2st","meio2st"),IF(Z143=7,IF(Z144=6,"fim2st","meio2st"),"meio2st"))))),IF(Z144&gt;5,IF(Z144&gt;Z143+1,"fim2st","meio2st"),"meio2st")),IF(Z144&lt;&gt;"",IF(Z143&gt;5,IF(Z143&gt;Z144+1,"fim2st",IF(Z144&gt;Z143+1,"fim2st",IF(Z143=Z144,"meio2st",IF(Z143=6,IF(Z144=7,"fim2st","meio2st"),IF(Z143=7,IF(Z144=6,"fim2st","meio2st"),"meio2st"))))),IF(Z144&gt;5,IF(Z144&gt;Z143+1,"fim2st","meio2st"),"meio2st")),IF(Y143&lt;&gt;"",IF(Y143&gt;5,IF(Y143&gt;Y144+1,"fim1st",IF(Y144&gt;Y143+1,"fim1st",IF(Y143=Y144,"meio1st",IF(Y143=6,IF(Y144=7,"fim1st","meio1st"),IF(Y143=7,IF(Y144=6,"fim1st","meio1st"),"meio1st"))))),IF(Y144&gt;5,IF(Y144&gt;Y143+1,"fim1st","meio1st"),"meio1st")),IF(Y144&lt;&gt;"",IF(Y143&gt;5,IF(Y143&gt;Y144+1,"fim1st",IF(Y144&gt;Y143+1,"fim1st",IF(Y143=Y144,"meio1st",IF(Y143=6,IF(Y144=7,"fim1st","meio1st"),IF(Y143=7,IF(Y144=6,"fim1st","meio1st"),"meio1st"))))),IF(Y144&gt;5,IF(Y144&gt;Y143+1,"fim1st","meio1st"),"meio1st")),"NJG"))))))</f>
        <v>NJG</v>
      </c>
      <c r="AE143" s="66" t="n">
        <f aca="false">IF(X143="W",6,IF(X143="O",0,  IF(X144="R",IF(AC143="meio1st",IF(Y144&gt;4,IF(Y144=6,7,Y144+2),6),Y143),Y143)))</f>
        <v>6</v>
      </c>
      <c r="AF143" s="67" t="n">
        <f aca="false">IF(X143="W",6,IF(X143="O",0,IF(X143="R",IF(AC143="meio1st",0,IF(AC143="fim1st",0,Z143) ),IF(X144="R",IF(AC143="meio1st",6,IF(AC143="fim1st",6,IF(AC143="meio2st",IF(Z144&gt;4,IF(Z144=6,7,Z144+2),6),Z143))),Z143))))</f>
        <v>6</v>
      </c>
      <c r="AG143" s="68" t="n">
        <f aca="false">IF(X143="W",0,IF(X143="O",0,IF(X143="R",IF(AC143="STB",AA143,0),IF(X144="R",IF(AC139="meio1st",0,IF(AE143&gt;AE144,IF(AF143&gt;AF144,0,10),IF(AF143&gt;AF144,10,AA143))),AA143))))</f>
        <v>0</v>
      </c>
      <c r="AH143" s="69"/>
      <c r="AI143" s="60" t="s">
        <v>75</v>
      </c>
      <c r="AJ143" s="97" t="str">
        <f aca="false">D141</f>
        <v>JOAO GILBERTO</v>
      </c>
      <c r="AK143" s="98" t="n">
        <f aca="false">IF(AL143="W",1,IF(AL143="O",0,IF(AL143="R",0,IF(AL144="R",1,IF(AU143+AU144&gt;0,IF(AU143&gt;AU144,1,0),IF(AT143&gt;AT144,1,0))))))</f>
        <v>1</v>
      </c>
      <c r="AL143" s="96" t="s">
        <v>25</v>
      </c>
      <c r="AM143" s="64"/>
      <c r="AN143" s="64"/>
      <c r="AO143" s="65"/>
      <c r="AQ143" s="5" t="str">
        <f aca="false">IF(AO143&lt;&gt;"","STB",IF(AO144&lt;&gt;"","STB",IF(AN143&lt;&gt;"",IF(AN143&gt;5,IF(AN143&gt;AN144+1,"fim2st",IF(AN144&gt;AN143+1,"fim2st",IF(AN143=AN144,"meio2st",IF(AN143=6,IF(AN144=7,"fim2st","meio2st"),IF(AN143=7,IF(AN144=6,"fim2st","meio2st"),"meio2st"))))),IF(AN144&gt;5,IF(AN144&gt;AN143+1,"fim2st","meio2st"),"meio2st")),IF(AN144&lt;&gt;"",IF(AN143&gt;5,IF(AN143&gt;AN144+1,"fim2st",IF(AN144&gt;AN143+1,"fim2st",IF(AN143=AN144,"meio2st",IF(AN143=6,IF(AN144=7,"fim2st","meio2st"),IF(AN143=7,IF(AN144=6,"fim2st","meio2st"),"meio2st"))))),IF(AN144&gt;5,IF(AN144&gt;AN143+1,"fim2st","meio2st"),"meio2st")),IF(AM143&lt;&gt;"",IF(AM143&gt;5,IF(AM143&gt;AM144+1,"fim1st",IF(AM144&gt;AM143+1,"fim1st",IF(AM143=AM144,"meio1st",IF(AM143=6,IF(AM144=7,"fim1st","meio1st"),IF(AM143=7,IF(AM144=6,"fim1st","meio1st"),"meio1st"))))),IF(AM144&gt;5,IF(AM144&gt;AM143+1,"fim1st","meio1st"),"meio1st")),IF(AM144&lt;&gt;"",IF(AM143&gt;5,IF(AM143&gt;AM144+1,"fim1st",IF(AM144&gt;AM143+1,"fim1st",IF(AM143=AM144,"meio1st",IF(AM143=6,IF(AM144=7,"fim1st","meio1st"),IF(AM143=7,IF(AM144=6,"fim1st","meio1st"),"meio1st"))))),IF(AM144&gt;5,IF(AM144&gt;AM143+1,"fim1st","meio1st"),"meio1st")),"NJG"))))))</f>
        <v>NJG</v>
      </c>
      <c r="AS143" s="66" t="n">
        <f aca="false">IF(AL143="W",6,IF(AL143="O",0,  IF(AL144="R",IF(AQ143="meio1st",IF(AM144&gt;4,IF(AM144=6,7,AM144+2),6),AM143),AM143)))</f>
        <v>6</v>
      </c>
      <c r="AT143" s="67" t="n">
        <f aca="false">IF(AL143="W",6,IF(AL143="O",0,IF(AL143="R",IF(AQ143="meio1st",0,IF(AQ143="fim1st",0,AN143) ),IF(AL144="R",IF(AQ143="meio1st",6,IF(AQ143="fim1st",6,IF(AQ143="meio2st",IF(AN144&gt;4,IF(AN144=6,7,AN144+2),6),AN143))),AN143))))</f>
        <v>6</v>
      </c>
      <c r="AU143" s="68" t="n">
        <f aca="false">IF(AL143="W",0,IF(AL143="O",0,IF(AL143="R",IF(AQ143="STB",AO143,0),IF(AL144="R",IF(AQ139="meio1st",0,IF(AS143&gt;AS144,IF(AT143&gt;AT144,0,10),IF(AT143&gt;AT144,10,AO143))),AO143))))</f>
        <v>0</v>
      </c>
      <c r="AW143" s="60"/>
      <c r="AX143" s="97" t="str">
        <f aca="false">D143</f>
        <v>ROSANGELA NOBLAT</v>
      </c>
      <c r="AY143" s="98" t="n">
        <f aca="false">IF(AZ143="W",1,IF(AZ143="O",0,IF(AZ143="R",0,IF(AZ144="R",1,IF(BI143+BI144&gt;0,IF(BI143&gt;BI144,1,0),IF(BH143&gt;BH144,1,0))))))</f>
        <v>1</v>
      </c>
      <c r="AZ143" s="96" t="s">
        <v>25</v>
      </c>
      <c r="BA143" s="64"/>
      <c r="BB143" s="64"/>
      <c r="BC143" s="65"/>
      <c r="BE143" s="5" t="str">
        <f aca="false">IF(BC143&lt;&gt;"","STB",IF(BC144&lt;&gt;"","STB",IF(BB143&lt;&gt;"",IF(BB143&gt;5,IF(BB143&gt;BB144+1,"fim2st",IF(BB144&gt;BB143+1,"fim2st",IF(BB143=BB144,"meio2st",IF(BB143=6,IF(BB144=7,"fim2st","meio2st"),IF(BB143=7,IF(BB144=6,"fim2st","meio2st"),"meio2st"))))),IF(BB144&gt;5,IF(BB144&gt;BB143+1,"fim2st","meio2st"),"meio2st")),IF(BB144&lt;&gt;"",IF(BB143&gt;5,IF(BB143&gt;BB144+1,"fim2st",IF(BB144&gt;BB143+1,"fim2st",IF(BB143=BB144,"meio2st",IF(BB143=6,IF(BB144=7,"fim2st","meio2st"),IF(BB143=7,IF(BB144=6,"fim2st","meio2st"),"meio2st"))))),IF(BB144&gt;5,IF(BB144&gt;BB143+1,"fim2st","meio2st"),"meio2st")),IF(BA143&lt;&gt;"",IF(BA143&gt;5,IF(BA143&gt;BA144+1,"fim1st",IF(BA144&gt;BA143+1,"fim1st",IF(BA143=BA144,"meio1st",IF(BA143=6,IF(BA144=7,"fim1st","meio1st"),IF(BA143=7,IF(BA144=6,"fim1st","meio1st"),"meio1st"))))),IF(BA144&gt;5,IF(BA144&gt;BA143+1,"fim1st","meio1st"),"meio1st")),IF(BA144&lt;&gt;"",IF(BA143&gt;5,IF(BA143&gt;BA144+1,"fim1st",IF(BA144&gt;BA143+1,"fim1st",IF(BA143=BA144,"meio1st",IF(BA143=6,IF(BA144=7,"fim1st","meio1st"),IF(BA143=7,IF(BA144=6,"fim1st","meio1st"),"meio1st"))))),IF(BA144&gt;5,IF(BA144&gt;BA143+1,"fim1st","meio1st"),"meio1st")),"NJG"))))))</f>
        <v>NJG</v>
      </c>
      <c r="BG143" s="66" t="n">
        <f aca="false">IF(AZ143="W",6,IF(AZ143="O",0,  IF(AZ144="R",IF(BE143="meio1st",IF(BA144&gt;4,IF(BA144=6,7,BA144+2),6),BA143),BA143)))</f>
        <v>6</v>
      </c>
      <c r="BH143" s="67" t="n">
        <f aca="false">IF(AZ143="W",6,IF(AZ143="O",0,IF(AZ143="R",IF(BE143="meio1st",0,IF(BE143="fim1st",0,BB143) ),IF(AZ144="R",IF(BE143="meio1st",6,IF(BE143="fim1st",6,IF(BE143="meio2st",IF(BB144&gt;4,IF(BB144=6,7,BB144+2),6),BB143))),BB143))))</f>
        <v>6</v>
      </c>
      <c r="BI143" s="68" t="n">
        <f aca="false">IF(AZ143="W",0,IF(AZ143="O",0,IF(AZ143="R",IF(BE143="STB",BC143,0),IF(AZ144="R",IF(BE139="meio1st",0,IF(BG143&gt;BG144,IF(BH143&gt;BH144,0,10),IF(BH143&gt;BH144,10,BC143))),BC143))))</f>
        <v>0</v>
      </c>
      <c r="BK143" s="60" t="s">
        <v>75</v>
      </c>
      <c r="BL143" s="97" t="str">
        <f aca="false">D143</f>
        <v>ROSANGELA NOBLAT</v>
      </c>
      <c r="BM143" s="98" t="n">
        <f aca="false">IF(BN143="W",1,IF(BN143="O",0,IF(BN143="R",0,IF(BN144="R",1,IF(BW143+BW144&gt;0,IF(BW143&gt;BW144,1,0),IF(BV143&gt;BV144,1,0))))))</f>
        <v>1</v>
      </c>
      <c r="BN143" s="96" t="s">
        <v>25</v>
      </c>
      <c r="BO143" s="64"/>
      <c r="BP143" s="64"/>
      <c r="BQ143" s="65"/>
      <c r="BS143" s="5" t="str">
        <f aca="false">IF(BQ143&lt;&gt;"","STB",IF(BQ144&lt;&gt;"","STB",IF(BP143&lt;&gt;"",IF(BP143&gt;5,IF(BP143&gt;BP144+1,"fim2st",IF(BP144&gt;BP143+1,"fim2st",IF(BP143=BP144,"meio2st",IF(BP143=6,IF(BP144=7,"fim2st","meio2st"),IF(BP143=7,IF(BP144=6,"fim2st","meio2st"),"meio2st"))))),IF(BP144&gt;5,IF(BP144&gt;BP143+1,"fim2st","meio2st"),"meio2st")),IF(BP144&lt;&gt;"",IF(BP143&gt;5,IF(BP143&gt;BP144+1,"fim2st",IF(BP144&gt;BP143+1,"fim2st",IF(BP143=BP144,"meio2st",IF(BP143=6,IF(BP144=7,"fim2st","meio2st"),IF(BP143=7,IF(BP144=6,"fim2st","meio2st"),"meio2st"))))),IF(BP144&gt;5,IF(BP144&gt;BP143+1,"fim2st","meio2st"),"meio2st")),IF(BO143&lt;&gt;"",IF(BO143&gt;5,IF(BO143&gt;BO144+1,"fim1st",IF(BO144&gt;BO143+1,"fim1st",IF(BO143=BO144,"meio1st",IF(BO143=6,IF(BO144=7,"fim1st","meio1st"),IF(BO143=7,IF(BO144=6,"fim1st","meio1st"),"meio1st"))))),IF(BO144&gt;5,IF(BO144&gt;BO143+1,"fim1st","meio1st"),"meio1st")),IF(BO144&lt;&gt;"",IF(BO143&gt;5,IF(BO143&gt;BO144+1,"fim1st",IF(BO144&gt;BO143+1,"fim1st",IF(BO143=BO144,"meio1st",IF(BO143=6,IF(BO144=7,"fim1st","meio1st"),IF(BO143=7,IF(BO144=6,"fim1st","meio1st"),"meio1st"))))),IF(BO144&gt;5,IF(BO144&gt;BO143+1,"fim1st","meio1st"),"meio1st")),"NJG"))))))</f>
        <v>NJG</v>
      </c>
      <c r="BU143" s="66" t="n">
        <f aca="false">IF(BN143="W",6,IF(BN143="O",0,  IF(BN144="R",IF(BS143="meio1st",IF(BO144&gt;4,IF(BO144=6,7,BO144+2),6),BO143),BO143)))</f>
        <v>6</v>
      </c>
      <c r="BV143" s="67" t="n">
        <f aca="false">IF(BN143="W",6,IF(BN143="O",0,IF(BN143="R",IF(BS143="meio1st",0,IF(BS143="fim1st",0,BP143) ),IF(BN144="R",IF(BS143="meio1st",6,IF(BS143="fim1st",6,IF(BS143="meio2st",IF(BP144&gt;4,IF(BP144=6,7,BP144+2),6),BP143))),BP143))))</f>
        <v>6</v>
      </c>
      <c r="BW143" s="68" t="n">
        <f aca="false">IF(BN143="W",0,IF(BN143="O",0,IF(BN143="R",IF(BS143="STB",BQ143,0),IF(BN144="R",IF(BS139="meio1st",0,IF(BU143&gt;BU144,IF(BV143&gt;BV144,0,10),IF(BV143&gt;BV144,10,BQ143))),BQ143))))</f>
        <v>0</v>
      </c>
      <c r="BY143" s="60" t="s">
        <v>75</v>
      </c>
      <c r="BZ143" s="97" t="str">
        <f aca="false">D142</f>
        <v>ALEXON LEITE</v>
      </c>
      <c r="CA143" s="98" t="n">
        <f aca="false">IF(CB143="W",1,IF(CB143="O",0,IF(CB143="R",0,IF(CB144="R",1,IF(CK143+CK144&gt;0,IF(CK143&gt;CK144,1,0),IF(CJ143&gt;CJ144,1,0))))))</f>
        <v>1</v>
      </c>
      <c r="CB143" s="96" t="s">
        <v>25</v>
      </c>
      <c r="CC143" s="64"/>
      <c r="CD143" s="64"/>
      <c r="CE143" s="65"/>
      <c r="CG143" s="5" t="str">
        <f aca="false">IF(CE143&lt;&gt;"","STB",IF(CE144&lt;&gt;"","STB",IF(CD143&lt;&gt;"",IF(CD143&gt;5,IF(CD143&gt;CD144+1,"fim2st",IF(CD144&gt;CD143+1,"fim2st",IF(CD143=CD144,"meio2st",IF(CD143=6,IF(CD144=7,"fim2st","meio2st"),IF(CD143=7,IF(CD144=6,"fim2st","meio2st"),"meio2st"))))),IF(CD144&gt;5,IF(CD144&gt;CD143+1,"fim2st","meio2st"),"meio2st")),IF(CD144&lt;&gt;"",IF(CD143&gt;5,IF(CD143&gt;CD144+1,"fim2st",IF(CD144&gt;CD143+1,"fim2st",IF(CD143=CD144,"meio2st",IF(CD143=6,IF(CD144=7,"fim2st","meio2st"),IF(CD143=7,IF(CD144=6,"fim2st","meio2st"),"meio2st"))))),IF(CD144&gt;5,IF(CD144&gt;CD143+1,"fim2st","meio2st"),"meio2st")),IF(CC143&lt;&gt;"",IF(CC143&gt;5,IF(CC143&gt;CC144+1,"fim1st",IF(CC144&gt;CC143+1,"fim1st",IF(CC143=CC144,"meio1st",IF(CC143=6,IF(CC144=7,"fim1st","meio1st"),IF(CC143=7,IF(CC144=6,"fim1st","meio1st"),"meio1st"))))),IF(CC144&gt;5,IF(CC144&gt;CC143+1,"fim1st","meio1st"),"meio1st")),IF(CC144&lt;&gt;"",IF(CC143&gt;5,IF(CC143&gt;CC144+1,"fim1st",IF(CC144&gt;CC143+1,"fim1st",IF(CC143=CC144,"meio1st",IF(CC143=6,IF(CC144=7,"fim1st","meio1st"),IF(CC143=7,IF(CC144=6,"fim1st","meio1st"),"meio1st"))))),IF(CC144&gt;5,IF(CC144&gt;CC143+1,"fim1st","meio1st"),"meio1st")),"NJG"))))))</f>
        <v>NJG</v>
      </c>
      <c r="CI143" s="71" t="n">
        <f aca="false">IF(CB143="W",6,IF(CB143="O",0,  IF(CB144="R",IF(CG143="meio1st",IF(CC144&gt;4,IF(CC144=6,7,CC144+2),6),CC143),CC143)))</f>
        <v>6</v>
      </c>
      <c r="CJ143" s="72" t="n">
        <f aca="false">IF(CB143="W",6,IF(CB143="O",0,IF(CB143="R",IF(CG143="meio1st",0,IF(CG143="fim1st",0,CD143) ),IF(CB144="R",IF(CG143="meio1st",6,IF(CG143="fim1st",6,IF(CG143="meio2st",IF(CD144&gt;4,IF(CD144=6,7,CD144+2),6),CD143))),CD143))))</f>
        <v>6</v>
      </c>
      <c r="CK143" s="73" t="n">
        <f aca="false">IF(CB143="W",0,IF(CB143="O",0,IF(CB143="R",IF(CG143="STB",CE143,0),IF(CB144="R",IF(CG139="meio1st",0,IF(CI143&gt;CI144,IF(CJ143&gt;CJ144,0,10),IF(CJ143&gt;CJ144,10,CE143))),CE143))))</f>
        <v>0</v>
      </c>
      <c r="CM143" s="1" t="str">
        <f aca="false">D143</f>
        <v>ROSANGELA NOBLAT</v>
      </c>
      <c r="CN143" s="8" t="n">
        <f aca="false">IF(AE142&gt;AE141,1,0)</f>
        <v>0</v>
      </c>
      <c r="CO143" s="8" t="n">
        <f aca="false">IF(AF142&gt;AF141,1,0)</f>
        <v>0</v>
      </c>
      <c r="CP143" s="8" t="n">
        <f aca="false">IF(AG142&gt;AG141,1,0)</f>
        <v>0</v>
      </c>
      <c r="CQ143" s="8" t="n">
        <f aca="false">IF(AS140&gt;AS139,1,0)</f>
        <v>0</v>
      </c>
      <c r="CR143" s="8" t="n">
        <f aca="false">IF(AT140&gt;AT139,1,0)</f>
        <v>0</v>
      </c>
      <c r="CS143" s="8" t="n">
        <f aca="false">IF(AU140&gt;AU139,1,0)</f>
        <v>0</v>
      </c>
      <c r="CT143" s="8" t="n">
        <f aca="false">IF(BG143&gt;BG144,1,0)</f>
        <v>1</v>
      </c>
      <c r="CU143" s="8" t="n">
        <f aca="false">IF(BH143&gt;BH144,1,0)</f>
        <v>1</v>
      </c>
      <c r="CV143" s="8" t="n">
        <f aca="false">IF(BI143&gt;BI144,1,0)</f>
        <v>0</v>
      </c>
      <c r="CW143" s="8" t="n">
        <f aca="false">IF(BU143&gt;BU144,1,0)</f>
        <v>1</v>
      </c>
      <c r="CX143" s="8" t="n">
        <f aca="false">IF(BV143&gt;BV144,1,0)</f>
        <v>1</v>
      </c>
      <c r="CY143" s="8" t="n">
        <f aca="false">IF(BW143&gt;BW144,1,0)</f>
        <v>0</v>
      </c>
      <c r="CZ143" s="8" t="n">
        <f aca="false">IF(CI142&gt;CI141,1,0)</f>
        <v>0</v>
      </c>
      <c r="DA143" s="8" t="n">
        <f aca="false">IF(CJ142&gt;CJ141,1,0)</f>
        <v>0</v>
      </c>
      <c r="DB143" s="8" t="n">
        <f aca="false">IF(CK142&gt;CK141,1,0)</f>
        <v>0</v>
      </c>
      <c r="DC143" s="74"/>
      <c r="DD143" s="8" t="n">
        <f aca="false">IF(AE141&gt;AE142,1,0)</f>
        <v>1</v>
      </c>
      <c r="DE143" s="8" t="n">
        <f aca="false">IF(AF141&gt;AF142,1,0)</f>
        <v>1</v>
      </c>
      <c r="DF143" s="8" t="n">
        <f aca="false">IF(AG141&gt;AG142,1,0)</f>
        <v>0</v>
      </c>
      <c r="DG143" s="8" t="n">
        <f aca="false">IF(AS139&gt;AS140,1,0)</f>
        <v>1</v>
      </c>
      <c r="DH143" s="8" t="n">
        <f aca="false">IF(AT139&gt;AT140,1,0)</f>
        <v>1</v>
      </c>
      <c r="DI143" s="8" t="n">
        <f aca="false">IF(AU139&gt;AU140,1,0)</f>
        <v>0</v>
      </c>
      <c r="DJ143" s="8" t="n">
        <f aca="false">IF(BG144&gt;BG143,1,0)</f>
        <v>0</v>
      </c>
      <c r="DK143" s="8" t="n">
        <f aca="false">IF(BH144&gt;BH143,1,0)</f>
        <v>0</v>
      </c>
      <c r="DL143" s="8" t="n">
        <f aca="false">IF(BI144&gt;BI143,1,0)</f>
        <v>0</v>
      </c>
      <c r="DM143" s="8" t="n">
        <f aca="false">IF(BU144&gt;BU143,1,0)</f>
        <v>0</v>
      </c>
      <c r="DN143" s="8" t="n">
        <f aca="false">IF(BV144&gt;BV143,1,0)</f>
        <v>0</v>
      </c>
      <c r="DO143" s="8" t="n">
        <f aca="false">IF(BW144&gt;BW143,1,0)</f>
        <v>0</v>
      </c>
      <c r="DP143" s="8" t="n">
        <f aca="false">IF(CI141&gt;CI142,1,0)</f>
        <v>1</v>
      </c>
      <c r="DQ143" s="8" t="n">
        <f aca="false">IF(CJ141&gt;CJ142,1,0)</f>
        <v>1</v>
      </c>
      <c r="DR143" s="8" t="n">
        <f aca="false">IF(CK141&gt;CK142,1,0)</f>
        <v>0</v>
      </c>
      <c r="DS143" s="74"/>
      <c r="DT143" s="8" t="n">
        <f aca="false">AE142+AF142+AG142+AS140+AT140+AU140+BG143+BH143+BI143+BU143+BV143+BW143+CI142+CJ142+CK142</f>
        <v>33</v>
      </c>
      <c r="DU143" s="8" t="n">
        <f aca="false">AE141+AF141+AG141+AS139+AT139+AU139+BG144+BH144+BI144+BU144+BV144+BW144+CI141+CJ141+CK141</f>
        <v>36</v>
      </c>
      <c r="DV143" s="74"/>
      <c r="DW143" s="1" t="n">
        <f aca="false">IF(X142="O",1,0)</f>
        <v>0</v>
      </c>
      <c r="DX143" s="1" t="n">
        <f aca="false">IF(AL140="O",1,0)</f>
        <v>0</v>
      </c>
      <c r="DY143" s="1" t="n">
        <f aca="false">IF(AZ143="O",1,0)</f>
        <v>0</v>
      </c>
      <c r="DZ143" s="1" t="n">
        <f aca="false">IF(BN143="O",1,0)</f>
        <v>0</v>
      </c>
      <c r="EA143" s="1" t="n">
        <f aca="false">IF(CB142="O",1,0)</f>
        <v>1</v>
      </c>
      <c r="ED143" s="8" t="n">
        <f aca="false">IF(CN143+CO143+CP143+DD143+DE143+DF143&gt;0,1,0)</f>
        <v>1</v>
      </c>
      <c r="EE143" s="8" t="n">
        <f aca="false">IF(CQ143+CR143+CS143+DG143+DH143+DI143&gt;0,1,0)</f>
        <v>1</v>
      </c>
      <c r="EF143" s="8" t="n">
        <f aca="false">IF(CT143+CU143+CV143+DJ143+DK143+DL143&gt;0,1,0)</f>
        <v>1</v>
      </c>
      <c r="EG143" s="8" t="n">
        <f aca="false">IF(CW143+CX143+CY143+DM143+DN143+DO143&gt;0,1,0)</f>
        <v>1</v>
      </c>
      <c r="EH143" s="8" t="n">
        <f aca="false">IF(CZ143+DA143+DB143+DP143+DQ143+DR143&gt;0,1,0)</f>
        <v>1</v>
      </c>
      <c r="EI143" s="8" t="n">
        <v>5</v>
      </c>
      <c r="EJ143" s="48" t="n">
        <f aca="false">SUM(ED143:EH143)</f>
        <v>5</v>
      </c>
      <c r="EK143" s="48" t="n">
        <f aca="false">AY143+BM143+CA142+W142+AK140</f>
        <v>2</v>
      </c>
      <c r="EL143" s="48" t="n">
        <f aca="false">SUM(CN143:DB143)</f>
        <v>4</v>
      </c>
      <c r="EM143" s="48" t="n">
        <f aca="false">SUM(DD143:DR143)</f>
        <v>6</v>
      </c>
      <c r="EN143" s="48" t="n">
        <f aca="false">EL143-EM143</f>
        <v>-2</v>
      </c>
      <c r="EO143" s="48" t="n">
        <f aca="false">DT143</f>
        <v>33</v>
      </c>
      <c r="EP143" s="48" t="n">
        <f aca="false">DU143</f>
        <v>36</v>
      </c>
      <c r="EQ143" s="48" t="n">
        <f aca="false">EO143-EP143</f>
        <v>-3</v>
      </c>
      <c r="ER143" s="48" t="n">
        <f aca="false">SUM(DW143:EA143)</f>
        <v>1</v>
      </c>
      <c r="ES143" s="74"/>
      <c r="ET143" s="27" t="n">
        <f aca="false">IF(EK143+100&gt;99,EK143+100,concatdxnar("0",EK143+100))</f>
        <v>102</v>
      </c>
      <c r="EU143" s="27" t="str">
        <f aca="false">IF(EN143+100&gt;99,EN143+100,CONCATENATE("0",EN143+100))</f>
        <v>098</v>
      </c>
      <c r="EV143" s="27" t="str">
        <f aca="false">IF(EQ143+100&gt;99,EQ143+100,CONCATENATE("0",EQ143+100))</f>
        <v>097</v>
      </c>
      <c r="EW143" s="27" t="n">
        <f aca="false">9-ER143</f>
        <v>8</v>
      </c>
      <c r="EX143" s="8" t="str">
        <f aca="false">CONCATENATE(ET143,EU143,EV143,EW143,EI143)</f>
        <v>10209809785</v>
      </c>
      <c r="EY143" s="8" t="n">
        <f aca="false">VALUE(EX143)</f>
        <v>10209809785</v>
      </c>
      <c r="EZ143" s="8" t="n">
        <f aca="false">LARGE(EY139:EY144,EI143)</f>
        <v>10109607664</v>
      </c>
      <c r="FA143" s="8" t="str">
        <f aca="false">LEFT(EZ143,9)</f>
        <v>101096076</v>
      </c>
      <c r="FB143" s="8" t="str">
        <f aca="false">IF(FA143=FA142,"empate-c",IF(FA143=FA144,"empate-b","ok"))</f>
        <v>ok</v>
      </c>
      <c r="FC143" s="8" t="n">
        <f aca="false">VALUE(RIGHT(EZ143,1))</f>
        <v>4</v>
      </c>
      <c r="FD143" s="8" t="n">
        <f aca="false">IF(FB143="ok",9,IF(FB143="empate-c",CONCATENATE(FC143,FC142),IF(FB143="empate-b",CONCATENATE(FC143,FC144),1)))</f>
        <v>9</v>
      </c>
      <c r="FE143" s="8" t="str">
        <f aca="false">RIGHT(C137,1)</f>
        <v>P</v>
      </c>
      <c r="FF143" s="8" t="n">
        <f aca="false">IF(FD143=9,9,VLOOKUP(CONCATENATE(FE143,FD143),'Conf-Direto'!$A$12:$B$587,2,0))</f>
        <v>9</v>
      </c>
      <c r="FG143" s="8" t="n">
        <f aca="false">IF(FF143=9,9,IF(FF143=FC143,8,7))</f>
        <v>9</v>
      </c>
      <c r="FH143" s="1" t="str">
        <f aca="false">CONCATENATE(FA143,FG143,FC143)</f>
        <v>10109607694</v>
      </c>
      <c r="FI143" s="8" t="n">
        <v>5</v>
      </c>
      <c r="FJ143" s="25" t="n">
        <f aca="false">IF(AK139=1,1,IF(AK140=1,5,0))</f>
        <v>1</v>
      </c>
      <c r="FK143" s="25" t="n">
        <f aca="false">IF(W141=1,2,IF(W142=1,5,0))</f>
        <v>2</v>
      </c>
      <c r="FL143" s="25" t="n">
        <f aca="false">IF(CA141=1,3,IF(CA142=1,5,0))</f>
        <v>3</v>
      </c>
      <c r="FM143" s="25" t="n">
        <f aca="false">IF(BM144=1,4,IF(BM143=1,5,0))</f>
        <v>5</v>
      </c>
      <c r="FN143" s="25"/>
      <c r="FO143" s="25" t="n">
        <f aca="false">FN144</f>
        <v>5</v>
      </c>
      <c r="FP143" s="1" t="n">
        <f aca="false">VALUE(FH143)</f>
        <v>10109607694</v>
      </c>
      <c r="FQ143" s="1" t="n">
        <f aca="false">LARGE(FP139:FP144,5)</f>
        <v>10109607694</v>
      </c>
      <c r="FR143" s="8" t="n">
        <f aca="false">IF(SUM(EJ139:EJ144)=0,B143,VALUE(RIGHT(FQ143,1)))</f>
        <v>4</v>
      </c>
      <c r="FS143" s="1" t="n">
        <f aca="false">FR143+90</f>
        <v>94</v>
      </c>
      <c r="FT143" s="1" t="str">
        <f aca="false">VLOOKUP(FR143,B139:D144,3,0)</f>
        <v>ALEXON LEITE</v>
      </c>
      <c r="FU143" s="4" t="n">
        <f aca="false">F143</f>
        <v>95</v>
      </c>
      <c r="FV143" s="9" t="str">
        <f aca="false">IF(FS143&lt;10,CONCATENATE("0",FS143,IF(FU143&lt;10,CONCATENATE("0",FU143),FU143)),CONCATENATE(FS143,IF(FU143&lt;10,CONCATENATE("0",FU143),FU143)))</f>
        <v>9495</v>
      </c>
      <c r="FW143" s="4" t="n">
        <f aca="false">VALUE(FV143)</f>
        <v>9495</v>
      </c>
      <c r="FX143" s="4" t="n">
        <f aca="false">SMALL(FW139:FW144,FI143)</f>
        <v>9594</v>
      </c>
      <c r="FY143" s="4" t="n">
        <f aca="false">IF(LEN(FX143)=3,VALUE(LEFT(FX143,1)),VALUE(LEFT(FX143,2)))</f>
        <v>95</v>
      </c>
      <c r="FZ143" s="4" t="str">
        <f aca="false">RIGHT(FX143,2)</f>
        <v>94</v>
      </c>
    </row>
    <row r="144" customFormat="false" ht="15" hidden="false" customHeight="false" outlineLevel="0" collapsed="false">
      <c r="B144" s="48" t="n">
        <v>6</v>
      </c>
      <c r="C144" s="100" t="n">
        <v>96</v>
      </c>
      <c r="D144" s="101" t="str">
        <f aca="false">Classificação!D100</f>
        <v>LUIZ MUGLIA</v>
      </c>
      <c r="F144" s="100" t="n">
        <f aca="false">F143+1</f>
        <v>96</v>
      </c>
      <c r="G144" s="102" t="str">
        <f aca="false">VLOOKUP(FR144,$B$139:$D$144,3,0)</f>
        <v>LUIZ MUGLIA</v>
      </c>
      <c r="H144" s="114" t="n">
        <f aca="false">VLOOKUP(FR144,EI139:EJ144,2,0)</f>
        <v>5</v>
      </c>
      <c r="I144" s="104" t="n">
        <f aca="false">VLOOKUP(FR144,EI139:EK144,3,0)</f>
        <v>0</v>
      </c>
      <c r="J144" s="108" t="n">
        <f aca="false">VLOOKUP(FR144,EI139:EQ144,4,0)</f>
        <v>0</v>
      </c>
      <c r="K144" s="106" t="n">
        <f aca="false">VLOOKUP(FR144,EI139:EQ144,5,0)</f>
        <v>10</v>
      </c>
      <c r="L144" s="107" t="n">
        <f aca="false">VLOOKUP(FR144,EI139:EQ144,6,0)</f>
        <v>-10</v>
      </c>
      <c r="M144" s="108" t="n">
        <f aca="false">VLOOKUP(FR144,EI139:EQ144,7,0)</f>
        <v>0</v>
      </c>
      <c r="N144" s="106" t="n">
        <f aca="false">VLOOKUP(FR144,EI139:EQ144,8,0)</f>
        <v>60</v>
      </c>
      <c r="O144" s="115" t="n">
        <f aca="false">VLOOKUP(FR144,EI139:EQ144,9,0)</f>
        <v>-60</v>
      </c>
      <c r="P144" s="109" t="n">
        <f aca="false">VLOOKUP(FR144,EI139:ER144,10,0)</f>
        <v>5</v>
      </c>
      <c r="Q144" s="109" t="e">
        <f aca="false">VLOOKUP(FS144,EJ139:ES144,10,0)</f>
        <v>#N/A</v>
      </c>
      <c r="R144" s="59"/>
      <c r="S144" s="59"/>
      <c r="U144" s="81" t="s">
        <v>75</v>
      </c>
      <c r="V144" s="82" t="str">
        <f aca="false">D142</f>
        <v>ALEXON LEITE</v>
      </c>
      <c r="W144" s="83" t="n">
        <f aca="false">IF(X144="W",1,IF(X144="O",0,IF(X144="R",0,IF(X143="R",1,IF(AG144+AG143&gt;0,IF(AG144&gt;AG143,1,0),IF(AF144&gt;AF143,1,0))))))</f>
        <v>0</v>
      </c>
      <c r="X144" s="110" t="s">
        <v>47</v>
      </c>
      <c r="Y144" s="85"/>
      <c r="Z144" s="85"/>
      <c r="AA144" s="86"/>
      <c r="AC144" s="5" t="str">
        <f aca="false">IF(AA144&lt;&gt;"","STB",IF(AA143&lt;&gt;"","STB",IF(Z144&lt;&gt;"",IF(Z144&gt;5,IF(Z144&gt;Z143+1,"fim2st",IF(Z143&gt;Z144+1,"fim2st",IF(Z144=Z143,"meio2st",IF(Z144=6,IF(Z143=7,"fim2st","meio2st"),IF(Z144=7,IF(Z143=6,"fim2st","meio2st"),"meio2st"))))),IF(Z143&gt;5,IF(Z143&gt;Z144+1,"fim2st","meio2st"),"meio2st")),IF(Z143&lt;&gt;"",IF(Z144&gt;5,IF(Z144&gt;Z143+1,"fim2st",IF(Z143&gt;Z144+1,"fim2st",IF(Z144=Z143,"meio2st",IF(Z144=6,IF(Z143=7,"fim2st","meio2st"),IF(Z144=7,IF(Z143=6,"fim2st","meio2st"),"meio2st"))))),IF(Z143&gt;5,IF(Z143&gt;Z144+1,"fim2st","meio2st"),"meio2st")),IF(Y144&lt;&gt;"",IF(Y144&gt;5,IF(Y144&gt;Y143+1,"fim1st",IF(Y143&gt;Y144+1,"fim1st",IF(Y144=Y143,"meio1st",IF(Y144=6,IF(Y143=7,"fim1st","meio1st"),IF(Y144=7,IF(Y143=6,"fim1st","meio1st"),"meio1st"))))),IF(Y143&gt;5,IF(Y143&gt;Y144+1,"fim1st","meio1st"),"meio1st")),IF(Y143&lt;&gt;"",IF(Y144&gt;5,IF(Y144&gt;Y143+1,"fim1st",IF(Y143&gt;Y144+1,"fim1st",IF(Y144=Y143,"meio1st",IF(Y144=6,IF(Y143=7,"fim1st","meio1st"),IF(Y144=7,IF(Y143=6,"fim1st","meio1st"),"meio1st"))))),IF(Y143&gt;5,IF(Y143&gt;Y144+1,"fim1st","meio1st"),"meio1st")),"NJG"))))))</f>
        <v>NJG</v>
      </c>
      <c r="AE144" s="87" t="n">
        <f aca="false">IF(X144="W",6,IF(X144="O",0,  IF(X143="R",IF(AC144="meio1st",IF(Y143&gt;4,IF(Y143=6,7,Y143+2),6),Y144),Y144)))</f>
        <v>0</v>
      </c>
      <c r="AF144" s="88" t="n">
        <f aca="false">IF(X144="W",6,IF(X144="O",0,IF(X144="R",IF(AC144="meio1st",0,IF(AC144="fim1st",0,Z144) ),IF(X143="R",IF(AC144="meio1st",6,IF(AC144="fim1st",6,IF(AC144="meio2st",IF(Z143&gt;4,IF(Z143=6,7,Z143+2),6),Z144))),Z144))))</f>
        <v>0</v>
      </c>
      <c r="AG144" s="89" t="n">
        <f aca="false">IF(X144="W",0,IF(X144="O",0,IF(X144="R",IF(AC144="STB",AA144,0),IF(X143="R",IF(AC139="meio1st",0,IF(AE144&gt;AE143,IF(AF144&gt;AF143,0,10),IF(AF144&gt;AF143,10,AA144))),AA144))))</f>
        <v>0</v>
      </c>
      <c r="AH144" s="69"/>
      <c r="AI144" s="81"/>
      <c r="AJ144" s="82" t="str">
        <f aca="false">D144</f>
        <v>LUIZ MUGLIA</v>
      </c>
      <c r="AK144" s="83" t="n">
        <f aca="false">IF(AL144="W",1,IF(AL144="O",0,IF(AL144="R",0,IF(AL143="R",1,IF(AU144+AU143&gt;0,IF(AU144&gt;AU143,1,0),IF(AT144&gt;AT143,1,0))))))</f>
        <v>0</v>
      </c>
      <c r="AL144" s="110" t="s">
        <v>47</v>
      </c>
      <c r="AM144" s="85"/>
      <c r="AN144" s="85"/>
      <c r="AO144" s="86"/>
      <c r="AQ144" s="5" t="str">
        <f aca="false">IF(AO144&lt;&gt;"","STB",IF(AO143&lt;&gt;"","STB",IF(AN144&lt;&gt;"",IF(AN144&gt;5,IF(AN144&gt;AN143+1,"fim2st",IF(AN143&gt;AN144+1,"fim2st",IF(AN144=AN143,"meio2st",IF(AN144=6,IF(AN143=7,"fim2st","meio2st"),IF(AN144=7,IF(AN143=6,"fim2st","meio2st"),"meio2st"))))),IF(AN143&gt;5,IF(AN143&gt;AN144+1,"fim2st","meio2st"),"meio2st")),IF(AN143&lt;&gt;"",IF(AN144&gt;5,IF(AN144&gt;AN143+1,"fim2st",IF(AN143&gt;AN144+1,"fim2st",IF(AN144=AN143,"meio2st",IF(AN144=6,IF(AN143=7,"fim2st","meio2st"),IF(AN144=7,IF(AN143=6,"fim2st","meio2st"),"meio2st"))))),IF(AN143&gt;5,IF(AN143&gt;AN144+1,"fim2st","meio2st"),"meio2st")),IF(AM144&lt;&gt;"",IF(AM144&gt;5,IF(AM144&gt;AM143+1,"fim1st",IF(AM143&gt;AM144+1,"fim1st",IF(AM144=AM143,"meio1st",IF(AM144=6,IF(AM143=7,"fim1st","meio1st"),IF(AM144=7,IF(AM143=6,"fim1st","meio1st"),"meio1st"))))),IF(AM143&gt;5,IF(AM143&gt;AM144+1,"fim1st","meio1st"),"meio1st")),IF(AM143&lt;&gt;"",IF(AM144&gt;5,IF(AM144&gt;AM143+1,"fim1st",IF(AM143&gt;AM144+1,"fim1st",IF(AM144=AM143,"meio1st",IF(AM144=6,IF(AM143=7,"fim1st","meio1st"),IF(AM144=7,IF(AM143=6,"fim1st","meio1st"),"meio1st"))))),IF(AM143&gt;5,IF(AM143&gt;AM144+1,"fim1st","meio1st"),"meio1st")),"NJG"))))))</f>
        <v>NJG</v>
      </c>
      <c r="AS144" s="87" t="n">
        <f aca="false">IF(AL144="W",6,IF(AL144="O",0,  IF(AL143="R",IF(AQ144="meio1st",IF(AM143&gt;4,IF(AM143=6,7,AM143+2),6),AM144),AM144)))</f>
        <v>0</v>
      </c>
      <c r="AT144" s="88" t="n">
        <f aca="false">IF(AL144="W",6,IF(AL144="O",0,IF(AL144="R",IF(AQ144="meio1st",0,IF(AQ144="fim1st",0,AN144) ),IF(AL143="R",IF(AQ144="meio1st",6,IF(AQ144="fim1st",6,IF(AQ144="meio2st",IF(AN143&gt;4,IF(AN143=6,7,AN143+2),6),AN144))),AN144))))</f>
        <v>0</v>
      </c>
      <c r="AU144" s="89" t="n">
        <f aca="false">IF(AL144="W",0,IF(AL144="O",0,IF(AL144="R",IF(AQ144="STB",AO144,0),IF(AL143="R",IF(AQ139="meio1st",0,IF(AS144&gt;AS143,IF(AT144&gt;AT143,0,10),IF(AT144&gt;AT143,10,AO144))),AO144))))</f>
        <v>0</v>
      </c>
      <c r="AW144" s="81" t="s">
        <v>75</v>
      </c>
      <c r="AX144" s="82" t="str">
        <f aca="false">D144</f>
        <v>LUIZ MUGLIA</v>
      </c>
      <c r="AY144" s="83" t="n">
        <f aca="false">IF(AZ144="W",1,IF(AZ144="O",0,IF(AZ144="R",0,IF(AZ143="R",1,IF(BI144+BI143&gt;0,IF(BI144&gt;BI143,1,0),IF(BH144&gt;BH143,1,0))))))</f>
        <v>0</v>
      </c>
      <c r="AZ144" s="110" t="s">
        <v>47</v>
      </c>
      <c r="BA144" s="85"/>
      <c r="BB144" s="85"/>
      <c r="BC144" s="86"/>
      <c r="BE144" s="5" t="str">
        <f aca="false">IF(BC144&lt;&gt;"","STB",IF(BC143&lt;&gt;"","STB",IF(BB144&lt;&gt;"",IF(BB144&gt;5,IF(BB144&gt;BB143+1,"fim2st",IF(BB143&gt;BB144+1,"fim2st",IF(BB144=BB143,"meio2st",IF(BB144=6,IF(BB143=7,"fim2st","meio2st"),IF(BB144=7,IF(BB143=6,"fim2st","meio2st"),"meio2st"))))),IF(BB143&gt;5,IF(BB143&gt;BB144+1,"fim2st","meio2st"),"meio2st")),IF(BB143&lt;&gt;"",IF(BB144&gt;5,IF(BB144&gt;BB143+1,"fim2st",IF(BB143&gt;BB144+1,"fim2st",IF(BB144=BB143,"meio2st",IF(BB144=6,IF(BB143=7,"fim2st","meio2st"),IF(BB144=7,IF(BB143=6,"fim2st","meio2st"),"meio2st"))))),IF(BB143&gt;5,IF(BB143&gt;BB144+1,"fim2st","meio2st"),"meio2st")),IF(BA144&lt;&gt;"",IF(BA144&gt;5,IF(BA144&gt;BA143+1,"fim1st",IF(BA143&gt;BA144+1,"fim1st",IF(BA144=BA143,"meio1st",IF(BA144=6,IF(BA143=7,"fim1st","meio1st"),IF(BA144=7,IF(BA143=6,"fim1st","meio1st"),"meio1st"))))),IF(BA143&gt;5,IF(BA143&gt;BA144+1,"fim1st","meio1st"),"meio1st")),IF(BA143&lt;&gt;"",IF(BA144&gt;5,IF(BA144&gt;BA143+1,"fim1st",IF(BA143&gt;BA144+1,"fim1st",IF(BA144=BA143,"meio1st",IF(BA144=6,IF(BA143=7,"fim1st","meio1st"),IF(BA144=7,IF(BA143=6,"fim1st","meio1st"),"meio1st"))))),IF(BA143&gt;5,IF(BA143&gt;BA144+1,"fim1st","meio1st"),"meio1st")),"NJG"))))))</f>
        <v>NJG</v>
      </c>
      <c r="BG144" s="87" t="n">
        <f aca="false">IF(AZ144="W",6,IF(AZ144="O",0,  IF(AZ143="R",IF(BE144="meio1st",IF(BA143&gt;4,IF(BA143=6,7,BA143+2),6),BA144),BA144)))</f>
        <v>0</v>
      </c>
      <c r="BH144" s="88" t="n">
        <f aca="false">IF(AZ144="W",6,IF(AZ144="O",0,IF(AZ144="R",IF(BE144="meio1st",0,IF(BE144="fim1st",0,BB144) ),IF(AZ143="R",IF(BE144="meio1st",6,IF(BE144="fim1st",6,IF(BE144="meio2st",IF(BB143&gt;4,IF(BB143=6,7,BB143+2),6),BB144))),BB144))))</f>
        <v>0</v>
      </c>
      <c r="BI144" s="89" t="n">
        <f aca="false">IF(AZ144="W",0,IF(AZ144="O",0,IF(AZ144="R",IF(BE144="STB",BC144,0),IF(AZ143="R",IF(BE139="meio1st",0,IF(BG144&gt;BG143,IF(BH144&gt;BH143,0,10),IF(BH144&gt;BH143,10,BC144))),BC144))))</f>
        <v>0</v>
      </c>
      <c r="BK144" s="81"/>
      <c r="BL144" s="82" t="str">
        <f aca="false">D142</f>
        <v>ALEXON LEITE</v>
      </c>
      <c r="BM144" s="83" t="n">
        <f aca="false">IF(BN144="W",1,IF(BN144="O",0,IF(BN144="R",0,IF(BN143="R",1,IF(BW144+BW143&gt;0,IF(BW144&gt;BW143,1,0),IF(BV144&gt;BV143,1,0))))))</f>
        <v>0</v>
      </c>
      <c r="BN144" s="110" t="s">
        <v>47</v>
      </c>
      <c r="BO144" s="85"/>
      <c r="BP144" s="85"/>
      <c r="BQ144" s="86"/>
      <c r="BS144" s="5" t="str">
        <f aca="false">IF(BQ144&lt;&gt;"","STB",IF(BQ143&lt;&gt;"","STB",IF(BP144&lt;&gt;"",IF(BP144&gt;5,IF(BP144&gt;BP143+1,"fim2st",IF(BP143&gt;BP144+1,"fim2st",IF(BP144=BP143,"meio2st",IF(BP144=6,IF(BP143=7,"fim2st","meio2st"),IF(BP144=7,IF(BP143=6,"fim2st","meio2st"),"meio2st"))))),IF(BP143&gt;5,IF(BP143&gt;BP144+1,"fim2st","meio2st"),"meio2st")),IF(BP143&lt;&gt;"",IF(BP144&gt;5,IF(BP144&gt;BP143+1,"fim2st",IF(BP143&gt;BP144+1,"fim2st",IF(BP144=BP143,"meio2st",IF(BP144=6,IF(BP143=7,"fim2st","meio2st"),IF(BP144=7,IF(BP143=6,"fim2st","meio2st"),"meio2st"))))),IF(BP143&gt;5,IF(BP143&gt;BP144+1,"fim2st","meio2st"),"meio2st")),IF(BO144&lt;&gt;"",IF(BO144&gt;5,IF(BO144&gt;BO143+1,"fim1st",IF(BO143&gt;BO144+1,"fim1st",IF(BO144=BO143,"meio1st",IF(BO144=6,IF(BO143=7,"fim1st","meio1st"),IF(BO144=7,IF(BO143=6,"fim1st","meio1st"),"meio1st"))))),IF(BO143&gt;5,IF(BO143&gt;BO144+1,"fim1st","meio1st"),"meio1st")),IF(BO143&lt;&gt;"",IF(BO144&gt;5,IF(BO144&gt;BO143+1,"fim1st",IF(BO143&gt;BO144+1,"fim1st",IF(BO144=BO143,"meio1st",IF(BO144=6,IF(BO143=7,"fim1st","meio1st"),IF(BO144=7,IF(BO143=6,"fim1st","meio1st"),"meio1st"))))),IF(BO143&gt;5,IF(BO143&gt;BO144+1,"fim1st","meio1st"),"meio1st")),"NJG"))))))</f>
        <v>NJG</v>
      </c>
      <c r="BU144" s="87" t="n">
        <f aca="false">IF(BN144="W",6,IF(BN144="O",0,  IF(BN143="R",IF(BS144="meio1st",IF(BO143&gt;4,IF(BO143=6,7,BO143+2),6),BO144),BO144)))</f>
        <v>0</v>
      </c>
      <c r="BV144" s="88" t="n">
        <f aca="false">IF(BN144="W",6,IF(BN144="O",0,IF(BN144="R",IF(BS144="meio1st",0,IF(BS144="fim1st",0,BP144) ),IF(BN143="R",IF(BS144="meio1st",6,IF(BS144="fim1st",6,IF(BS144="meio2st",IF(BP143&gt;4,IF(BP143=6,7,BP143+2),6),BP144))),BP144))))</f>
        <v>0</v>
      </c>
      <c r="BW144" s="89" t="n">
        <f aca="false">IF(BN144="W",0,IF(BN144="O",0,IF(BN144="R",IF(BS144="STB",BQ144,0),IF(BN143="R",IF(BS139="meio1st",0,IF(BU144&gt;BU143,IF(BV144&gt;BV143,0,10),IF(BV144&gt;BV143,10,BQ144))),BQ144))))</f>
        <v>0</v>
      </c>
      <c r="BY144" s="81"/>
      <c r="BZ144" s="82" t="str">
        <f aca="false">D144</f>
        <v>LUIZ MUGLIA</v>
      </c>
      <c r="CA144" s="83" t="n">
        <f aca="false">IF(CB144="W",1,IF(CB144="O",0,IF(CB144="R",0,IF(CB143="R",1,IF(CK144+CK143&gt;0,IF(CK144&gt;CK143,1,0),IF(CJ144&gt;CJ143,1,0))))))</f>
        <v>0</v>
      </c>
      <c r="CB144" s="110" t="s">
        <v>47</v>
      </c>
      <c r="CC144" s="85"/>
      <c r="CD144" s="85"/>
      <c r="CE144" s="86"/>
      <c r="CG144" s="5" t="str">
        <f aca="false">IF(CE144&lt;&gt;"","STB",IF(CE143&lt;&gt;"","STB",IF(CD144&lt;&gt;"",IF(CD144&gt;5,IF(CD144&gt;CD143+1,"fim2st",IF(CD143&gt;CD144+1,"fim2st",IF(CD144=CD143,"meio2st",IF(CD144=6,IF(CD143=7,"fim2st","meio2st"),IF(CD144=7,IF(CD143=6,"fim2st","meio2st"),"meio2st"))))),IF(CD143&gt;5,IF(CD143&gt;CD144+1,"fim2st","meio2st"),"meio2st")),IF(CD143&lt;&gt;"",IF(CD144&gt;5,IF(CD144&gt;CD143+1,"fim2st",IF(CD143&gt;CD144+1,"fim2st",IF(CD144=CD143,"meio2st",IF(CD144=6,IF(CD143=7,"fim2st","meio2st"),IF(CD144=7,IF(CD143=6,"fim2st","meio2st"),"meio2st"))))),IF(CD143&gt;5,IF(CD143&gt;CD144+1,"fim2st","meio2st"),"meio2st")),IF(CC144&lt;&gt;"",IF(CC144&gt;5,IF(CC144&gt;CC143+1,"fim1st",IF(CC143&gt;CC144+1,"fim1st",IF(CC144=CC143,"meio1st",IF(CC144=6,IF(CC143=7,"fim1st","meio1st"),IF(CC144=7,IF(CC143=6,"fim1st","meio1st"),"meio1st"))))),IF(CC143&gt;5,IF(CC143&gt;CC144+1,"fim1st","meio1st"),"meio1st")),IF(CC143&lt;&gt;"",IF(CC144&gt;5,IF(CC144&gt;CC143+1,"fim1st",IF(CC143&gt;CC144+1,"fim1st",IF(CC144=CC143,"meio1st",IF(CC144=6,IF(CC143=7,"fim1st","meio1st"),IF(CC144=7,IF(CC143=6,"fim1st","meio1st"),"meio1st"))))),IF(CC143&gt;5,IF(CC143&gt;CC144+1,"fim1st","meio1st"),"meio1st")),"NJG"))))))</f>
        <v>NJG</v>
      </c>
      <c r="CI144" s="92" t="n">
        <f aca="false">IF(CB144="W",6,IF(CB144="O",0,  IF(CB143="R",IF(CG144="meio1st",IF(CC143&gt;4,IF(CC143=6,7,CC143+2),6),CC144),CC144)))</f>
        <v>0</v>
      </c>
      <c r="CJ144" s="93" t="n">
        <f aca="false">IF(CB144="W",6,IF(CB144="O",0,IF(CB144="R",IF(CG144="meio1st",0,IF(CG144="fim1st",0,CD144) ),IF(CB143="R",IF(CG144="meio1st",6,IF(CG144="fim1st",6,IF(CG144="meio2st",IF(CD143&gt;4,IF(CD143=6,7,CD143+2),6),CD144))),CD144))))</f>
        <v>0</v>
      </c>
      <c r="CK144" s="94" t="n">
        <f aca="false">IF(CB144="W",0,IF(CB144="O",0,IF(CB144="R",IF(CG144="STB",CE144,0),IF(CB143="R",IF(CG139="meio1st",0,IF(CI144&gt;CI143,IF(CJ144&gt;CJ143,0,10),IF(CJ144&gt;CJ143,10,CE144))),CE144))))</f>
        <v>0</v>
      </c>
      <c r="CM144" s="1" t="str">
        <f aca="false">D144</f>
        <v>LUIZ MUGLIA</v>
      </c>
      <c r="CN144" s="8" t="n">
        <f aca="false">IF(AE140&gt;AE139,1,0)</f>
        <v>0</v>
      </c>
      <c r="CO144" s="8" t="n">
        <f aca="false">IF(AF140&gt;AF139,1,0)</f>
        <v>0</v>
      </c>
      <c r="CP144" s="8" t="n">
        <f aca="false">IF(AG140&gt;AG139,1,0)</f>
        <v>0</v>
      </c>
      <c r="CQ144" s="8" t="n">
        <f aca="false">IF(AS144&gt;AS143,1,0)</f>
        <v>0</v>
      </c>
      <c r="CR144" s="8" t="n">
        <f aca="false">IF(AT144&gt;AT143,1,0)</f>
        <v>0</v>
      </c>
      <c r="CS144" s="8" t="n">
        <f aca="false">IF(AU144&gt;AU143,1,0)</f>
        <v>0</v>
      </c>
      <c r="CT144" s="8" t="n">
        <f aca="false">IF(BG144&gt;BG143,1,0)</f>
        <v>0</v>
      </c>
      <c r="CU144" s="8" t="n">
        <f aca="false">IF(BH144&gt;BH143,1,0)</f>
        <v>0</v>
      </c>
      <c r="CV144" s="8" t="n">
        <f aca="false">IF(BI144&gt;BI143,1,0)</f>
        <v>0</v>
      </c>
      <c r="CW144" s="8" t="n">
        <f aca="false">IF(BU142&gt;BU141,1,0)</f>
        <v>0</v>
      </c>
      <c r="CX144" s="8" t="n">
        <f aca="false">IF(BV142&gt;BV141,1,0)</f>
        <v>0</v>
      </c>
      <c r="CY144" s="8" t="n">
        <f aca="false">IF(BW142&gt;BW141,1,0)</f>
        <v>0</v>
      </c>
      <c r="CZ144" s="8" t="n">
        <f aca="false">IF(CI144&gt;CI143,1,0)</f>
        <v>0</v>
      </c>
      <c r="DA144" s="8" t="n">
        <f aca="false">IF(CJ144&gt;CJ143,1,0)</f>
        <v>0</v>
      </c>
      <c r="DB144" s="8" t="n">
        <f aca="false">IF(CK144&gt;CK143,1,0)</f>
        <v>0</v>
      </c>
      <c r="DC144" s="74"/>
      <c r="DD144" s="8" t="n">
        <f aca="false">IF(AE139&gt;AE140,1,0)</f>
        <v>1</v>
      </c>
      <c r="DE144" s="8" t="n">
        <f aca="false">IF(AF139&gt;AF140,1,0)</f>
        <v>1</v>
      </c>
      <c r="DF144" s="8" t="n">
        <f aca="false">IF(AG139&gt;AG140,1,0)</f>
        <v>0</v>
      </c>
      <c r="DG144" s="8" t="n">
        <f aca="false">IF(AS143&gt;AS144,1,0)</f>
        <v>1</v>
      </c>
      <c r="DH144" s="8" t="n">
        <f aca="false">IF(AT143&gt;AT144,1,0)</f>
        <v>1</v>
      </c>
      <c r="DI144" s="8" t="n">
        <f aca="false">IF(AU143&gt;AU144,1,0)</f>
        <v>0</v>
      </c>
      <c r="DJ144" s="8" t="n">
        <f aca="false">IF(BG143&gt;BG144,1,0)</f>
        <v>1</v>
      </c>
      <c r="DK144" s="8" t="n">
        <f aca="false">IF(BH143&gt;BH144,1,0)</f>
        <v>1</v>
      </c>
      <c r="DL144" s="8" t="n">
        <f aca="false">IF(BI143&gt;BI144,1,0)</f>
        <v>0</v>
      </c>
      <c r="DM144" s="8" t="n">
        <f aca="false">IF(BU141&gt;BU142,1,0)</f>
        <v>1</v>
      </c>
      <c r="DN144" s="8" t="n">
        <f aca="false">IF(BV141&gt;BV142,1,0)</f>
        <v>1</v>
      </c>
      <c r="DO144" s="8" t="n">
        <f aca="false">IF(BW141&gt;BW142,1,0)</f>
        <v>0</v>
      </c>
      <c r="DP144" s="8" t="n">
        <f aca="false">IF(CI143&gt;CI144,1,0)</f>
        <v>1</v>
      </c>
      <c r="DQ144" s="8" t="n">
        <f aca="false">IF(CJ143&gt;CJ144,1,0)</f>
        <v>1</v>
      </c>
      <c r="DR144" s="8" t="n">
        <f aca="false">IF(CK143&gt;CK144,1,0)</f>
        <v>0</v>
      </c>
      <c r="DS144" s="74"/>
      <c r="DT144" s="8" t="n">
        <f aca="false">AE140+AF140+AG140+AS144+AT144+AU144+BG144+BH144+BI144+BU142+BV142+BW142+CI144+CJ144+CK144</f>
        <v>0</v>
      </c>
      <c r="DU144" s="8" t="n">
        <f aca="false">AE139+AF139+AG139+AS143+AT143+AU143+BG143+BH143+BI143+BU141+BV141+BW141+CI143+CJ143+CK143</f>
        <v>60</v>
      </c>
      <c r="DV144" s="74"/>
      <c r="DW144" s="1" t="n">
        <f aca="false">IF(X140="O",1,0)</f>
        <v>1</v>
      </c>
      <c r="DX144" s="1" t="n">
        <f aca="false">IF(AL144="O",1,0)</f>
        <v>1</v>
      </c>
      <c r="DY144" s="1" t="n">
        <f aca="false">IF(AZ144="O",1,0)</f>
        <v>1</v>
      </c>
      <c r="DZ144" s="1" t="n">
        <f aca="false">IF(BN142="O",1,0)</f>
        <v>1</v>
      </c>
      <c r="EA144" s="1" t="n">
        <f aca="false">IF(CB144="O",1,0)</f>
        <v>1</v>
      </c>
      <c r="ED144" s="8" t="n">
        <f aca="false">IF(CN144+CO144+CP144+DD144+DE144+DF144&gt;0,1,0)</f>
        <v>1</v>
      </c>
      <c r="EE144" s="8" t="n">
        <f aca="false">IF(CQ144+CR144+CS144+DG144+DH144+DI144&gt;0,1,0)</f>
        <v>1</v>
      </c>
      <c r="EF144" s="8" t="n">
        <f aca="false">IF(CT144+CU144+CV144+DJ144+DK144+DL144&gt;0,1,0)</f>
        <v>1</v>
      </c>
      <c r="EG144" s="8" t="n">
        <f aca="false">IF(CW144+CX144+CY144+DM144+DN144+DO144&gt;0,1,0)</f>
        <v>1</v>
      </c>
      <c r="EH144" s="8" t="n">
        <f aca="false">IF(CZ144+DA144+DB144+DP144+DQ144+DR144&gt;0,1,0)</f>
        <v>1</v>
      </c>
      <c r="EI144" s="8" t="n">
        <v>6</v>
      </c>
      <c r="EJ144" s="48" t="n">
        <f aca="false">SUM(ED144:EH144)</f>
        <v>5</v>
      </c>
      <c r="EK144" s="48" t="n">
        <f aca="false">AY144+BM142+CA144+W140+AK144</f>
        <v>0</v>
      </c>
      <c r="EL144" s="48" t="n">
        <f aca="false">SUM(CN144:DB144)</f>
        <v>0</v>
      </c>
      <c r="EM144" s="48" t="n">
        <f aca="false">SUM(DD144:DR144)</f>
        <v>10</v>
      </c>
      <c r="EN144" s="48" t="n">
        <f aca="false">EL144-EM144</f>
        <v>-10</v>
      </c>
      <c r="EO144" s="48" t="n">
        <f aca="false">DT144</f>
        <v>0</v>
      </c>
      <c r="EP144" s="48" t="n">
        <f aca="false">DU144</f>
        <v>60</v>
      </c>
      <c r="EQ144" s="48" t="n">
        <f aca="false">EO144-EP144</f>
        <v>-60</v>
      </c>
      <c r="ER144" s="48" t="n">
        <f aca="false">SUM(DW144:EA144)</f>
        <v>5</v>
      </c>
      <c r="ES144" s="74"/>
      <c r="ET144" s="27" t="n">
        <f aca="false">IF(EK144+100&gt;99,EK144+100,concatdxnar("0",EK144+100))</f>
        <v>100</v>
      </c>
      <c r="EU144" s="27" t="str">
        <f aca="false">IF(EN144+100&gt;99,EN144+100,CONCATENATE("0",EN144+100))</f>
        <v>090</v>
      </c>
      <c r="EV144" s="27" t="str">
        <f aca="false">IF(EQ144+100&gt;99,EQ144+100,CONCATENATE("0",EQ144+100))</f>
        <v>040</v>
      </c>
      <c r="EW144" s="27" t="n">
        <f aca="false">9-ER144</f>
        <v>4</v>
      </c>
      <c r="EX144" s="8" t="str">
        <f aca="false">CONCATENATE(ET144,EU144,EV144,EW144,EI144)</f>
        <v>10009004046</v>
      </c>
      <c r="EY144" s="8" t="n">
        <f aca="false">VALUE(EX144)</f>
        <v>10009004046</v>
      </c>
      <c r="EZ144" s="8" t="n">
        <f aca="false">LARGE(EY139:EY144,EI144)</f>
        <v>10009004046</v>
      </c>
      <c r="FA144" s="8" t="str">
        <f aca="false">LEFT(EZ144,9)</f>
        <v>100090040</v>
      </c>
      <c r="FB144" s="8" t="str">
        <f aca="false">IF(FA144=FA143,"empate-c","ok")</f>
        <v>ok</v>
      </c>
      <c r="FC144" s="8" t="n">
        <f aca="false">VALUE(RIGHT(EZ144,1))</f>
        <v>6</v>
      </c>
      <c r="FD144" s="8" t="n">
        <f aca="false">IF(FB144="ok",9,IF(FB144="empate-c",CONCATENATE(FC144,FC143),IF(FB144="empate-b",CONCATENATE(FC144,FC183),1)))</f>
        <v>9</v>
      </c>
      <c r="FE144" s="8" t="str">
        <f aca="false">RIGHT(C137,1)</f>
        <v>P</v>
      </c>
      <c r="FF144" s="8" t="n">
        <f aca="false">IF(FD144=9,9,VLOOKUP(CONCATENATE(FE144,FD144),'Conf-Direto'!$A$12:$B$587,2,0))</f>
        <v>9</v>
      </c>
      <c r="FG144" s="8" t="n">
        <f aca="false">IF(FF144=9,9,IF(FF144=FC144,8,7))</f>
        <v>9</v>
      </c>
      <c r="FH144" s="1" t="str">
        <f aca="false">CONCATENATE(FA144,FG144,FC144)</f>
        <v>10009004096</v>
      </c>
      <c r="FI144" s="8" t="n">
        <v>6</v>
      </c>
      <c r="FJ144" s="25" t="n">
        <f aca="false">IF(W139=1,1,IF(W140=1,6,0))</f>
        <v>1</v>
      </c>
      <c r="FK144" s="25" t="n">
        <f aca="false">IF(BM141=1,2,IF(BM142=1,6,0))</f>
        <v>2</v>
      </c>
      <c r="FL144" s="25" t="n">
        <f aca="false">IF(AK143=1,3,IF(AK144=1,6,0))</f>
        <v>3</v>
      </c>
      <c r="FM144" s="25" t="n">
        <f aca="false">IF(CA143=1,4,IF(CA144=1,6,0))</f>
        <v>4</v>
      </c>
      <c r="FN144" s="25" t="n">
        <f aca="false">IF(AY143=1,5,IF(AY144=1,6,0))</f>
        <v>5</v>
      </c>
      <c r="FO144" s="25"/>
      <c r="FP144" s="1" t="n">
        <f aca="false">VALUE(FH144)</f>
        <v>10009004096</v>
      </c>
      <c r="FQ144" s="1" t="n">
        <f aca="false">LARGE(FP139:FP144,6)</f>
        <v>10009004096</v>
      </c>
      <c r="FR144" s="8" t="n">
        <f aca="false">IF(SUM(EJ139:EJ144)=0,B144,VALUE(RIGHT(FQ144,1)))</f>
        <v>6</v>
      </c>
      <c r="FS144" s="1" t="n">
        <f aca="false">FR144+90</f>
        <v>96</v>
      </c>
      <c r="FT144" s="1" t="str">
        <f aca="false">VLOOKUP(FR144,B139:D144,3,0)</f>
        <v>LUIZ MUGLIA</v>
      </c>
      <c r="FU144" s="4" t="n">
        <f aca="false">F144</f>
        <v>96</v>
      </c>
      <c r="FV144" s="9" t="str">
        <f aca="false">IF(FS144&lt;10,CONCATENATE("0",FS144,IF(FU144&lt;10,CONCATENATE("0",FU144),FU144)),CONCATENATE(FS144,IF(FU144&lt;10,CONCATENATE("0",FU144),FU144)))</f>
        <v>9696</v>
      </c>
      <c r="FW144" s="4" t="n">
        <f aca="false">VALUE(FV144)</f>
        <v>9696</v>
      </c>
      <c r="FX144" s="4" t="n">
        <f aca="false">SMALL(FW139:FW144,FI144)</f>
        <v>9696</v>
      </c>
      <c r="FY144" s="4" t="n">
        <f aca="false">IF(LEN(FX144)=3,VALUE(LEFT(FX144,1)),VALUE(LEFT(FX144,2)))</f>
        <v>96</v>
      </c>
      <c r="FZ144" s="4" t="str">
        <f aca="false">RIGHT(FX144,2)</f>
        <v>96</v>
      </c>
    </row>
    <row r="146" s="17" customFormat="true" ht="22.5" hidden="false" customHeight="true" outlineLevel="0" collapsed="false">
      <c r="A146" s="10"/>
      <c r="B146" s="10" t="s">
        <v>0</v>
      </c>
      <c r="C146" s="11" t="s">
        <v>100</v>
      </c>
      <c r="D146" s="11"/>
      <c r="E146" s="12"/>
      <c r="F146" s="11" t="str">
        <f aca="false">$C146</f>
        <v>GRUPO Q</v>
      </c>
      <c r="G146" s="11" t="s">
        <v>80</v>
      </c>
      <c r="H146" s="13" t="s">
        <v>2</v>
      </c>
      <c r="I146" s="14" t="s">
        <v>3</v>
      </c>
      <c r="J146" s="15" t="s">
        <v>4</v>
      </c>
      <c r="K146" s="15"/>
      <c r="L146" s="15"/>
      <c r="M146" s="15" t="s">
        <v>6</v>
      </c>
      <c r="N146" s="15"/>
      <c r="O146" s="15"/>
      <c r="P146" s="11" t="s">
        <v>8</v>
      </c>
      <c r="Q146" s="11" t="s">
        <v>8</v>
      </c>
      <c r="R146" s="36"/>
      <c r="S146" s="36"/>
      <c r="U146" s="120"/>
      <c r="V146" s="121" t="s">
        <v>94</v>
      </c>
      <c r="W146" s="19"/>
      <c r="X146" s="22" t="s">
        <v>10</v>
      </c>
      <c r="Y146" s="22"/>
      <c r="Z146" s="22"/>
      <c r="AA146" s="22"/>
      <c r="AC146" s="5" t="s">
        <v>11</v>
      </c>
      <c r="AD146" s="12"/>
      <c r="AE146" s="21" t="s">
        <v>12</v>
      </c>
      <c r="AF146" s="21"/>
      <c r="AG146" s="21"/>
      <c r="AI146" s="120"/>
      <c r="AJ146" s="121" t="s">
        <v>95</v>
      </c>
      <c r="AK146" s="19"/>
      <c r="AL146" s="22" t="s">
        <v>10</v>
      </c>
      <c r="AM146" s="22"/>
      <c r="AN146" s="22"/>
      <c r="AO146" s="22"/>
      <c r="AP146" s="12"/>
      <c r="AQ146" s="5" t="s">
        <v>11</v>
      </c>
      <c r="AR146" s="12"/>
      <c r="AS146" s="21" t="s">
        <v>12</v>
      </c>
      <c r="AT146" s="21"/>
      <c r="AU146" s="21"/>
      <c r="AW146" s="120"/>
      <c r="AX146" s="121" t="s">
        <v>96</v>
      </c>
      <c r="AY146" s="19"/>
      <c r="AZ146" s="22" t="s">
        <v>10</v>
      </c>
      <c r="BA146" s="22"/>
      <c r="BB146" s="22"/>
      <c r="BC146" s="22"/>
      <c r="BD146" s="12"/>
      <c r="BE146" s="5" t="s">
        <v>11</v>
      </c>
      <c r="BF146" s="12"/>
      <c r="BG146" s="21" t="s">
        <v>12</v>
      </c>
      <c r="BH146" s="21"/>
      <c r="BI146" s="21"/>
      <c r="BK146" s="120"/>
      <c r="BL146" s="121" t="s">
        <v>97</v>
      </c>
      <c r="BM146" s="19"/>
      <c r="BN146" s="22" t="s">
        <v>10</v>
      </c>
      <c r="BO146" s="22"/>
      <c r="BP146" s="22"/>
      <c r="BQ146" s="22"/>
      <c r="BR146" s="12"/>
      <c r="BS146" s="5" t="s">
        <v>11</v>
      </c>
      <c r="BT146" s="12"/>
      <c r="BU146" s="21" t="s">
        <v>12</v>
      </c>
      <c r="BV146" s="21"/>
      <c r="BW146" s="21"/>
      <c r="BY146" s="120"/>
      <c r="BZ146" s="121" t="s">
        <v>98</v>
      </c>
      <c r="CA146" s="19"/>
      <c r="CB146" s="23" t="s">
        <v>10</v>
      </c>
      <c r="CC146" s="23"/>
      <c r="CD146" s="23"/>
      <c r="CE146" s="23"/>
      <c r="CF146" s="12"/>
      <c r="CG146" s="5" t="s">
        <v>11</v>
      </c>
      <c r="CH146" s="12"/>
      <c r="CI146" s="21" t="s">
        <v>12</v>
      </c>
      <c r="CJ146" s="21"/>
      <c r="CK146" s="21"/>
      <c r="CL146" s="24"/>
      <c r="CM146" s="25" t="s">
        <v>13</v>
      </c>
      <c r="CN146" s="8" t="s">
        <v>14</v>
      </c>
      <c r="CO146" s="8"/>
      <c r="CP146" s="8"/>
      <c r="CQ146" s="8" t="s">
        <v>15</v>
      </c>
      <c r="CR146" s="8"/>
      <c r="CS146" s="8"/>
      <c r="CT146" s="8" t="s">
        <v>16</v>
      </c>
      <c r="CU146" s="8"/>
      <c r="CV146" s="8"/>
      <c r="CW146" s="8" t="s">
        <v>17</v>
      </c>
      <c r="CX146" s="8"/>
      <c r="CY146" s="8"/>
      <c r="CZ146" s="8" t="s">
        <v>18</v>
      </c>
      <c r="DA146" s="8"/>
      <c r="DB146" s="8"/>
      <c r="DC146" s="10"/>
      <c r="DD146" s="8" t="s">
        <v>19</v>
      </c>
      <c r="DE146" s="8"/>
      <c r="DF146" s="8"/>
      <c r="DG146" s="8" t="s">
        <v>20</v>
      </c>
      <c r="DH146" s="8"/>
      <c r="DI146" s="8"/>
      <c r="DJ146" s="8" t="s">
        <v>21</v>
      </c>
      <c r="DK146" s="8"/>
      <c r="DL146" s="8"/>
      <c r="DM146" s="8" t="s">
        <v>22</v>
      </c>
      <c r="DN146" s="8"/>
      <c r="DO146" s="8"/>
      <c r="DP146" s="8" t="s">
        <v>23</v>
      </c>
      <c r="DQ146" s="8"/>
      <c r="DR146" s="8"/>
      <c r="DS146" s="10"/>
      <c r="DT146" s="8" t="s">
        <v>6</v>
      </c>
      <c r="DU146" s="8"/>
      <c r="DV146" s="10"/>
      <c r="DW146" s="8" t="s">
        <v>24</v>
      </c>
      <c r="DX146" s="8"/>
      <c r="DY146" s="8"/>
      <c r="DZ146" s="8"/>
      <c r="EA146" s="8"/>
      <c r="EB146" s="8" t="s">
        <v>25</v>
      </c>
      <c r="EC146" s="8"/>
      <c r="ED146" s="8" t="s">
        <v>26</v>
      </c>
      <c r="EE146" s="8"/>
      <c r="EF146" s="8"/>
      <c r="EG146" s="8"/>
      <c r="EH146" s="8"/>
      <c r="EI146" s="26" t="s">
        <v>0</v>
      </c>
      <c r="EJ146" s="26" t="s">
        <v>2</v>
      </c>
      <c r="EK146" s="26" t="s">
        <v>3</v>
      </c>
      <c r="EL146" s="8" t="s">
        <v>4</v>
      </c>
      <c r="EM146" s="8"/>
      <c r="EN146" s="8"/>
      <c r="EO146" s="8" t="s">
        <v>6</v>
      </c>
      <c r="EP146" s="8"/>
      <c r="EQ146" s="8"/>
      <c r="ER146" s="8" t="s">
        <v>27</v>
      </c>
      <c r="ES146" s="10"/>
      <c r="ET146" s="27" t="s">
        <v>28</v>
      </c>
      <c r="EU146" s="27"/>
      <c r="EV146" s="27"/>
      <c r="EW146" s="27"/>
      <c r="EX146" s="27"/>
      <c r="EY146" s="27"/>
      <c r="EZ146" s="27"/>
      <c r="FA146" s="27"/>
      <c r="FB146" s="27"/>
      <c r="FC146" s="27"/>
      <c r="FD146" s="8" t="s">
        <v>29</v>
      </c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10"/>
      <c r="FT146" s="10"/>
      <c r="FU146" s="12"/>
      <c r="FV146" s="28"/>
      <c r="FW146" s="12"/>
      <c r="FX146" s="12"/>
      <c r="FY146" s="12"/>
      <c r="FZ146" s="12"/>
      <c r="GA146" s="12"/>
      <c r="GB146" s="12"/>
      <c r="GC146" s="12"/>
      <c r="GD146" s="24"/>
      <c r="GE146" s="24"/>
    </row>
    <row r="147" s="17" customFormat="true" ht="24.75" hidden="false" customHeight="true" outlineLevel="0" collapsed="false">
      <c r="A147" s="10"/>
      <c r="B147" s="10"/>
      <c r="C147" s="29" t="str">
        <f aca="false">C138</f>
        <v>TENISTAS</v>
      </c>
      <c r="D147" s="29" t="str">
        <f aca="false">C21</f>
        <v>TENISTAS</v>
      </c>
      <c r="E147" s="12"/>
      <c r="F147" s="30"/>
      <c r="G147" s="31" t="s">
        <v>31</v>
      </c>
      <c r="H147" s="13"/>
      <c r="I147" s="14"/>
      <c r="J147" s="32" t="s">
        <v>32</v>
      </c>
      <c r="K147" s="32" t="s">
        <v>33</v>
      </c>
      <c r="L147" s="33" t="s">
        <v>34</v>
      </c>
      <c r="M147" s="34" t="s">
        <v>32</v>
      </c>
      <c r="N147" s="34" t="s">
        <v>33</v>
      </c>
      <c r="O147" s="35" t="s">
        <v>34</v>
      </c>
      <c r="P147" s="11"/>
      <c r="Q147" s="11"/>
      <c r="R147" s="36"/>
      <c r="S147" s="36"/>
      <c r="U147" s="41"/>
      <c r="V147" s="42" t="str">
        <f aca="false">V138</f>
        <v>23 a 29 Mai</v>
      </c>
      <c r="W147" s="38"/>
      <c r="X147" s="39" t="s">
        <v>35</v>
      </c>
      <c r="Y147" s="40" t="s">
        <v>36</v>
      </c>
      <c r="Z147" s="40" t="s">
        <v>37</v>
      </c>
      <c r="AA147" s="34" t="s">
        <v>38</v>
      </c>
      <c r="AC147" s="5" t="s">
        <v>39</v>
      </c>
      <c r="AD147" s="12"/>
      <c r="AE147" s="40" t="s">
        <v>36</v>
      </c>
      <c r="AF147" s="40" t="s">
        <v>37</v>
      </c>
      <c r="AG147" s="34" t="s">
        <v>38</v>
      </c>
      <c r="AI147" s="41"/>
      <c r="AJ147" s="42" t="str">
        <f aca="false">AJ138</f>
        <v>30 a 05 Jun</v>
      </c>
      <c r="AK147" s="38"/>
      <c r="AL147" s="39" t="s">
        <v>35</v>
      </c>
      <c r="AM147" s="40" t="s">
        <v>36</v>
      </c>
      <c r="AN147" s="40" t="s">
        <v>37</v>
      </c>
      <c r="AO147" s="34" t="s">
        <v>38</v>
      </c>
      <c r="AP147" s="12"/>
      <c r="AQ147" s="5" t="s">
        <v>39</v>
      </c>
      <c r="AR147" s="12"/>
      <c r="AS147" s="40" t="s">
        <v>36</v>
      </c>
      <c r="AT147" s="40" t="s">
        <v>37</v>
      </c>
      <c r="AU147" s="34" t="s">
        <v>38</v>
      </c>
      <c r="AW147" s="41"/>
      <c r="AX147" s="42" t="str">
        <f aca="false">AX138</f>
        <v>06 a 12 Jun</v>
      </c>
      <c r="AY147" s="38"/>
      <c r="AZ147" s="39" t="s">
        <v>35</v>
      </c>
      <c r="BA147" s="40" t="s">
        <v>36</v>
      </c>
      <c r="BB147" s="40" t="s">
        <v>37</v>
      </c>
      <c r="BC147" s="34" t="s">
        <v>38</v>
      </c>
      <c r="BD147" s="12"/>
      <c r="BE147" s="5" t="s">
        <v>39</v>
      </c>
      <c r="BF147" s="12"/>
      <c r="BG147" s="40" t="s">
        <v>36</v>
      </c>
      <c r="BH147" s="40" t="s">
        <v>37</v>
      </c>
      <c r="BI147" s="34" t="s">
        <v>38</v>
      </c>
      <c r="BK147" s="41"/>
      <c r="BL147" s="42" t="str">
        <f aca="false">BL138</f>
        <v>13 a 19 Jun</v>
      </c>
      <c r="BM147" s="38"/>
      <c r="BN147" s="39" t="s">
        <v>35</v>
      </c>
      <c r="BO147" s="40" t="s">
        <v>36</v>
      </c>
      <c r="BP147" s="40" t="s">
        <v>37</v>
      </c>
      <c r="BQ147" s="34" t="s">
        <v>38</v>
      </c>
      <c r="BR147" s="12"/>
      <c r="BS147" s="5" t="s">
        <v>39</v>
      </c>
      <c r="BT147" s="12"/>
      <c r="BU147" s="40" t="s">
        <v>36</v>
      </c>
      <c r="BV147" s="40" t="s">
        <v>37</v>
      </c>
      <c r="BW147" s="34" t="s">
        <v>38</v>
      </c>
      <c r="BY147" s="41"/>
      <c r="BZ147" s="42" t="str">
        <f aca="false">BZ138</f>
        <v>20 a 26 Jun</v>
      </c>
      <c r="CA147" s="38"/>
      <c r="CB147" s="116" t="s">
        <v>35</v>
      </c>
      <c r="CC147" s="45" t="s">
        <v>40</v>
      </c>
      <c r="CD147" s="45" t="s">
        <v>41</v>
      </c>
      <c r="CE147" s="46" t="s">
        <v>38</v>
      </c>
      <c r="CF147" s="12"/>
      <c r="CG147" s="5" t="s">
        <v>39</v>
      </c>
      <c r="CH147" s="12"/>
      <c r="CI147" s="40" t="s">
        <v>36</v>
      </c>
      <c r="CJ147" s="40" t="s">
        <v>37</v>
      </c>
      <c r="CK147" s="34" t="s">
        <v>38</v>
      </c>
      <c r="CL147" s="24"/>
      <c r="CM147" s="25"/>
      <c r="CN147" s="10" t="s">
        <v>42</v>
      </c>
      <c r="CO147" s="10" t="s">
        <v>43</v>
      </c>
      <c r="CP147" s="10" t="s">
        <v>44</v>
      </c>
      <c r="CQ147" s="10" t="s">
        <v>42</v>
      </c>
      <c r="CR147" s="10" t="s">
        <v>43</v>
      </c>
      <c r="CS147" s="10" t="s">
        <v>44</v>
      </c>
      <c r="CT147" s="10" t="s">
        <v>42</v>
      </c>
      <c r="CU147" s="10" t="s">
        <v>43</v>
      </c>
      <c r="CV147" s="10" t="s">
        <v>44</v>
      </c>
      <c r="CW147" s="10" t="s">
        <v>42</v>
      </c>
      <c r="CX147" s="10" t="s">
        <v>43</v>
      </c>
      <c r="CY147" s="10" t="s">
        <v>44</v>
      </c>
      <c r="CZ147" s="10" t="s">
        <v>42</v>
      </c>
      <c r="DA147" s="10" t="s">
        <v>43</v>
      </c>
      <c r="DB147" s="10" t="s">
        <v>44</v>
      </c>
      <c r="DC147" s="10"/>
      <c r="DD147" s="10" t="s">
        <v>42</v>
      </c>
      <c r="DE147" s="10" t="s">
        <v>43</v>
      </c>
      <c r="DF147" s="10" t="s">
        <v>44</v>
      </c>
      <c r="DG147" s="10" t="s">
        <v>42</v>
      </c>
      <c r="DH147" s="10" t="s">
        <v>43</v>
      </c>
      <c r="DI147" s="10" t="s">
        <v>44</v>
      </c>
      <c r="DJ147" s="10" t="s">
        <v>42</v>
      </c>
      <c r="DK147" s="10" t="s">
        <v>43</v>
      </c>
      <c r="DL147" s="10" t="s">
        <v>44</v>
      </c>
      <c r="DM147" s="10" t="s">
        <v>42</v>
      </c>
      <c r="DN147" s="10" t="s">
        <v>43</v>
      </c>
      <c r="DO147" s="10" t="s">
        <v>44</v>
      </c>
      <c r="DP147" s="10" t="s">
        <v>42</v>
      </c>
      <c r="DQ147" s="10" t="s">
        <v>43</v>
      </c>
      <c r="DR147" s="10" t="s">
        <v>44</v>
      </c>
      <c r="DS147" s="10"/>
      <c r="DT147" s="8" t="s">
        <v>32</v>
      </c>
      <c r="DU147" s="8" t="s">
        <v>33</v>
      </c>
      <c r="DV147" s="10"/>
      <c r="DW147" s="12" t="s">
        <v>45</v>
      </c>
      <c r="DX147" s="10" t="s">
        <v>46</v>
      </c>
      <c r="DY147" s="12" t="s">
        <v>45</v>
      </c>
      <c r="DZ147" s="10" t="s">
        <v>46</v>
      </c>
      <c r="EA147" s="12" t="s">
        <v>45</v>
      </c>
      <c r="EB147" s="8" t="s">
        <v>47</v>
      </c>
      <c r="EC147" s="8"/>
      <c r="ED147" s="8" t="s">
        <v>48</v>
      </c>
      <c r="EE147" s="8" t="s">
        <v>49</v>
      </c>
      <c r="EF147" s="8" t="s">
        <v>50</v>
      </c>
      <c r="EG147" s="8" t="s">
        <v>51</v>
      </c>
      <c r="EH147" s="8" t="s">
        <v>52</v>
      </c>
      <c r="EI147" s="26"/>
      <c r="EJ147" s="26"/>
      <c r="EK147" s="26"/>
      <c r="EL147" s="8" t="s">
        <v>32</v>
      </c>
      <c r="EM147" s="8" t="s">
        <v>33</v>
      </c>
      <c r="EN147" s="8" t="s">
        <v>34</v>
      </c>
      <c r="EO147" s="8" t="s">
        <v>32</v>
      </c>
      <c r="EP147" s="8" t="s">
        <v>33</v>
      </c>
      <c r="EQ147" s="8" t="s">
        <v>34</v>
      </c>
      <c r="ER147" s="8"/>
      <c r="ES147" s="10"/>
      <c r="ET147" s="10" t="str">
        <f aca="false">I146</f>
        <v>Vitorias</v>
      </c>
      <c r="EU147" s="10" t="s">
        <v>53</v>
      </c>
      <c r="EV147" s="10" t="s">
        <v>54</v>
      </c>
      <c r="EW147" s="10" t="s">
        <v>24</v>
      </c>
      <c r="EX147" s="10" t="s">
        <v>55</v>
      </c>
      <c r="EY147" s="10" t="s">
        <v>56</v>
      </c>
      <c r="EZ147" s="10" t="s">
        <v>57</v>
      </c>
      <c r="FA147" s="10" t="s">
        <v>58</v>
      </c>
      <c r="FB147" s="10" t="s">
        <v>59</v>
      </c>
      <c r="FC147" s="10" t="s">
        <v>60</v>
      </c>
      <c r="FD147" s="10" t="s">
        <v>61</v>
      </c>
      <c r="FE147" s="10" t="s">
        <v>62</v>
      </c>
      <c r="FF147" s="10" t="s">
        <v>32</v>
      </c>
      <c r="FG147" s="10" t="s">
        <v>63</v>
      </c>
      <c r="FH147" s="10" t="s">
        <v>64</v>
      </c>
      <c r="FI147" s="8" t="s">
        <v>0</v>
      </c>
      <c r="FJ147" s="8" t="n">
        <v>1</v>
      </c>
      <c r="FK147" s="8" t="n">
        <v>2</v>
      </c>
      <c r="FL147" s="8" t="n">
        <v>3</v>
      </c>
      <c r="FM147" s="8" t="n">
        <v>4</v>
      </c>
      <c r="FN147" s="8" t="n">
        <v>5</v>
      </c>
      <c r="FO147" s="8" t="n">
        <v>6</v>
      </c>
      <c r="FP147" s="10" t="s">
        <v>65</v>
      </c>
      <c r="FQ147" s="10" t="s">
        <v>66</v>
      </c>
      <c r="FR147" s="10" t="s">
        <v>67</v>
      </c>
      <c r="FS147" s="47" t="s">
        <v>68</v>
      </c>
      <c r="FT147" s="10" t="s">
        <v>69</v>
      </c>
      <c r="FU147" s="12" t="s">
        <v>70</v>
      </c>
      <c r="FV147" s="28" t="s">
        <v>71</v>
      </c>
      <c r="FW147" s="12"/>
      <c r="FX147" s="12" t="s">
        <v>73</v>
      </c>
      <c r="FY147" s="12"/>
      <c r="FZ147" s="12"/>
      <c r="GA147" s="12"/>
      <c r="GB147" s="12"/>
      <c r="GC147" s="12"/>
      <c r="GD147" s="24"/>
      <c r="GE147" s="24"/>
    </row>
    <row r="148" customFormat="false" ht="15" hidden="false" customHeight="false" outlineLevel="0" collapsed="false">
      <c r="B148" s="48" t="n">
        <v>1</v>
      </c>
      <c r="C148" s="49" t="n">
        <v>97</v>
      </c>
      <c r="D148" s="50" t="str">
        <f aca="false">Classificação!D101</f>
        <v>RICARDO BARBOSA</v>
      </c>
      <c r="F148" s="49" t="n">
        <f aca="false">F144+1</f>
        <v>97</v>
      </c>
      <c r="G148" s="51" t="str">
        <f aca="false">VLOOKUP(FR148,$B$148:$D$153,3,0)</f>
        <v>TARCIO</v>
      </c>
      <c r="H148" s="111" t="n">
        <f aca="false">VLOOKUP(FR148,EI148:EJ153,2,0)</f>
        <v>5</v>
      </c>
      <c r="I148" s="53" t="n">
        <f aca="false">VLOOKUP(FR148,EI148:EK153,3,0)</f>
        <v>5</v>
      </c>
      <c r="J148" s="57" t="n">
        <f aca="false">VLOOKUP(FR148,EI148:EQ153,4,0)</f>
        <v>10</v>
      </c>
      <c r="K148" s="55" t="n">
        <f aca="false">VLOOKUP(FR148,EI148:EQ153,5,0)</f>
        <v>0</v>
      </c>
      <c r="L148" s="56" t="n">
        <f aca="false">VLOOKUP(FR148,EI148:EQ153,6,0)</f>
        <v>10</v>
      </c>
      <c r="M148" s="57" t="n">
        <f aca="false">VLOOKUP(FR148,EI148:EQ153,7,0)</f>
        <v>60</v>
      </c>
      <c r="N148" s="55" t="n">
        <f aca="false">VLOOKUP(FR148,EI148:EQ153,8,0)</f>
        <v>11</v>
      </c>
      <c r="O148" s="112" t="n">
        <f aca="false">VLOOKUP(FR148,EI148:EQ153,9,0)</f>
        <v>49</v>
      </c>
      <c r="P148" s="58" t="n">
        <f aca="false">VLOOKUP(FR148,EI148:ER153,10,0)</f>
        <v>0</v>
      </c>
      <c r="Q148" s="58" t="e">
        <f aca="false">VLOOKUP(FS148,EJ148:ES153,10,0)</f>
        <v>#N/A</v>
      </c>
      <c r="R148" s="59"/>
      <c r="S148" s="59"/>
      <c r="U148" s="60"/>
      <c r="V148" s="61" t="str">
        <f aca="false">D148</f>
        <v>RICARDO BARBOSA</v>
      </c>
      <c r="W148" s="62" t="n">
        <f aca="false">IF(X148="W",1,IF(X148="O",0,IF(X148="R",0,IF(X149="R",1,IF(AG148+AG149&gt;0,IF(AG148&gt;AG149,1,0),IF(AF148&gt;AF149,1,0))))))</f>
        <v>0</v>
      </c>
      <c r="X148" s="63"/>
      <c r="Y148" s="64" t="n">
        <v>3</v>
      </c>
      <c r="Z148" s="64" t="n">
        <v>1</v>
      </c>
      <c r="AA148" s="65"/>
      <c r="AC148" s="5" t="str">
        <f aca="false">IF(AA148&lt;&gt;"","STB",IF(AA149&lt;&gt;"","STB",IF(Z148&lt;&gt;"",IF(Z148&gt;5,IF(Z148&gt;Z149+1,"fim2st",IF(Z149&gt;Z148+1,"fim2st",IF(Z148=Z149,"meio2st",IF(Z148=6,IF(Z149=7,"fim2st","meio2st"),IF(Z148=7,IF(Z149=6,"fim2st","meio2st"),"meio2st"))))),IF(Z149&gt;5,IF(Z149&gt;Z148+1,"fim2st","meio2st"),"meio2st")),IF(Z149&lt;&gt;"",IF(Z148&gt;5,IF(Z148&gt;Z149+1,"fim2st",IF(Z149&gt;Z148+1,"fim2st",IF(Z148=Z149,"meio2st",IF(Z148=6,IF(Z149=7,"fim2st","meio2st"),IF(Z148=7,IF(Z149=6,"fim2st","meio2st"),"meio2st"))))),IF(Z149&gt;5,IF(Z149&gt;Z148+1,"fim2st","meio2st"),"meio2st")),IF(Y148&lt;&gt;"",IF(Y148&gt;5,IF(Y148&gt;Y149+1,"fim1st",IF(Y149&gt;Y148+1,"fim1st",IF(Y148=Y149,"meio1st",IF(Y148=6,IF(Y149=7,"fim1st","meio1st"),IF(Y148=7,IF(Y149=6,"fim1st","meio1st"),"meio1st"))))),IF(Y149&gt;5,IF(Y149&gt;Y148+1,"fim1st","meio1st"),"meio1st")),IF(Y149&lt;&gt;"",IF(Y148&gt;5,IF(Y148&gt;Y149+1,"fim1st",IF(Y149&gt;Y148+1,"fim1st",IF(Y148=Y149,"meio1st",IF(Y148=6,IF(Y149=7,"fim1st","meio1st"),IF(Y148=7,IF(Y149=6,"fim1st","meio1st"),"meio1st"))))),IF(Y149&gt;5,IF(Y149&gt;Y148+1,"fim1st","meio1st"),"meio1st")),"NJG"))))))</f>
        <v>fim2st</v>
      </c>
      <c r="AE148" s="66" t="n">
        <f aca="false">IF(X148="W",6,IF(X148="O",0,  IF(X149="R",IF(AC148="meio1st",IF(Y149&gt;4,IF(Y149=6,7,Y149+2),6),Y148),Y148)))</f>
        <v>3</v>
      </c>
      <c r="AF148" s="67" t="n">
        <f aca="false">IF(X148="W",6,IF(X148="O",0,IF(X148="R",IF(AC148="meio1st",0,IF(AC148="fim1st",0,Z148) ),IF(X149="R",IF(AC148="meio1st",6,IF(AC148="fim1st",6,IF(AC148="meio2st",IF(Z149&gt;4,IF(Z149=6,7,Z149+2),6),Z148))),Z148))))</f>
        <v>1</v>
      </c>
      <c r="AG148" s="68" t="n">
        <f aca="false">IF(X148="W",0,IF(X148="O",0,IF(X148="R",IF(AC148="STB",AA148,0),IF(X149="R",IF(AC148="meio1st",0,IF(AE148&gt;AE149,IF(AF148&gt;AF149,0,10),IF(AF148&gt;AF149,10,AA148))),AA148))))</f>
        <v>0</v>
      </c>
      <c r="AH148" s="69"/>
      <c r="AI148" s="60" t="s">
        <v>75</v>
      </c>
      <c r="AJ148" s="61" t="str">
        <f aca="false">D148</f>
        <v>RICARDO BARBOSA</v>
      </c>
      <c r="AK148" s="62" t="n">
        <f aca="false">IF(AL148="W",1,IF(AL148="O",0,IF(AL148="R",0,IF(AL149="R",1,IF(AU148+AU149&gt;0,IF(AU148&gt;AU149,1,0),IF(AT148&gt;AT149,1,0))))))</f>
        <v>0</v>
      </c>
      <c r="AL148" s="63" t="s">
        <v>47</v>
      </c>
      <c r="AM148" s="64"/>
      <c r="AN148" s="64"/>
      <c r="AO148" s="65"/>
      <c r="AQ148" s="5" t="str">
        <f aca="false">IF(AO148&lt;&gt;"","STB",IF(AO149&lt;&gt;"","STB",IF(AN148&lt;&gt;"",IF(AN148&gt;5,IF(AN148&gt;AN149+1,"fim2st",IF(AN149&gt;AN148+1,"fim2st",IF(AN148=AN149,"meio2st",IF(AN148=6,IF(AN149=7,"fim2st","meio2st"),IF(AN148=7,IF(AN149=6,"fim2st","meio2st"),"meio2st"))))),IF(AN149&gt;5,IF(AN149&gt;AN148+1,"fim2st","meio2st"),"meio2st")),IF(AN149&lt;&gt;"",IF(AN148&gt;5,IF(AN148&gt;AN149+1,"fim2st",IF(AN149&gt;AN148+1,"fim2st",IF(AN148=AN149,"meio2st",IF(AN148=6,IF(AN149=7,"fim2st","meio2st"),IF(AN148=7,IF(AN149=6,"fim2st","meio2st"),"meio2st"))))),IF(AN149&gt;5,IF(AN149&gt;AN148+1,"fim2st","meio2st"),"meio2st")),IF(AM148&lt;&gt;"",IF(AM148&gt;5,IF(AM148&gt;AM149+1,"fim1st",IF(AM149&gt;AM148+1,"fim1st",IF(AM148=AM149,"meio1st",IF(AM148=6,IF(AM149=7,"fim1st","meio1st"),IF(AM148=7,IF(AM149=6,"fim1st","meio1st"),"meio1st"))))),IF(AM149&gt;5,IF(AM149&gt;AM148+1,"fim1st","meio1st"),"meio1st")),IF(AM149&lt;&gt;"",IF(AM148&gt;5,IF(AM148&gt;AM149+1,"fim1st",IF(AM149&gt;AM148+1,"fim1st",IF(AM148=AM149,"meio1st",IF(AM148=6,IF(AM149=7,"fim1st","meio1st"),IF(AM148=7,IF(AM149=6,"fim1st","meio1st"),"meio1st"))))),IF(AM149&gt;5,IF(AM149&gt;AM148+1,"fim1st","meio1st"),"meio1st")),"NJG"))))))</f>
        <v>NJG</v>
      </c>
      <c r="AS148" s="66" t="n">
        <f aca="false">IF(AL148="W",6,IF(AL148="O",0,  IF(AL149="R",IF(AQ148="meio1st",IF(AM149&gt;4,IF(AM149=6,7,AM149+2),6),AM148),AM148)))</f>
        <v>0</v>
      </c>
      <c r="AT148" s="67" t="n">
        <f aca="false">IF(AL148="W",6,IF(AL148="O",0,IF(AL148="R",IF(AQ148="meio1st",0,IF(AQ148="fim1st",0,AN148) ),IF(AL149="R",IF(AQ148="meio1st",6,IF(AQ148="fim1st",6,IF(AQ148="meio2st",IF(AN149&gt;4,IF(AN149=6,7,AN149+2),6),AN148))),AN148))))</f>
        <v>0</v>
      </c>
      <c r="AU148" s="68" t="n">
        <f aca="false">IF(AL148="W",0,IF(AL148="O",0,IF(AL148="R",IF(AQ148="STB",AO148,0),IF(AL149="R",IF(AQ148="meio1st",0,IF(AS148&gt;AS149,IF(AT148&gt;AT149,0,10),IF(AT148&gt;AT149,10,AO148))),AO148))))</f>
        <v>0</v>
      </c>
      <c r="AW148" s="60"/>
      <c r="AX148" s="61" t="str">
        <f aca="false">D148</f>
        <v>RICARDO BARBOSA</v>
      </c>
      <c r="AY148" s="62" t="n">
        <f aca="false">IF(AZ148="W",1,IF(AZ148="O",0,IF(AZ148="R",0,IF(AZ149="R",1,IF(BI148+BI149&gt;0,IF(BI148&gt;BI149,1,0),IF(BH148&gt;BH149,1,0))))))</f>
        <v>0</v>
      </c>
      <c r="AZ148" s="63" t="s">
        <v>47</v>
      </c>
      <c r="BA148" s="64"/>
      <c r="BB148" s="64"/>
      <c r="BC148" s="65"/>
      <c r="BE148" s="5" t="str">
        <f aca="false">IF(BC148&lt;&gt;"","STB",IF(BC149&lt;&gt;"","STB",IF(BB148&lt;&gt;"",IF(BB148&gt;5,IF(BB148&gt;BB149+1,"fim2st",IF(BB149&gt;BB148+1,"fim2st",IF(BB148=BB149,"meio2st",IF(BB148=6,IF(BB149=7,"fim2st","meio2st"),IF(BB148=7,IF(BB149=6,"fim2st","meio2st"),"meio2st"))))),IF(BB149&gt;5,IF(BB149&gt;BB148+1,"fim2st","meio2st"),"meio2st")),IF(BB149&lt;&gt;"",IF(BB148&gt;5,IF(BB148&gt;BB149+1,"fim2st",IF(BB149&gt;BB148+1,"fim2st",IF(BB148=BB149,"meio2st",IF(BB148=6,IF(BB149=7,"fim2st","meio2st"),IF(BB148=7,IF(BB149=6,"fim2st","meio2st"),"meio2st"))))),IF(BB149&gt;5,IF(BB149&gt;BB148+1,"fim2st","meio2st"),"meio2st")),IF(BA148&lt;&gt;"",IF(BA148&gt;5,IF(BA148&gt;BA149+1,"fim1st",IF(BA149&gt;BA148+1,"fim1st",IF(BA148=BA149,"meio1st",IF(BA148=6,IF(BA149=7,"fim1st","meio1st"),IF(BA148=7,IF(BA149=6,"fim1st","meio1st"),"meio1st"))))),IF(BA149&gt;5,IF(BA149&gt;BA148+1,"fim1st","meio1st"),"meio1st")),IF(BA149&lt;&gt;"",IF(BA148&gt;5,IF(BA148&gt;BA149+1,"fim1st",IF(BA149&gt;BA148+1,"fim1st",IF(BA148=BA149,"meio1st",IF(BA148=6,IF(BA149=7,"fim1st","meio1st"),IF(BA148=7,IF(BA149=6,"fim1st","meio1st"),"meio1st"))))),IF(BA149&gt;5,IF(BA149&gt;BA148+1,"fim1st","meio1st"),"meio1st")),"NJG"))))))</f>
        <v>NJG</v>
      </c>
      <c r="BG148" s="66" t="n">
        <f aca="false">IF(AZ148="W",6,IF(AZ148="O",0,  IF(AZ149="R",IF(BE148="meio1st",IF(BA149&gt;4,IF(BA149=6,7,BA149+2),6),BA148),BA148)))</f>
        <v>0</v>
      </c>
      <c r="BH148" s="67" t="n">
        <f aca="false">IF(AZ148="W",6,IF(AZ148="O",0,IF(AZ148="R",IF(BE148="meio1st",0,IF(BE148="fim1st",0,BB148) ),IF(AZ149="R",IF(BE148="meio1st",6,IF(BE148="fim1st",6,IF(BE148="meio2st",IF(BB149&gt;4,IF(BB149=6,7,BB149+2),6),BB148))),BB148))))</f>
        <v>0</v>
      </c>
      <c r="BI148" s="68" t="n">
        <f aca="false">IF(AZ148="W",0,IF(AZ148="O",0,IF(AZ148="R",IF(BE148="STB",BC148,0),IF(AZ149="R",IF(BE148="meio1st",0,IF(BG148&gt;BG149,IF(BH148&gt;BH149,0,10),IF(BH148&gt;BH149,10,BC148))),BC148))))</f>
        <v>0</v>
      </c>
      <c r="BK148" s="60" t="s">
        <v>75</v>
      </c>
      <c r="BL148" s="61" t="str">
        <f aca="false">D148</f>
        <v>RICARDO BARBOSA</v>
      </c>
      <c r="BM148" s="62" t="n">
        <f aca="false">IF(BN148="W",1,IF(BN148="O",0,IF(BN148="R",0,IF(BN149="R",1,IF(BW148+BW149&gt;0,IF(BW148&gt;BW149,1,0),IF(BV148&gt;BV149,1,0))))))</f>
        <v>0</v>
      </c>
      <c r="BN148" s="63" t="s">
        <v>47</v>
      </c>
      <c r="BO148" s="64"/>
      <c r="BP148" s="64"/>
      <c r="BQ148" s="65"/>
      <c r="BS148" s="5" t="str">
        <f aca="false">IF(BQ148&lt;&gt;"","STB",IF(BQ149&lt;&gt;"","STB",IF(BP148&lt;&gt;"",IF(BP148&gt;5,IF(BP148&gt;BP149+1,"fim2st",IF(BP149&gt;BP148+1,"fim2st",IF(BP148=BP149,"meio2st",IF(BP148=6,IF(BP149=7,"fim2st","meio2st"),IF(BP148=7,IF(BP149=6,"fim2st","meio2st"),"meio2st"))))),IF(BP149&gt;5,IF(BP149&gt;BP148+1,"fim2st","meio2st"),"meio2st")),IF(BP149&lt;&gt;"",IF(BP148&gt;5,IF(BP148&gt;BP149+1,"fim2st",IF(BP149&gt;BP148+1,"fim2st",IF(BP148=BP149,"meio2st",IF(BP148=6,IF(BP149=7,"fim2st","meio2st"),IF(BP148=7,IF(BP149=6,"fim2st","meio2st"),"meio2st"))))),IF(BP149&gt;5,IF(BP149&gt;BP148+1,"fim2st","meio2st"),"meio2st")),IF(BO148&lt;&gt;"",IF(BO148&gt;5,IF(BO148&gt;BO149+1,"fim1st",IF(BO149&gt;BO148+1,"fim1st",IF(BO148=BO149,"meio1st",IF(BO148=6,IF(BO149=7,"fim1st","meio1st"),IF(BO148=7,IF(BO149=6,"fim1st","meio1st"),"meio1st"))))),IF(BO149&gt;5,IF(BO149&gt;BO148+1,"fim1st","meio1st"),"meio1st")),IF(BO149&lt;&gt;"",IF(BO148&gt;5,IF(BO148&gt;BO149+1,"fim1st",IF(BO149&gt;BO148+1,"fim1st",IF(BO148=BO149,"meio1st",IF(BO148=6,IF(BO149=7,"fim1st","meio1st"),IF(BO148=7,IF(BO149=6,"fim1st","meio1st"),"meio1st"))))),IF(BO149&gt;5,IF(BO149&gt;BO148+1,"fim1st","meio1st"),"meio1st")),"NJG"))))))</f>
        <v>NJG</v>
      </c>
      <c r="BU148" s="66" t="n">
        <f aca="false">IF(BN148="W",6,IF(BN148="O",0,  IF(BN149="R",IF(BS148="meio1st",IF(BO149&gt;4,IF(BO149=6,7,BO149+2),6),BO148),BO148)))</f>
        <v>0</v>
      </c>
      <c r="BV148" s="67" t="n">
        <f aca="false">IF(BN148="W",6,IF(BN148="O",0,IF(BN148="R",IF(BS148="meio1st",0,IF(BS148="fim1st",0,BP148) ),IF(BN149="R",IF(BS148="meio1st",6,IF(BS148="fim1st",6,IF(BS148="meio2st",IF(BP149&gt;4,IF(BP149=6,7,BP149+2),6),BP148))),BP148))))</f>
        <v>0</v>
      </c>
      <c r="BW148" s="68" t="n">
        <f aca="false">IF(BN148="W",0,IF(BN148="O",0,IF(BN148="R",IF(BS148="STB",BQ148,0),IF(BN149="R",IF(BS148="meio1st",0,IF(BU148&gt;BU149,IF(BV148&gt;BV149,0,10),IF(BV148&gt;BV149,10,BQ148))),BQ148))))</f>
        <v>0</v>
      </c>
      <c r="BY148" s="60"/>
      <c r="BZ148" s="61" t="str">
        <f aca="false">D148</f>
        <v>RICARDO BARBOSA</v>
      </c>
      <c r="CA148" s="62" t="n">
        <f aca="false">IF(CB148="W",1,IF(CB148="O",0,IF(CB148="R",0,IF(CB149="R",1,IF(CK148+CK149&gt;0,IF(CK148&gt;CK149,1,0),IF(CJ148&gt;CJ149,1,0))))))</f>
        <v>0</v>
      </c>
      <c r="CB148" s="63" t="s">
        <v>47</v>
      </c>
      <c r="CC148" s="64"/>
      <c r="CD148" s="64"/>
      <c r="CE148" s="65"/>
      <c r="CG148" s="5" t="str">
        <f aca="false">IF(CE148&lt;&gt;"","STB",IF(CE149&lt;&gt;"","STB",IF(CD148&lt;&gt;"",IF(CD148&gt;5,IF(CD148&gt;CD149+1,"fim2st",IF(CD149&gt;CD148+1,"fim2st",IF(CD148=CD149,"meio2st",IF(CD148=6,IF(CD149=7,"fim2st","meio2st"),IF(CD148=7,IF(CD149=6,"fim2st","meio2st"),"meio2st"))))),IF(CD149&gt;5,IF(CD149&gt;CD148+1,"fim2st","meio2st"),"meio2st")),IF(CD149&lt;&gt;"",IF(CD148&gt;5,IF(CD148&gt;CD149+1,"fim2st",IF(CD149&gt;CD148+1,"fim2st",IF(CD148=CD149,"meio2st",IF(CD148=6,IF(CD149=7,"fim2st","meio2st"),IF(CD148=7,IF(CD149=6,"fim2st","meio2st"),"meio2st"))))),IF(CD149&gt;5,IF(CD149&gt;CD148+1,"fim2st","meio2st"),"meio2st")),IF(CC148&lt;&gt;"",IF(CC148&gt;5,IF(CC148&gt;CC149+1,"fim1st",IF(CC149&gt;CC148+1,"fim1st",IF(CC148=CC149,"meio1st",IF(CC148=6,IF(CC149=7,"fim1st","meio1st"),IF(CC148=7,IF(CC149=6,"fim1st","meio1st"),"meio1st"))))),IF(CC149&gt;5,IF(CC149&gt;CC148+1,"fim1st","meio1st"),"meio1st")),IF(CC149&lt;&gt;"",IF(CC148&gt;5,IF(CC148&gt;CC149+1,"fim1st",IF(CC149&gt;CC148+1,"fim1st",IF(CC148=CC149,"meio1st",IF(CC148=6,IF(CC149=7,"fim1st","meio1st"),IF(CC148=7,IF(CC149=6,"fim1st","meio1st"),"meio1st"))))),IF(CC149&gt;5,IF(CC149&gt;CC148+1,"fim1st","meio1st"),"meio1st")),"NJG"))))))</f>
        <v>NJG</v>
      </c>
      <c r="CI148" s="71" t="n">
        <f aca="false">IF(CB148="W",6,IF(CB148="O",0,  IF(CB149="R",IF(CG148="meio1st",IF(CC149&gt;4,IF(CC149=6,7,CC149+2),6),CC148),CC148)))</f>
        <v>0</v>
      </c>
      <c r="CJ148" s="72" t="n">
        <f aca="false">IF(CB148="W",6,IF(CB148="O",0,IF(CB148="R",IF(CG148="meio1st",0,IF(CG148="fim1st",0,CD148) ),IF(CB149="R",IF(CG148="meio1st",6,IF(CG148="fim1st",6,IF(CG148="meio2st",IF(CD149&gt;4,IF(CD149=6,7,CD149+2),6),CD148))),CD148))))</f>
        <v>0</v>
      </c>
      <c r="CK148" s="73" t="n">
        <f aca="false">IF(CB148="W",0,IF(CB148="O",0,IF(CB148="R",IF(CG148="STB",CE148,0),IF(CB149="R",IF(CG148="meio1st",0,IF(CI148&gt;CI149,IF(CJ148&gt;CJ149,0,10),IF(CJ148&gt;CJ149,10,CE148))),CE148))))</f>
        <v>0</v>
      </c>
      <c r="CM148" s="1" t="str">
        <f aca="false">D148</f>
        <v>RICARDO BARBOSA</v>
      </c>
      <c r="CN148" s="8" t="n">
        <f aca="false">IF(AE148&gt;AE149,1,0)</f>
        <v>0</v>
      </c>
      <c r="CO148" s="8" t="n">
        <f aca="false">IF(AF148&gt;AF149,1,0)</f>
        <v>0</v>
      </c>
      <c r="CP148" s="8" t="n">
        <f aca="false">IF(AG148&gt;AG149,1,0)</f>
        <v>0</v>
      </c>
      <c r="CQ148" s="8" t="n">
        <f aca="false">IF(AS148&gt;AS149,1,0)</f>
        <v>0</v>
      </c>
      <c r="CR148" s="8" t="n">
        <f aca="false">IF(AT148&gt;AT149,1,0)</f>
        <v>0</v>
      </c>
      <c r="CS148" s="8" t="n">
        <f aca="false">IF(AU148&gt;AU149,1,0)</f>
        <v>0</v>
      </c>
      <c r="CT148" s="8" t="n">
        <f aca="false">IF(BG148&gt;BG149,1,0)</f>
        <v>0</v>
      </c>
      <c r="CU148" s="8" t="n">
        <f aca="false">IF(BH148&gt;BH149,1,0)</f>
        <v>0</v>
      </c>
      <c r="CV148" s="8" t="n">
        <f aca="false">IF(BI148&gt;BI149,1,0)</f>
        <v>0</v>
      </c>
      <c r="CW148" s="8" t="n">
        <f aca="false">IF(BU148&gt;BU149,1,0)</f>
        <v>0</v>
      </c>
      <c r="CX148" s="8" t="n">
        <f aca="false">IF(BV148&gt;BV149,1,0)</f>
        <v>0</v>
      </c>
      <c r="CY148" s="8" t="n">
        <f aca="false">IF(BW148&gt;BW149,1,0)</f>
        <v>0</v>
      </c>
      <c r="CZ148" s="8" t="n">
        <f aca="false">IF(CI148&gt;CI149,1,0)</f>
        <v>0</v>
      </c>
      <c r="DA148" s="8" t="n">
        <f aca="false">IF(CJ148&gt;CJ149,1,0)</f>
        <v>0</v>
      </c>
      <c r="DB148" s="8" t="n">
        <f aca="false">IF(CK148&gt;CK149,1,0)</f>
        <v>0</v>
      </c>
      <c r="DC148" s="74"/>
      <c r="DD148" s="8" t="n">
        <f aca="false">IF(AE149&gt;AE148,1,0)</f>
        <v>1</v>
      </c>
      <c r="DE148" s="8" t="n">
        <f aca="false">IF(AF149&gt;AF148,1,0)</f>
        <v>1</v>
      </c>
      <c r="DF148" s="8" t="n">
        <f aca="false">IF(AG149&gt;AG148,1,0)</f>
        <v>0</v>
      </c>
      <c r="DG148" s="8" t="n">
        <f aca="false">IF(AS149&gt;AS148,1,0)</f>
        <v>1</v>
      </c>
      <c r="DH148" s="8" t="n">
        <f aca="false">IF(AT149&gt;AT148,1,0)</f>
        <v>1</v>
      </c>
      <c r="DI148" s="8" t="n">
        <f aca="false">IF(AU149&gt;AU148,1,0)</f>
        <v>0</v>
      </c>
      <c r="DJ148" s="8" t="n">
        <f aca="false">IF(BG149&gt;BG148,1,0)</f>
        <v>1</v>
      </c>
      <c r="DK148" s="8" t="n">
        <f aca="false">IF(BH149&gt;BH148,1,0)</f>
        <v>1</v>
      </c>
      <c r="DL148" s="8" t="n">
        <f aca="false">IF(BI149&gt;BI148,1,0)</f>
        <v>0</v>
      </c>
      <c r="DM148" s="8" t="n">
        <f aca="false">IF(BU149&gt;BU148,1,0)</f>
        <v>1</v>
      </c>
      <c r="DN148" s="8" t="n">
        <f aca="false">IF(BV149&gt;BV148,1,0)</f>
        <v>1</v>
      </c>
      <c r="DO148" s="8" t="n">
        <f aca="false">IF(BW149&gt;BW148,1,0)</f>
        <v>0</v>
      </c>
      <c r="DP148" s="8" t="n">
        <f aca="false">IF(CI149&gt;CI148,1,0)</f>
        <v>1</v>
      </c>
      <c r="DQ148" s="8" t="n">
        <f aca="false">IF(CJ149&gt;CJ148,1,0)</f>
        <v>1</v>
      </c>
      <c r="DR148" s="8" t="n">
        <f aca="false">IF(CK149&gt;CK148,1,0)</f>
        <v>0</v>
      </c>
      <c r="DS148" s="74"/>
      <c r="DT148" s="8" t="n">
        <f aca="false">AE148+AF148+AG148+AS148+AT148+AU148+BG148+BH148+BI148+BU148+BV148+BW148+CI148+CJ148+CK148</f>
        <v>4</v>
      </c>
      <c r="DU148" s="8" t="n">
        <f aca="false">AE149+AF149+AG149+AS149+AT149+AU149+BG149+BH149+BI149+BU149+BV149+BW149+CI149+CJ149+CK149</f>
        <v>60</v>
      </c>
      <c r="DV148" s="74"/>
      <c r="DW148" s="1" t="n">
        <f aca="false">IF(X148="O",1,0)</f>
        <v>0</v>
      </c>
      <c r="DX148" s="1" t="n">
        <f aca="false">IF(AL148="O",1,0)</f>
        <v>1</v>
      </c>
      <c r="DY148" s="1" t="n">
        <f aca="false">IF(AZ148="O",1,0)</f>
        <v>1</v>
      </c>
      <c r="DZ148" s="1" t="n">
        <f aca="false">IF(BN148="O",1,0)</f>
        <v>1</v>
      </c>
      <c r="EA148" s="1" t="n">
        <f aca="false">IF(CB148="O",1,0)</f>
        <v>1</v>
      </c>
      <c r="EB148" s="8" t="s">
        <v>76</v>
      </c>
      <c r="ED148" s="8" t="n">
        <f aca="false">IF(CN148+CO148+CP148+DD148+DE148+DF148&gt;0,1,0)</f>
        <v>1</v>
      </c>
      <c r="EE148" s="8" t="n">
        <f aca="false">IF(CQ148+CR148+CS148+DG148+DH148+DI148&gt;0,1,0)</f>
        <v>1</v>
      </c>
      <c r="EF148" s="8" t="n">
        <f aca="false">IF(CT148+CU148+CV148+DJ148+DK148+DL148&gt;0,1,0)</f>
        <v>1</v>
      </c>
      <c r="EG148" s="8" t="n">
        <f aca="false">IF(CW148+CX148+CY148+DM148+DN148+DO148&gt;0,1,0)</f>
        <v>1</v>
      </c>
      <c r="EH148" s="8" t="n">
        <f aca="false">IF(CZ148+DA148+DB148+DP148+DQ148+DR148&gt;0,1,0)</f>
        <v>1</v>
      </c>
      <c r="EI148" s="8" t="n">
        <v>1</v>
      </c>
      <c r="EJ148" s="48" t="n">
        <f aca="false">SUM(ED148:EH148)</f>
        <v>5</v>
      </c>
      <c r="EK148" s="48" t="n">
        <f aca="false">AY148+BM148+CA148+W148+AK148</f>
        <v>0</v>
      </c>
      <c r="EL148" s="48" t="n">
        <f aca="false">SUM(CN148:DB148)</f>
        <v>0</v>
      </c>
      <c r="EM148" s="48" t="n">
        <f aca="false">SUM(DD148:DR148)</f>
        <v>10</v>
      </c>
      <c r="EN148" s="48" t="n">
        <f aca="false">EL148-EM148</f>
        <v>-10</v>
      </c>
      <c r="EO148" s="48" t="n">
        <f aca="false">DT148</f>
        <v>4</v>
      </c>
      <c r="EP148" s="48" t="n">
        <f aca="false">DU148</f>
        <v>60</v>
      </c>
      <c r="EQ148" s="48" t="n">
        <f aca="false">EO148-EP148</f>
        <v>-56</v>
      </c>
      <c r="ER148" s="48" t="n">
        <f aca="false">SUM(DW148:EA148)</f>
        <v>4</v>
      </c>
      <c r="ES148" s="74"/>
      <c r="ET148" s="27" t="n">
        <f aca="false">IF(EK148+100&gt;99,EK148+100,concatdxnar("0",EK148+100))</f>
        <v>100</v>
      </c>
      <c r="EU148" s="27" t="str">
        <f aca="false">IF(EN148+100&gt;99,EN148+100,CONCATENATE("0",EN148+100))</f>
        <v>090</v>
      </c>
      <c r="EV148" s="27" t="str">
        <f aca="false">IF(EQ148+100&gt;99,EQ148+100,CONCATENATE("0",EQ148+100))</f>
        <v>044</v>
      </c>
      <c r="EW148" s="27" t="n">
        <f aca="false">9-ER148</f>
        <v>5</v>
      </c>
      <c r="EX148" s="8" t="str">
        <f aca="false">CONCATENATE(ET148,EU148,EV148,EW148,EI148)</f>
        <v>10009004451</v>
      </c>
      <c r="EY148" s="8" t="n">
        <f aca="false">VALUE(EX148)</f>
        <v>10009004451</v>
      </c>
      <c r="EZ148" s="8" t="n">
        <f aca="false">LARGE(EY148:EY153,EI148)</f>
        <v>10511014996</v>
      </c>
      <c r="FA148" s="8" t="str">
        <f aca="false">LEFT(EZ148,9)</f>
        <v>105110149</v>
      </c>
      <c r="FB148" s="8" t="str">
        <f aca="false">IF(FA148=FA149,"empate-b","ok")</f>
        <v>ok</v>
      </c>
      <c r="FC148" s="8" t="n">
        <f aca="false">VALUE(RIGHT(EZ148,1))</f>
        <v>6</v>
      </c>
      <c r="FD148" s="8" t="n">
        <f aca="false">IF(FB148="ok",9,IF(FB148="empate-c",CONCATENATE(FC148,FC147),IF(FB148="empate-b",CONCATENATE(FC148,FC149),1)))</f>
        <v>9</v>
      </c>
      <c r="FE148" s="8" t="str">
        <f aca="false">RIGHT(C146,1)</f>
        <v>Q</v>
      </c>
      <c r="FF148" s="8" t="n">
        <f aca="false">IF(FD148=9,9,VLOOKUP(CONCATENATE(FE148,FD148),'Conf-Direto'!$A$12:$B$587,2,0))</f>
        <v>9</v>
      </c>
      <c r="FG148" s="8" t="n">
        <f aca="false">IF(FF148=9,9,IF(FF148=FC148,8,7))</f>
        <v>9</v>
      </c>
      <c r="FH148" s="1" t="str">
        <f aca="false">CONCATENATE(FA148,FG148,FC148)</f>
        <v>10511014996</v>
      </c>
      <c r="FI148" s="8" t="n">
        <v>1</v>
      </c>
      <c r="FJ148" s="25"/>
      <c r="FK148" s="25" t="n">
        <f aca="false">FJ149</f>
        <v>2</v>
      </c>
      <c r="FL148" s="25" t="n">
        <f aca="false">FJ150</f>
        <v>3</v>
      </c>
      <c r="FM148" s="25" t="n">
        <f aca="false">FJ151</f>
        <v>4</v>
      </c>
      <c r="FN148" s="25" t="n">
        <f aca="false">FJ152</f>
        <v>5</v>
      </c>
      <c r="FO148" s="25" t="n">
        <f aca="false">FJ153</f>
        <v>6</v>
      </c>
      <c r="FP148" s="1" t="n">
        <f aca="false">VALUE(FH148)</f>
        <v>10511014996</v>
      </c>
      <c r="FQ148" s="1" t="n">
        <f aca="false">LARGE(FP148:FP153,1)</f>
        <v>10511014996</v>
      </c>
      <c r="FR148" s="8" t="n">
        <f aca="false">IF(SUM(EJ148:EJ153)=0,B148,VALUE(RIGHT(FQ148,1)))</f>
        <v>6</v>
      </c>
      <c r="FS148" s="1" t="n">
        <f aca="false">FR148+96</f>
        <v>102</v>
      </c>
      <c r="FT148" s="1" t="str">
        <f aca="false">VLOOKUP(FR148,B148:D153,3,0)</f>
        <v>TARCIO</v>
      </c>
      <c r="FU148" s="4" t="n">
        <f aca="false">F148</f>
        <v>97</v>
      </c>
      <c r="FV148" s="9" t="str">
        <f aca="false">IF(FS148&lt;10,CONCATENATE("0",FS148,IF(FU148&lt;10,CONCATENATE("0",FU148),FU148)),CONCATENATE(FS148,IF(FU148&lt;10,CONCATENATE("0",FU148),FU148)))</f>
        <v>10297</v>
      </c>
      <c r="FW148" s="4" t="n">
        <f aca="false">VALUE(FV148)</f>
        <v>10297</v>
      </c>
      <c r="FX148" s="4" t="n">
        <f aca="false">SMALL(FW148:FW153,FI148)</f>
        <v>9899</v>
      </c>
      <c r="FY148" s="4" t="n">
        <f aca="false">IF(LEN(FX148)=3,VALUE(LEFT(FX148,1)),IF(LEN(FX148)=6,VALUE(LEFT(FX148,3)),VALUE(LEFT(FX148,2))))</f>
        <v>98</v>
      </c>
      <c r="FZ148" s="4" t="str">
        <f aca="false">IF(LEN(FX148)=6,VALUE(RIGHT(FX148,3)),RIGHT(FX148,2))</f>
        <v>99</v>
      </c>
    </row>
    <row r="149" customFormat="false" ht="15" hidden="false" customHeight="false" outlineLevel="0" collapsed="false">
      <c r="B149" s="48" t="n">
        <v>2</v>
      </c>
      <c r="C149" s="49" t="n">
        <v>98</v>
      </c>
      <c r="D149" s="50" t="str">
        <f aca="false">Classificação!D102</f>
        <v>SANDSON AZEVEDO</v>
      </c>
      <c r="F149" s="49" t="n">
        <f aca="false">F148+1</f>
        <v>98</v>
      </c>
      <c r="G149" s="51" t="str">
        <f aca="false">VLOOKUP(FR149,$B$148:$D$153,3,0)</f>
        <v>MARCIA DANTAS</v>
      </c>
      <c r="H149" s="95" t="n">
        <f aca="false">VLOOKUP(FR149,EI148:EJ153,2,0)</f>
        <v>5</v>
      </c>
      <c r="I149" s="75" t="n">
        <f aca="false">VLOOKUP(FR149,EI148:EK153,3,0)</f>
        <v>4</v>
      </c>
      <c r="J149" s="79" t="n">
        <f aca="false">VLOOKUP(FR149,EI148:EQ153,4,0)</f>
        <v>8</v>
      </c>
      <c r="K149" s="77" t="n">
        <f aca="false">VLOOKUP(FR149,EI148:EQ153,5,0)</f>
        <v>3</v>
      </c>
      <c r="L149" s="78" t="n">
        <f aca="false">VLOOKUP(FR149,EI148:EQ153,6,0)</f>
        <v>5</v>
      </c>
      <c r="M149" s="79" t="n">
        <f aca="false">VLOOKUP(FR149,EI148:EQ153,7,0)</f>
        <v>56</v>
      </c>
      <c r="N149" s="77" t="n">
        <f aca="false">VLOOKUP(FR149,EI148:EQ153,8,0)</f>
        <v>38</v>
      </c>
      <c r="O149" s="113" t="n">
        <f aca="false">VLOOKUP(FR149,EI148:EQ153,9,0)</f>
        <v>18</v>
      </c>
      <c r="P149" s="80" t="n">
        <f aca="false">VLOOKUP(FR149,EI148:ER153,10,0)</f>
        <v>0</v>
      </c>
      <c r="Q149" s="80" t="e">
        <f aca="false">VLOOKUP(FS149,EJ148:ES153,10,0)</f>
        <v>#N/A</v>
      </c>
      <c r="R149" s="59"/>
      <c r="S149" s="59"/>
      <c r="U149" s="81" t="s">
        <v>75</v>
      </c>
      <c r="V149" s="82" t="str">
        <f aca="false">D153</f>
        <v>TARCIO</v>
      </c>
      <c r="W149" s="83" t="n">
        <f aca="false">IF(X149="W",1,IF(X149="O",0,IF(X149="R",0,IF(X148="R",1,IF(AG149+AG148&gt;0,IF(AG149&gt;AG148,1,0),IF(AF149&gt;AF148,1,0))))))</f>
        <v>1</v>
      </c>
      <c r="X149" s="84"/>
      <c r="Y149" s="85" t="n">
        <v>6</v>
      </c>
      <c r="Z149" s="85" t="n">
        <v>6</v>
      </c>
      <c r="AA149" s="86"/>
      <c r="AC149" s="5" t="str">
        <f aca="false">IF(AA149&lt;&gt;"","STB",IF(AA148&lt;&gt;"","STB",IF(Z149&lt;&gt;"",IF(Z149&gt;5,IF(Z149&gt;Z148+1,"fim2st",IF(Z148&gt;Z149+1,"fim2st",IF(Z149=Z148,"meio2st",IF(Z149=6,IF(Z148=7,"fim2st","meio2st"),IF(Z149=7,IF(Z148=6,"fim2st","meio2st"),"meio2st"))))),IF(Z148&gt;5,IF(Z148&gt;Z149+1,"fim2st","meio2st"),"meio2st")),IF(Z148&lt;&gt;"",IF(Z149&gt;5,IF(Z149&gt;Z148+1,"fim2st",IF(Z148&gt;Z149+1,"fim2st",IF(Z149=Z148,"meio2st",IF(Z149=6,IF(Z148=7,"fim2st","meio2st"),IF(Z149=7,IF(Z148=6,"fim2st","meio2st"),"meio2st"))))),IF(Z148&gt;5,IF(Z148&gt;Z149+1,"fim2st","meio2st"),"meio2st")),IF(Y149&lt;&gt;"",IF(Y149&gt;5,IF(Y149&gt;Y148+1,"fim1st",IF(Y148&gt;Y149+1,"fim1st",IF(Y149=Y148,"meio1st",IF(Y149=6,IF(Y148=7,"fim1st","meio1st"),IF(Y149=7,IF(Y148=6,"fim1st","meio1st"),"meio1st"))))),IF(Y148&gt;5,IF(Y148&gt;Y149+1,"fim1st","meio1st"),"meio1st")),IF(Y148&lt;&gt;"",IF(Y149&gt;5,IF(Y149&gt;Y148+1,"fim1st",IF(Y148&gt;Y149+1,"fim1st",IF(Y149=Y148,"meio1st",IF(Y149=6,IF(Y148=7,"fim1st","meio1st"),IF(Y149=7,IF(Y148=6,"fim1st","meio1st"),"meio1st"))))),IF(Y148&gt;5,IF(Y148&gt;Y149+1,"fim1st","meio1st"),"meio1st")),"NJG"))))))</f>
        <v>fim2st</v>
      </c>
      <c r="AE149" s="87" t="n">
        <f aca="false">IF(X149="W",6,IF(X149="O",0,  IF(X148="R",IF(AC149="meio1st",IF(Y148&gt;4,IF(Y148=6,7,Y148+2),6),Y149),Y149)))</f>
        <v>6</v>
      </c>
      <c r="AF149" s="88" t="n">
        <f aca="false">IF(X149="W",6,IF(X149="O",0,IF(X149="R",IF(AC149="meio1st",0,IF(AC149="fim1st",0,Z149) ),IF(X148="R",IF(AC149="meio1st",6,IF(AC149="fim1st",6,IF(AC149="meio2st",IF(Z148&gt;4,IF(Z148=6,7,Z148+2),6),Z149))),Z149))))</f>
        <v>6</v>
      </c>
      <c r="AG149" s="89" t="n">
        <f aca="false">IF(X149="W",0,IF(X149="O",0,IF(X149="R",IF(AC149="STB",AA149,0),IF(X148="R",IF(AC148="meio1st",0,IF(AE149&gt;AE148,IF(AF149&gt;AF148,0,10),IF(AF149&gt;AF148,10,AA149))),AA149))))</f>
        <v>0</v>
      </c>
      <c r="AH149" s="69"/>
      <c r="AI149" s="81"/>
      <c r="AJ149" s="82" t="str">
        <f aca="false">D152</f>
        <v>HAMILTON COLARES</v>
      </c>
      <c r="AK149" s="83" t="n">
        <f aca="false">IF(AL149="W",1,IF(AL149="O",0,IF(AL149="R",0,IF(AL148="R",1,IF(AU149+AU148&gt;0,IF(AU149&gt;AU148,1,0),IF(AT149&gt;AT148,1,0))))))</f>
        <v>1</v>
      </c>
      <c r="AL149" s="84" t="s">
        <v>25</v>
      </c>
      <c r="AM149" s="85"/>
      <c r="AN149" s="85"/>
      <c r="AO149" s="86"/>
      <c r="AQ149" s="5" t="str">
        <f aca="false">IF(AO149&lt;&gt;"","STB",IF(AO148&lt;&gt;"","STB",IF(AN149&lt;&gt;"",IF(AN149&gt;5,IF(AN149&gt;AN148+1,"fim2st",IF(AN148&gt;AN149+1,"fim2st",IF(AN149=AN148,"meio2st",IF(AN149=6,IF(AN148=7,"fim2st","meio2st"),IF(AN149=7,IF(AN148=6,"fim2st","meio2st"),"meio2st"))))),IF(AN148&gt;5,IF(AN148&gt;AN149+1,"fim2st","meio2st"),"meio2st")),IF(AN148&lt;&gt;"",IF(AN149&gt;5,IF(AN149&gt;AN148+1,"fim2st",IF(AN148&gt;AN149+1,"fim2st",IF(AN149=AN148,"meio2st",IF(AN149=6,IF(AN148=7,"fim2st","meio2st"),IF(AN149=7,IF(AN148=6,"fim2st","meio2st"),"meio2st"))))),IF(AN148&gt;5,IF(AN148&gt;AN149+1,"fim2st","meio2st"),"meio2st")),IF(AM149&lt;&gt;"",IF(AM149&gt;5,IF(AM149&gt;AM148+1,"fim1st",IF(AM148&gt;AM149+1,"fim1st",IF(AM149=AM148,"meio1st",IF(AM149=6,IF(AM148=7,"fim1st","meio1st"),IF(AM149=7,IF(AM148=6,"fim1st","meio1st"),"meio1st"))))),IF(AM148&gt;5,IF(AM148&gt;AM149+1,"fim1st","meio1st"),"meio1st")),IF(AM148&lt;&gt;"",IF(AM149&gt;5,IF(AM149&gt;AM148+1,"fim1st",IF(AM148&gt;AM149+1,"fim1st",IF(AM149=AM148,"meio1st",IF(AM149=6,IF(AM148=7,"fim1st","meio1st"),IF(AM149=7,IF(AM148=6,"fim1st","meio1st"),"meio1st"))))),IF(AM148&gt;5,IF(AM148&gt;AM149+1,"fim1st","meio1st"),"meio1st")),"NJG"))))))</f>
        <v>NJG</v>
      </c>
      <c r="AS149" s="87" t="n">
        <f aca="false">IF(AL149="W",6,IF(AL149="O",0,  IF(AL148="R",IF(AQ149="meio1st",IF(AM148&gt;4,IF(AM148=6,7,AM148+2),6),AM149),AM149)))</f>
        <v>6</v>
      </c>
      <c r="AT149" s="88" t="n">
        <f aca="false">IF(AL149="W",6,IF(AL149="O",0,IF(AL149="R",IF(AQ149="meio1st",0,IF(AQ149="fim1st",0,AN149) ),IF(AL148="R",IF(AQ149="meio1st",6,IF(AQ149="fim1st",6,IF(AQ149="meio2st",IF(AN148&gt;4,IF(AN148=6,7,AN148+2),6),AN149))),AN149))))</f>
        <v>6</v>
      </c>
      <c r="AU149" s="89" t="n">
        <f aca="false">IF(AL149="W",0,IF(AL149="O",0,IF(AL149="R",IF(AQ149="STB",AO149,0),IF(AL148="R",IF(AQ148="meio1st",0,IF(AS149&gt;AS148,IF(AT149&gt;AT148,0,10),IF(AT149&gt;AT148,10,AO149))),AO149))))</f>
        <v>0</v>
      </c>
      <c r="AW149" s="81" t="s">
        <v>75</v>
      </c>
      <c r="AX149" s="82" t="str">
        <f aca="false">D151</f>
        <v>MARCIA DANTAS</v>
      </c>
      <c r="AY149" s="83" t="n">
        <f aca="false">IF(AZ149="W",1,IF(AZ149="O",0,IF(AZ149="R",0,IF(AZ148="R",1,IF(BI149+BI148&gt;0,IF(BI149&gt;BI148,1,0),IF(BH149&gt;BH148,1,0))))))</f>
        <v>1</v>
      </c>
      <c r="AZ149" s="84" t="s">
        <v>25</v>
      </c>
      <c r="BA149" s="85"/>
      <c r="BB149" s="85"/>
      <c r="BC149" s="86"/>
      <c r="BE149" s="5" t="str">
        <f aca="false">IF(BC149&lt;&gt;"","STB",IF(BC148&lt;&gt;"","STB",IF(BB149&lt;&gt;"",IF(BB149&gt;5,IF(BB149&gt;BB148+1,"fim2st",IF(BB148&gt;BB149+1,"fim2st",IF(BB149=BB148,"meio2st",IF(BB149=6,IF(BB148=7,"fim2st","meio2st"),IF(BB149=7,IF(BB148=6,"fim2st","meio2st"),"meio2st"))))),IF(BB148&gt;5,IF(BB148&gt;BB149+1,"fim2st","meio2st"),"meio2st")),IF(BB148&lt;&gt;"",IF(BB149&gt;5,IF(BB149&gt;BB148+1,"fim2st",IF(BB148&gt;BB149+1,"fim2st",IF(BB149=BB148,"meio2st",IF(BB149=6,IF(BB148=7,"fim2st","meio2st"),IF(BB149=7,IF(BB148=6,"fim2st","meio2st"),"meio2st"))))),IF(BB148&gt;5,IF(BB148&gt;BB149+1,"fim2st","meio2st"),"meio2st")),IF(BA149&lt;&gt;"",IF(BA149&gt;5,IF(BA149&gt;BA148+1,"fim1st",IF(BA148&gt;BA149+1,"fim1st",IF(BA149=BA148,"meio1st",IF(BA149=6,IF(BA148=7,"fim1st","meio1st"),IF(BA149=7,IF(BA148=6,"fim1st","meio1st"),"meio1st"))))),IF(BA148&gt;5,IF(BA148&gt;BA149+1,"fim1st","meio1st"),"meio1st")),IF(BA148&lt;&gt;"",IF(BA149&gt;5,IF(BA149&gt;BA148+1,"fim1st",IF(BA148&gt;BA149+1,"fim1st",IF(BA149=BA148,"meio1st",IF(BA149=6,IF(BA148=7,"fim1st","meio1st"),IF(BA149=7,IF(BA148=6,"fim1st","meio1st"),"meio1st"))))),IF(BA148&gt;5,IF(BA148&gt;BA149+1,"fim1st","meio1st"),"meio1st")),"NJG"))))))</f>
        <v>NJG</v>
      </c>
      <c r="BG149" s="87" t="n">
        <f aca="false">IF(AZ149="W",6,IF(AZ149="O",0,  IF(AZ148="R",IF(BE149="meio1st",IF(BA148&gt;4,IF(BA148=6,7,BA148+2),6),BA149),BA149)))</f>
        <v>6</v>
      </c>
      <c r="BH149" s="88" t="n">
        <f aca="false">IF(AZ149="W",6,IF(AZ149="O",0,IF(AZ149="R",IF(BE149="meio1st",0,IF(BE149="fim1st",0,BB149) ),IF(AZ148="R",IF(BE149="meio1st",6,IF(BE149="fim1st",6,IF(BE149="meio2st",IF(BB148&gt;4,IF(BB148=6,7,BB148+2),6),BB149))),BB149))))</f>
        <v>6</v>
      </c>
      <c r="BI149" s="89" t="n">
        <f aca="false">IF(AZ149="W",0,IF(AZ149="O",0,IF(AZ149="R",IF(BE149="STB",BC149,0),IF(AZ148="R",IF(BE148="meio1st",0,IF(BG149&gt;BG148,IF(BH149&gt;BH148,0,10),IF(BH149&gt;BH148,10,BC149))),BC149))))</f>
        <v>0</v>
      </c>
      <c r="BK149" s="81"/>
      <c r="BL149" s="82" t="str">
        <f aca="false">D150</f>
        <v>THALLES OLIVEIRA</v>
      </c>
      <c r="BM149" s="83" t="n">
        <f aca="false">IF(BN149="W",1,IF(BN149="O",0,IF(BN149="R",0,IF(BN148="R",1,IF(BW149+BW148&gt;0,IF(BW149&gt;BW148,1,0),IF(BV149&gt;BV148,1,0))))))</f>
        <v>1</v>
      </c>
      <c r="BN149" s="84" t="s">
        <v>25</v>
      </c>
      <c r="BO149" s="85"/>
      <c r="BP149" s="85"/>
      <c r="BQ149" s="86"/>
      <c r="BS149" s="5" t="str">
        <f aca="false">IF(BQ149&lt;&gt;"","STB",IF(BQ148&lt;&gt;"","STB",IF(BP149&lt;&gt;"",IF(BP149&gt;5,IF(BP149&gt;BP148+1,"fim2st",IF(BP148&gt;BP149+1,"fim2st",IF(BP149=BP148,"meio2st",IF(BP149=6,IF(BP148=7,"fim2st","meio2st"),IF(BP149=7,IF(BP148=6,"fim2st","meio2st"),"meio2st"))))),IF(BP148&gt;5,IF(BP148&gt;BP149+1,"fim2st","meio2st"),"meio2st")),IF(BP148&lt;&gt;"",IF(BP149&gt;5,IF(BP149&gt;BP148+1,"fim2st",IF(BP148&gt;BP149+1,"fim2st",IF(BP149=BP148,"meio2st",IF(BP149=6,IF(BP148=7,"fim2st","meio2st"),IF(BP149=7,IF(BP148=6,"fim2st","meio2st"),"meio2st"))))),IF(BP148&gt;5,IF(BP148&gt;BP149+1,"fim2st","meio2st"),"meio2st")),IF(BO149&lt;&gt;"",IF(BO149&gt;5,IF(BO149&gt;BO148+1,"fim1st",IF(BO148&gt;BO149+1,"fim1st",IF(BO149=BO148,"meio1st",IF(BO149=6,IF(BO148=7,"fim1st","meio1st"),IF(BO149=7,IF(BO148=6,"fim1st","meio1st"),"meio1st"))))),IF(BO148&gt;5,IF(BO148&gt;BO149+1,"fim1st","meio1st"),"meio1st")),IF(BO148&lt;&gt;"",IF(BO149&gt;5,IF(BO149&gt;BO148+1,"fim1st",IF(BO148&gt;BO149+1,"fim1st",IF(BO149=BO148,"meio1st",IF(BO149=6,IF(BO148=7,"fim1st","meio1st"),IF(BO149=7,IF(BO148=6,"fim1st","meio1st"),"meio1st"))))),IF(BO148&gt;5,IF(BO148&gt;BO149+1,"fim1st","meio1st"),"meio1st")),"NJG"))))))</f>
        <v>NJG</v>
      </c>
      <c r="BU149" s="87" t="n">
        <f aca="false">IF(BN149="W",6,IF(BN149="O",0,  IF(BN148="R",IF(BS149="meio1st",IF(BO148&gt;4,IF(BO148=6,7,BO148+2),6),BO149),BO149)))</f>
        <v>6</v>
      </c>
      <c r="BV149" s="88" t="n">
        <f aca="false">IF(BN149="W",6,IF(BN149="O",0,IF(BN149="R",IF(BS149="meio1st",0,IF(BS149="fim1st",0,BP149) ),IF(BN148="R",IF(BS149="meio1st",6,IF(BS149="fim1st",6,IF(BS149="meio2st",IF(BP148&gt;4,IF(BP148=6,7,BP148+2),6),BP149))),BP149))))</f>
        <v>6</v>
      </c>
      <c r="BW149" s="89" t="n">
        <f aca="false">IF(BN149="W",0,IF(BN149="O",0,IF(BN149="R",IF(BS149="STB",BQ149,0),IF(BN148="R",IF(BS148="meio1st",0,IF(BU149&gt;BU148,IF(BV149&gt;BV148,0,10),IF(BV149&gt;BV148,10,BQ149))),BQ149))))</f>
        <v>0</v>
      </c>
      <c r="BY149" s="81" t="s">
        <v>75</v>
      </c>
      <c r="BZ149" s="82" t="str">
        <f aca="false">D149</f>
        <v>SANDSON AZEVEDO</v>
      </c>
      <c r="CA149" s="83" t="n">
        <f aca="false">IF(CB149="W",1,IF(CB149="O",0,IF(CB149="R",0,IF(CB148="R",1,IF(CK149+CK148&gt;0,IF(CK149&gt;CK148,1,0),IF(CJ149&gt;CJ148,1,0))))))</f>
        <v>1</v>
      </c>
      <c r="CB149" s="84" t="s">
        <v>25</v>
      </c>
      <c r="CC149" s="85"/>
      <c r="CD149" s="85"/>
      <c r="CE149" s="86"/>
      <c r="CG149" s="5" t="str">
        <f aca="false">IF(CE149&lt;&gt;"","STB",IF(CE148&lt;&gt;"","STB",IF(CD149&lt;&gt;"",IF(CD149&gt;5,IF(CD149&gt;CD148+1,"fim2st",IF(CD148&gt;CD149+1,"fim2st",IF(CD149=CD148,"meio2st",IF(CD149=6,IF(CD148=7,"fim2st","meio2st"),IF(CD149=7,IF(CD148=6,"fim2st","meio2st"),"meio2st"))))),IF(CD148&gt;5,IF(CD148&gt;CD149+1,"fim2st","meio2st"),"meio2st")),IF(CD148&lt;&gt;"",IF(CD149&gt;5,IF(CD149&gt;CD148+1,"fim2st",IF(CD148&gt;CD149+1,"fim2st",IF(CD149=CD148,"meio2st",IF(CD149=6,IF(CD148=7,"fim2st","meio2st"),IF(CD149=7,IF(CD148=6,"fim2st","meio2st"),"meio2st"))))),IF(CD148&gt;5,IF(CD148&gt;CD149+1,"fim2st","meio2st"),"meio2st")),IF(CC149&lt;&gt;"",IF(CC149&gt;5,IF(CC149&gt;CC148+1,"fim1st",IF(CC148&gt;CC149+1,"fim1st",IF(CC149=CC148,"meio1st",IF(CC149=6,IF(CC148=7,"fim1st","meio1st"),IF(CC149=7,IF(CC148=6,"fim1st","meio1st"),"meio1st"))))),IF(CC148&gt;5,IF(CC148&gt;CC149+1,"fim1st","meio1st"),"meio1st")),IF(CC148&lt;&gt;"",IF(CC149&gt;5,IF(CC149&gt;CC148+1,"fim1st",IF(CC148&gt;CC149+1,"fim1st",IF(CC149=CC148,"meio1st",IF(CC149=6,IF(CC148=7,"fim1st","meio1st"),IF(CC149=7,IF(CC148=6,"fim1st","meio1st"),"meio1st"))))),IF(CC148&gt;5,IF(CC148&gt;CC149+1,"fim1st","meio1st"),"meio1st")),"NJG"))))))</f>
        <v>NJG</v>
      </c>
      <c r="CI149" s="92" t="n">
        <f aca="false">IF(CB149="W",6,IF(CB149="O",0,  IF(CB148="R",IF(CG149="meio1st",IF(CC148&gt;4,IF(CC148=6,7,CC148+2),6),CC149),CC149)))</f>
        <v>6</v>
      </c>
      <c r="CJ149" s="93" t="n">
        <f aca="false">IF(CB149="W",6,IF(CB149="O",0,IF(CB149="R",IF(CG149="meio1st",0,IF(CG149="fim1st",0,CD149) ),IF(CB148="R",IF(CG149="meio1st",6,IF(CG149="fim1st",6,IF(CG149="meio2st",IF(CD148&gt;4,IF(CD148=6,7,CD148+2),6),CD149))),CD149))))</f>
        <v>6</v>
      </c>
      <c r="CK149" s="94" t="n">
        <f aca="false">IF(CB149="W",0,IF(CB149="O",0,IF(CB149="R",IF(CG149="STB",CE149,0),IF(CB148="R",IF(CG148="meio1st",0,IF(CI149&gt;CI148,IF(CJ149&gt;CJ148,0,10),IF(CJ149&gt;CJ148,10,CE149))),CE149))))</f>
        <v>0</v>
      </c>
      <c r="CM149" s="1" t="str">
        <f aca="false">D149</f>
        <v>SANDSON AZEVEDO</v>
      </c>
      <c r="CN149" s="8" t="n">
        <f aca="false">IF(AE150&gt;AE151,1,0)</f>
        <v>1</v>
      </c>
      <c r="CO149" s="8" t="n">
        <f aca="false">IF(AF150&gt;AF151,1,0)</f>
        <v>1</v>
      </c>
      <c r="CP149" s="8" t="n">
        <f aca="false">IF(AG150&gt;AG151,1,0)</f>
        <v>0</v>
      </c>
      <c r="CQ149" s="8" t="n">
        <f aca="false">IF(AS150&gt;AS151,1,0)</f>
        <v>0</v>
      </c>
      <c r="CR149" s="8" t="n">
        <f aca="false">IF(AT150&gt;AT151,1,0)</f>
        <v>0</v>
      </c>
      <c r="CS149" s="8" t="n">
        <f aca="false">IF(AU150&gt;AU151,1,0)</f>
        <v>0</v>
      </c>
      <c r="CT149" s="8" t="n">
        <f aca="false">IF(BG150&gt;BG151,1,0)</f>
        <v>1</v>
      </c>
      <c r="CU149" s="8" t="n">
        <f aca="false">IF(BH150&gt;BH151,1,0)</f>
        <v>1</v>
      </c>
      <c r="CV149" s="8" t="n">
        <f aca="false">IF(BI150&gt;BI151,1,0)</f>
        <v>0</v>
      </c>
      <c r="CW149" s="8" t="n">
        <f aca="false">IF(BU150&gt;BU151,1,0)</f>
        <v>0</v>
      </c>
      <c r="CX149" s="8" t="n">
        <f aca="false">IF(BV150&gt;BV151,1,0)</f>
        <v>0</v>
      </c>
      <c r="CY149" s="8" t="n">
        <f aca="false">IF(BW150&gt;BW151,1,0)</f>
        <v>0</v>
      </c>
      <c r="CZ149" s="8" t="n">
        <f aca="false">IF(CI149&gt;CI148,1,0)</f>
        <v>1</v>
      </c>
      <c r="DA149" s="8" t="n">
        <f aca="false">IF(CJ149&gt;CJ148,1,0)</f>
        <v>1</v>
      </c>
      <c r="DB149" s="8" t="n">
        <f aca="false">IF(CK149&gt;CK148,1,0)</f>
        <v>0</v>
      </c>
      <c r="DC149" s="74"/>
      <c r="DD149" s="8" t="n">
        <f aca="false">IF(AE151&gt;AE150,1,0)</f>
        <v>0</v>
      </c>
      <c r="DE149" s="8" t="n">
        <f aca="false">IF(AF151&gt;AF150,1,0)</f>
        <v>0</v>
      </c>
      <c r="DF149" s="8" t="n">
        <f aca="false">IF(AG151&gt;AG150,1,0)</f>
        <v>0</v>
      </c>
      <c r="DG149" s="8" t="n">
        <f aca="false">IF(AS151&gt;AS150,1,0)</f>
        <v>1</v>
      </c>
      <c r="DH149" s="8" t="n">
        <f aca="false">IF(AT151&gt;AT150,1,0)</f>
        <v>1</v>
      </c>
      <c r="DI149" s="8" t="n">
        <f aca="false">IF(AU151&gt;AU150,1,0)</f>
        <v>0</v>
      </c>
      <c r="DJ149" s="8" t="n">
        <f aca="false">IF(BG151&gt;BG150,1,0)</f>
        <v>0</v>
      </c>
      <c r="DK149" s="8" t="n">
        <f aca="false">IF(BH151&gt;BH150,1,0)</f>
        <v>0</v>
      </c>
      <c r="DL149" s="8" t="n">
        <f aca="false">IF(BI151&gt;BI150,1,0)</f>
        <v>0</v>
      </c>
      <c r="DM149" s="8" t="n">
        <f aca="false">IF(BU151&gt;BU150,1,0)</f>
        <v>1</v>
      </c>
      <c r="DN149" s="8" t="n">
        <f aca="false">IF(BV151&gt;BV150,1,0)</f>
        <v>1</v>
      </c>
      <c r="DO149" s="8" t="n">
        <f aca="false">IF(BW151&gt;BW150,1,0)</f>
        <v>0</v>
      </c>
      <c r="DP149" s="8" t="n">
        <f aca="false">IF(CI148&gt;CI149,1,0)</f>
        <v>0</v>
      </c>
      <c r="DQ149" s="8" t="n">
        <f aca="false">IF(CJ148&gt;CJ149,1,0)</f>
        <v>0</v>
      </c>
      <c r="DR149" s="8" t="n">
        <f aca="false">IF(CK148&gt;CK149,1,0)</f>
        <v>0</v>
      </c>
      <c r="DS149" s="74"/>
      <c r="DT149" s="8" t="n">
        <f aca="false">AE150+AF150+AG150+AS150+AT150+AU150+BG150+BH150+BI150+BU150+BV150+BW150+CI149+CJ149+CK149</f>
        <v>47</v>
      </c>
      <c r="DU149" s="8" t="n">
        <f aca="false">AE151+AF151+AG151+AS151+AT151+AU151+BG151+BH151+BI151+BU151+BV151+BW151+CI148+CJ148+CK148</f>
        <v>29</v>
      </c>
      <c r="DV149" s="74"/>
      <c r="DW149" s="1" t="n">
        <f aca="false">IF(X150="O",1,0)</f>
        <v>0</v>
      </c>
      <c r="DX149" s="1" t="n">
        <f aca="false">IF(AL150="O",1,0)</f>
        <v>0</v>
      </c>
      <c r="DY149" s="1" t="n">
        <f aca="false">IF(AZ150="O",1,0)</f>
        <v>0</v>
      </c>
      <c r="DZ149" s="1" t="n">
        <f aca="false">IF(BN150="O",1,0)</f>
        <v>0</v>
      </c>
      <c r="EA149" s="1" t="n">
        <f aca="false">IF(CB149="O",1,0)</f>
        <v>0</v>
      </c>
      <c r="ED149" s="8" t="n">
        <f aca="false">IF(CN149+CO149+CP149+DD149+DE149+DF149&gt;0,1,0)</f>
        <v>1</v>
      </c>
      <c r="EE149" s="8" t="n">
        <f aca="false">IF(CQ149+CR149+CS149+DG149+DH149+DI149&gt;0,1,0)</f>
        <v>1</v>
      </c>
      <c r="EF149" s="8" t="n">
        <f aca="false">IF(CT149+CU149+CV149+DJ149+DK149+DL149&gt;0,1,0)</f>
        <v>1</v>
      </c>
      <c r="EG149" s="8" t="n">
        <f aca="false">IF(CW149+CX149+CY149+DM149+DN149+DO149&gt;0,1,0)</f>
        <v>1</v>
      </c>
      <c r="EH149" s="8" t="n">
        <f aca="false">IF(CZ149+DA149+DB149+DP149+DQ149+DR149&gt;0,1,0)</f>
        <v>1</v>
      </c>
      <c r="EI149" s="8" t="n">
        <v>2</v>
      </c>
      <c r="EJ149" s="48" t="n">
        <f aca="false">SUM(ED149:EH149)</f>
        <v>5</v>
      </c>
      <c r="EK149" s="48" t="n">
        <f aca="false">AY150+BM150+CA149+W150+AK150</f>
        <v>3</v>
      </c>
      <c r="EL149" s="48" t="n">
        <f aca="false">SUM(CN149:DB149)</f>
        <v>6</v>
      </c>
      <c r="EM149" s="48" t="n">
        <f aca="false">SUM(DD149:DR149)</f>
        <v>4</v>
      </c>
      <c r="EN149" s="48" t="n">
        <f aca="false">EL149-EM149</f>
        <v>2</v>
      </c>
      <c r="EO149" s="48" t="n">
        <f aca="false">DT149</f>
        <v>47</v>
      </c>
      <c r="EP149" s="48" t="n">
        <f aca="false">DU149</f>
        <v>29</v>
      </c>
      <c r="EQ149" s="48" t="n">
        <f aca="false">EO149-EP149</f>
        <v>18</v>
      </c>
      <c r="ER149" s="48" t="n">
        <f aca="false">SUM(DW149:EA149)</f>
        <v>0</v>
      </c>
      <c r="ES149" s="74"/>
      <c r="ET149" s="27" t="n">
        <f aca="false">IF(EK149+100&gt;99,EK149+100,concatdxnar("0",EK149+100))</f>
        <v>103</v>
      </c>
      <c r="EU149" s="27" t="n">
        <f aca="false">IF(EN149+100&gt;99,EN149+100,CONCATENATE("0",EN149+100))</f>
        <v>102</v>
      </c>
      <c r="EV149" s="27" t="n">
        <f aca="false">IF(EQ149+100&gt;99,EQ149+100,CONCATENATE("0",EQ149+100))</f>
        <v>118</v>
      </c>
      <c r="EW149" s="27" t="n">
        <f aca="false">9-ER149</f>
        <v>9</v>
      </c>
      <c r="EX149" s="8" t="str">
        <f aca="false">CONCATENATE(ET149,EU149,EV149,EW149,EI149)</f>
        <v>10310211892</v>
      </c>
      <c r="EY149" s="8" t="n">
        <f aca="false">VALUE(EX149)</f>
        <v>10310211892</v>
      </c>
      <c r="EZ149" s="8" t="n">
        <f aca="false">LARGE(EY148:EY153,EI149)</f>
        <v>10410511894</v>
      </c>
      <c r="FA149" s="8" t="str">
        <f aca="false">LEFT(EZ149,9)</f>
        <v>104105118</v>
      </c>
      <c r="FB149" s="8" t="str">
        <f aca="false">IF(FA149=FA148,"empate-c",IF(FA149=FA150,"empate-b","ok"))</f>
        <v>ok</v>
      </c>
      <c r="FC149" s="8" t="n">
        <f aca="false">VALUE(RIGHT(EZ149,1))</f>
        <v>4</v>
      </c>
      <c r="FD149" s="8" t="n">
        <f aca="false">IF(FB149="ok",9,IF(FB149="empate-c",CONCATENATE(FC149,FC148),IF(FB149="empate-b",CONCATENATE(FC149,FC150),1)))</f>
        <v>9</v>
      </c>
      <c r="FE149" s="8" t="str">
        <f aca="false">RIGHT(C146,1)</f>
        <v>Q</v>
      </c>
      <c r="FF149" s="8" t="n">
        <f aca="false">IF(FD149=9,9,VLOOKUP(CONCATENATE(FE149,FD149),'Conf-Direto'!$A$12:$B$587,2,0))</f>
        <v>9</v>
      </c>
      <c r="FG149" s="8" t="n">
        <f aca="false">IF(FF149=9,9,IF(FF149=FC149,8,7))</f>
        <v>9</v>
      </c>
      <c r="FH149" s="1" t="str">
        <f aca="false">CONCATENATE(FA149,FG149,FC149)</f>
        <v>10410511894</v>
      </c>
      <c r="FI149" s="8" t="n">
        <v>2</v>
      </c>
      <c r="FJ149" s="25" t="n">
        <f aca="false">IF(CA148=1,1,IF(CA149=1,2,0))</f>
        <v>2</v>
      </c>
      <c r="FK149" s="25"/>
      <c r="FL149" s="25" t="n">
        <f aca="false">FK150</f>
        <v>2</v>
      </c>
      <c r="FM149" s="25" t="n">
        <f aca="false">FK151</f>
        <v>4</v>
      </c>
      <c r="FN149" s="25" t="n">
        <f aca="false">FK152</f>
        <v>2</v>
      </c>
      <c r="FO149" s="25" t="n">
        <f aca="false">FL153</f>
        <v>6</v>
      </c>
      <c r="FP149" s="1" t="n">
        <f aca="false">VALUE(FH149)</f>
        <v>10410511894</v>
      </c>
      <c r="FQ149" s="1" t="n">
        <f aca="false">LARGE(FP148:FP153,2)</f>
        <v>10410511894</v>
      </c>
      <c r="FR149" s="8" t="n">
        <f aca="false">IF(SUM(EJ148:EJ153)=0,B149,VALUE(RIGHT(FQ149,1)))</f>
        <v>4</v>
      </c>
      <c r="FS149" s="1" t="n">
        <f aca="false">FR149+96</f>
        <v>100</v>
      </c>
      <c r="FT149" s="1" t="str">
        <f aca="false">VLOOKUP(FR149,B148:D153,3,0)</f>
        <v>MARCIA DANTAS</v>
      </c>
      <c r="FU149" s="4" t="n">
        <f aca="false">F149</f>
        <v>98</v>
      </c>
      <c r="FV149" s="9" t="str">
        <f aca="false">IF(FS149&lt;10,CONCATENATE("0",FS149,IF(FU149&lt;10,CONCATENATE("0",FU149),FU149)),CONCATENATE(FS149,IF(FU149&lt;10,CONCATENATE("0",FU149),FU149)))</f>
        <v>10098</v>
      </c>
      <c r="FW149" s="4" t="n">
        <f aca="false">VALUE(FV149)</f>
        <v>10098</v>
      </c>
      <c r="FX149" s="4" t="n">
        <f aca="false">SMALL(FW148:FW153,FI149)</f>
        <v>10098</v>
      </c>
      <c r="FY149" s="4" t="n">
        <f aca="false">IF(LEN(FX149)=3,VALUE(LEFT(FX149,1)),IF(LEN(FX149)=6,VALUE(LEFT(FX149,3)),VALUE(LEFT(FX149,2))))</f>
        <v>10</v>
      </c>
      <c r="FZ149" s="4" t="str">
        <f aca="false">IF(LEN(FX149)=6,VALUE(RIGHT(FX149,3)),RIGHT(FX149,2))</f>
        <v>98</v>
      </c>
    </row>
    <row r="150" customFormat="false" ht="13.8" hidden="false" customHeight="false" outlineLevel="0" collapsed="false">
      <c r="B150" s="48" t="n">
        <v>3</v>
      </c>
      <c r="C150" s="49" t="n">
        <v>99</v>
      </c>
      <c r="D150" s="50" t="str">
        <f aca="false">Classificação!D103</f>
        <v>THALLES OLIVEIRA</v>
      </c>
      <c r="F150" s="49" t="n">
        <f aca="false">F149+1</f>
        <v>99</v>
      </c>
      <c r="G150" s="51" t="str">
        <f aca="false">VLOOKUP(FR150,$B$148:$D$153,3,0)</f>
        <v>SANDSON AZEVEDO</v>
      </c>
      <c r="H150" s="95" t="n">
        <f aca="false">VLOOKUP(FR150,EI148:EJ153,2,0)</f>
        <v>5</v>
      </c>
      <c r="I150" s="75" t="n">
        <f aca="false">VLOOKUP(FR150,EI148:EK153,3,0)</f>
        <v>3</v>
      </c>
      <c r="J150" s="95" t="n">
        <f aca="false">VLOOKUP(FR150,EI148:EQ153,4,0)</f>
        <v>6</v>
      </c>
      <c r="K150" s="77" t="n">
        <f aca="false">VLOOKUP(FR150,EI148:EQ153,5,0)</f>
        <v>4</v>
      </c>
      <c r="L150" s="78" t="n">
        <f aca="false">VLOOKUP(FR150,EI148:EQ153,6,0)</f>
        <v>2</v>
      </c>
      <c r="M150" s="95" t="n">
        <f aca="false">VLOOKUP(FR150,EI148:EQ153,7,0)</f>
        <v>47</v>
      </c>
      <c r="N150" s="77" t="n">
        <f aca="false">VLOOKUP(FR150,EI148:EQ153,8,0)</f>
        <v>29</v>
      </c>
      <c r="O150" s="113" t="n">
        <f aca="false">VLOOKUP(FR150,EI148:EQ153,9,0)</f>
        <v>18</v>
      </c>
      <c r="P150" s="80" t="n">
        <f aca="false">VLOOKUP(FR150,EI148:ER153,10,0)</f>
        <v>0</v>
      </c>
      <c r="Q150" s="80" t="e">
        <f aca="false">VLOOKUP(FS150,EJ148:ES153,10,0)</f>
        <v>#N/A</v>
      </c>
      <c r="R150" s="59"/>
      <c r="S150" s="59"/>
      <c r="U150" s="60"/>
      <c r="V150" s="61" t="str">
        <f aca="false">D149</f>
        <v>SANDSON AZEVEDO</v>
      </c>
      <c r="W150" s="62" t="n">
        <f aca="false">IF(X150="W",1,IF(X150="O",0,IF(X150="R",0,IF(X151="R",1,IF(AG150+AG151&gt;0,IF(AG150&gt;AG151,1,0),IF(AF150&gt;AF151,1,0))))))</f>
        <v>1</v>
      </c>
      <c r="X150" s="96"/>
      <c r="Y150" s="64" t="n">
        <v>6</v>
      </c>
      <c r="Z150" s="64" t="n">
        <v>6</v>
      </c>
      <c r="AA150" s="65"/>
      <c r="AC150" s="5" t="str">
        <f aca="false">IF(AA150&lt;&gt;"","STB",IF(AA151&lt;&gt;"","STB",IF(Z150&lt;&gt;"",IF(Z150&gt;5,IF(Z150&gt;Z151+1,"fim2st",IF(Z151&gt;Z150+1,"fim2st",IF(Z150=Z151,"meio2st",IF(Z150=6,IF(Z151=7,"fim2st","meio2st"),IF(Z150=7,IF(Z151=6,"fim2st","meio2st"),"meio2st"))))),IF(Z151&gt;5,IF(Z151&gt;Z150+1,"fim2st","meio2st"),"meio2st")),IF(Z151&lt;&gt;"",IF(Z150&gt;5,IF(Z150&gt;Z151+1,"fim2st",IF(Z151&gt;Z150+1,"fim2st",IF(Z150=Z151,"meio2st",IF(Z150=6,IF(Z151=7,"fim2st","meio2st"),IF(Z150=7,IF(Z151=6,"fim2st","meio2st"),"meio2st"))))),IF(Z151&gt;5,IF(Z151&gt;Z150+1,"fim2st","meio2st"),"meio2st")),IF(Y150&lt;&gt;"",IF(Y150&gt;5,IF(Y150&gt;Y151+1,"fim1st",IF(Y151&gt;Y150+1,"fim1st",IF(Y150=Y151,"meio1st",IF(Y150=6,IF(Y151=7,"fim1st","meio1st"),IF(Y150=7,IF(Y151=6,"fim1st","meio1st"),"meio1st"))))),IF(Y151&gt;5,IF(Y151&gt;Y150+1,"fim1st","meio1st"),"meio1st")),IF(Y151&lt;&gt;"",IF(Y150&gt;5,IF(Y150&gt;Y151+1,"fim1st",IF(Y151&gt;Y150+1,"fim1st",IF(Y150=Y151,"meio1st",IF(Y150=6,IF(Y151=7,"fim1st","meio1st"),IF(Y150=7,IF(Y151=6,"fim1st","meio1st"),"meio1st"))))),IF(Y151&gt;5,IF(Y151&gt;Y150+1,"fim1st","meio1st"),"meio1st")),"NJG"))))))</f>
        <v>fim2st</v>
      </c>
      <c r="AE150" s="66" t="n">
        <f aca="false">IF(X150="W",6,IF(X150="O",0,  IF(X151="R",IF(AC150="meio1st",IF(Y151&gt;4,IF(Y151=6,7,Y151+2),6),Y150),Y150)))</f>
        <v>6</v>
      </c>
      <c r="AF150" s="67" t="n">
        <f aca="false">IF(X150="W",6,IF(X150="O",0,IF(X150="R",IF(AC150="meio1st",0,IF(AC150="fim1st",0,Z150) ),IF(X151="R",IF(AC150="meio1st",6,IF(AC150="fim1st",6,IF(AC150="meio2st",IF(Z151&gt;4,IF(Z151=6,7,Z151+2),6),Z150))),Z150))))</f>
        <v>6</v>
      </c>
      <c r="AG150" s="68" t="n">
        <f aca="false">IF(X150="W",0,IF(X150="O",0,IF(X150="R",IF(AC150="STB",AA150,0),IF(X151="R",IF(AC148="meio1st",0,IF(AE150&gt;AE151,IF(AF150&gt;AF151,0,10),IF(AF150&gt;AF151,10,AA150))),AA150))))</f>
        <v>0</v>
      </c>
      <c r="AH150" s="69"/>
      <c r="AI150" s="60" t="s">
        <v>75</v>
      </c>
      <c r="AJ150" s="61" t="str">
        <f aca="false">D149</f>
        <v>SANDSON AZEVEDO</v>
      </c>
      <c r="AK150" s="62" t="n">
        <f aca="false">IF(AL150="W",1,IF(AL150="O",0,IF(AL150="R",0,IF(AL151="R",1,IF(AU150+AU151&gt;0,IF(AU150&gt;AU151,1,0),IF(AT150&gt;AT151,1,0))))))</f>
        <v>0</v>
      </c>
      <c r="AL150" s="96"/>
      <c r="AM150" s="64" t="n">
        <v>4</v>
      </c>
      <c r="AN150" s="64" t="n">
        <v>4</v>
      </c>
      <c r="AO150" s="65"/>
      <c r="AQ150" s="5" t="str">
        <f aca="false">IF(AO150&lt;&gt;"","STB",IF(AO151&lt;&gt;"","STB",IF(AN150&lt;&gt;"",IF(AN150&gt;5,IF(AN150&gt;AN151+1,"fim2st",IF(AN151&gt;AN150+1,"fim2st",IF(AN150=AN151,"meio2st",IF(AN150=6,IF(AN151=7,"fim2st","meio2st"),IF(AN150=7,IF(AN151=6,"fim2st","meio2st"),"meio2st"))))),IF(AN151&gt;5,IF(AN151&gt;AN150+1,"fim2st","meio2st"),"meio2st")),IF(AN151&lt;&gt;"",IF(AN150&gt;5,IF(AN150&gt;AN151+1,"fim2st",IF(AN151&gt;AN150+1,"fim2st",IF(AN150=AN151,"meio2st",IF(AN150=6,IF(AN151=7,"fim2st","meio2st"),IF(AN150=7,IF(AN151=6,"fim2st","meio2st"),"meio2st"))))),IF(AN151&gt;5,IF(AN151&gt;AN150+1,"fim2st","meio2st"),"meio2st")),IF(AM150&lt;&gt;"",IF(AM150&gt;5,IF(AM150&gt;AM151+1,"fim1st",IF(AM151&gt;AM150+1,"fim1st",IF(AM150=AM151,"meio1st",IF(AM150=6,IF(AM151=7,"fim1st","meio1st"),IF(AM150=7,IF(AM151=6,"fim1st","meio1st"),"meio1st"))))),IF(AM151&gt;5,IF(AM151&gt;AM150+1,"fim1st","meio1st"),"meio1st")),IF(AM151&lt;&gt;"",IF(AM150&gt;5,IF(AM150&gt;AM151+1,"fim1st",IF(AM151&gt;AM150+1,"fim1st",IF(AM150=AM151,"meio1st",IF(AM150=6,IF(AM151=7,"fim1st","meio1st"),IF(AM150=7,IF(AM151=6,"fim1st","meio1st"),"meio1st"))))),IF(AM151&gt;5,IF(AM151&gt;AM150+1,"fim1st","meio1st"),"meio1st")),"NJG"))))))</f>
        <v>fim2st</v>
      </c>
      <c r="AS150" s="66" t="n">
        <f aca="false">IF(AL150="W",6,IF(AL150="O",0,  IF(AL151="R",IF(AQ150="meio1st",IF(AM151&gt;4,IF(AM151=6,7,AM151+2),6),AM150),AM150)))</f>
        <v>4</v>
      </c>
      <c r="AT150" s="67" t="n">
        <f aca="false">IF(AL150="W",6,IF(AL150="O",0,IF(AL150="R",IF(AQ150="meio1st",0,IF(AQ150="fim1st",0,AN150) ),IF(AL151="R",IF(AQ150="meio1st",6,IF(AQ150="fim1st",6,IF(AQ150="meio2st",IF(AN151&gt;4,IF(AN151=6,7,AN151+2),6),AN150))),AN150))))</f>
        <v>4</v>
      </c>
      <c r="AU150" s="68" t="n">
        <f aca="false">IF(AL150="W",0,IF(AL150="O",0,IF(AL150="R",IF(AQ150="STB",AO150,0),IF(AL151="R",IF(AQ148="meio1st",0,IF(AS150&gt;AS151,IF(AT150&gt;AT151,0,10),IF(AT150&gt;AT151,10,AO150))),AO150))))</f>
        <v>0</v>
      </c>
      <c r="AW150" s="60"/>
      <c r="AX150" s="61" t="str">
        <f aca="false">D149</f>
        <v>SANDSON AZEVEDO</v>
      </c>
      <c r="AY150" s="62" t="n">
        <f aca="false">IF(AZ150="W",1,IF(AZ150="O",0,IF(AZ150="R",0,IF(AZ151="R",1,IF(BI150+BI151&gt;0,IF(BI150&gt;BI151,1,0),IF(BH150&gt;BH151,1,0))))))</f>
        <v>1</v>
      </c>
      <c r="AZ150" s="96" t="s">
        <v>25</v>
      </c>
      <c r="BA150" s="64"/>
      <c r="BB150" s="64"/>
      <c r="BC150" s="65"/>
      <c r="BE150" s="5" t="str">
        <f aca="false">IF(BC150&lt;&gt;"","STB",IF(BC151&lt;&gt;"","STB",IF(BB150&lt;&gt;"",IF(BB150&gt;5,IF(BB150&gt;BB151+1,"fim2st",IF(BB151&gt;BB150+1,"fim2st",IF(BB150=BB151,"meio2st",IF(BB150=6,IF(BB151=7,"fim2st","meio2st"),IF(BB150=7,IF(BB151=6,"fim2st","meio2st"),"meio2st"))))),IF(BB151&gt;5,IF(BB151&gt;BB150+1,"fim2st","meio2st"),"meio2st")),IF(BB151&lt;&gt;"",IF(BB150&gt;5,IF(BB150&gt;BB151+1,"fim2st",IF(BB151&gt;BB150+1,"fim2st",IF(BB150=BB151,"meio2st",IF(BB150=6,IF(BB151=7,"fim2st","meio2st"),IF(BB150=7,IF(BB151=6,"fim2st","meio2st"),"meio2st"))))),IF(BB151&gt;5,IF(BB151&gt;BB150+1,"fim2st","meio2st"),"meio2st")),IF(BA150&lt;&gt;"",IF(BA150&gt;5,IF(BA150&gt;BA151+1,"fim1st",IF(BA151&gt;BA150+1,"fim1st",IF(BA150=BA151,"meio1st",IF(BA150=6,IF(BA151=7,"fim1st","meio1st"),IF(BA150=7,IF(BA151=6,"fim1st","meio1st"),"meio1st"))))),IF(BA151&gt;5,IF(BA151&gt;BA150+1,"fim1st","meio1st"),"meio1st")),IF(BA151&lt;&gt;"",IF(BA150&gt;5,IF(BA150&gt;BA151+1,"fim1st",IF(BA151&gt;BA150+1,"fim1st",IF(BA150=BA151,"meio1st",IF(BA150=6,IF(BA151=7,"fim1st","meio1st"),IF(BA150=7,IF(BA151=6,"fim1st","meio1st"),"meio1st"))))),IF(BA151&gt;5,IF(BA151&gt;BA150+1,"fim1st","meio1st"),"meio1st")),"NJG"))))))</f>
        <v>NJG</v>
      </c>
      <c r="BG150" s="66" t="n">
        <f aca="false">IF(AZ150="W",6,IF(AZ150="O",0,  IF(AZ151="R",IF(BE150="meio1st",IF(BA151&gt;4,IF(BA151=6,7,BA151+2),6),BA150),BA150)))</f>
        <v>6</v>
      </c>
      <c r="BH150" s="67" t="n">
        <f aca="false">IF(AZ150="W",6,IF(AZ150="O",0,IF(AZ150="R",IF(BE150="meio1st",0,IF(BE150="fim1st",0,BB150) ),IF(AZ151="R",IF(BE150="meio1st",6,IF(BE150="fim1st",6,IF(BE150="meio2st",IF(BB151&gt;4,IF(BB151=6,7,BB151+2),6),BB150))),BB150))))</f>
        <v>6</v>
      </c>
      <c r="BI150" s="68" t="n">
        <f aca="false">IF(AZ150="W",0,IF(AZ150="O",0,IF(AZ150="R",IF(BE150="STB",BC150,0),IF(AZ151="R",IF(BE148="meio1st",0,IF(BG150&gt;BG151,IF(BH150&gt;BH151,0,10),IF(BH150&gt;BH151,10,BC150))),BC150))))</f>
        <v>0</v>
      </c>
      <c r="BK150" s="60"/>
      <c r="BL150" s="61" t="str">
        <f aca="false">D149</f>
        <v>SANDSON AZEVEDO</v>
      </c>
      <c r="BM150" s="62" t="n">
        <f aca="false">IF(BN150="W",1,IF(BN150="O",0,IF(BN150="R",0,IF(BN151="R",1,IF(BW150+BW151&gt;0,IF(BW150&gt;BW151,1,0),IF(BV150&gt;BV151,1,0))))))</f>
        <v>0</v>
      </c>
      <c r="BN150" s="96"/>
      <c r="BO150" s="64" t="n">
        <v>1</v>
      </c>
      <c r="BP150" s="64" t="n">
        <v>2</v>
      </c>
      <c r="BQ150" s="65"/>
      <c r="BS150" s="5" t="str">
        <f aca="false">IF(BQ150&lt;&gt;"","STB",IF(BQ151&lt;&gt;"","STB",IF(BP150&lt;&gt;"",IF(BP150&gt;5,IF(BP150&gt;BP151+1,"fim2st",IF(BP151&gt;BP150+1,"fim2st",IF(BP150=BP151,"meio2st",IF(BP150=6,IF(BP151=7,"fim2st","meio2st"),IF(BP150=7,IF(BP151=6,"fim2st","meio2st"),"meio2st"))))),IF(BP151&gt;5,IF(BP151&gt;BP150+1,"fim2st","meio2st"),"meio2st")),IF(BP151&lt;&gt;"",IF(BP150&gt;5,IF(BP150&gt;BP151+1,"fim2st",IF(BP151&gt;BP150+1,"fim2st",IF(BP150=BP151,"meio2st",IF(BP150=6,IF(BP151=7,"fim2st","meio2st"),IF(BP150=7,IF(BP151=6,"fim2st","meio2st"),"meio2st"))))),IF(BP151&gt;5,IF(BP151&gt;BP150+1,"fim2st","meio2st"),"meio2st")),IF(BO150&lt;&gt;"",IF(BO150&gt;5,IF(BO150&gt;BO151+1,"fim1st",IF(BO151&gt;BO150+1,"fim1st",IF(BO150=BO151,"meio1st",IF(BO150=6,IF(BO151=7,"fim1st","meio1st"),IF(BO150=7,IF(BO151=6,"fim1st","meio1st"),"meio1st"))))),IF(BO151&gt;5,IF(BO151&gt;BO150+1,"fim1st","meio1st"),"meio1st")),IF(BO151&lt;&gt;"",IF(BO150&gt;5,IF(BO150&gt;BO151+1,"fim1st",IF(BO151&gt;BO150+1,"fim1st",IF(BO150=BO151,"meio1st",IF(BO150=6,IF(BO151=7,"fim1st","meio1st"),IF(BO150=7,IF(BO151=6,"fim1st","meio1st"),"meio1st"))))),IF(BO151&gt;5,IF(BO151&gt;BO150+1,"fim1st","meio1st"),"meio1st")),"NJG"))))))</f>
        <v>fim2st</v>
      </c>
      <c r="BU150" s="66" t="n">
        <f aca="false">IF(BN150="W",6,IF(BN150="O",0,  IF(BN151="R",IF(BS150="meio1st",IF(BO151&gt;4,IF(BO151=6,7,BO151+2),6),BO150),BO150)))</f>
        <v>1</v>
      </c>
      <c r="BV150" s="67" t="n">
        <f aca="false">IF(BN150="W",6,IF(BN150="O",0,IF(BN150="R",IF(BS150="meio1st",0,IF(BS150="fim1st",0,BP150) ),IF(BN151="R",IF(BS150="meio1st",6,IF(BS150="fim1st",6,IF(BS150="meio2st",IF(BP151&gt;4,IF(BP151=6,7,BP151+2),6),BP150))),BP150))))</f>
        <v>2</v>
      </c>
      <c r="BW150" s="68" t="n">
        <f aca="false">IF(BN150="W",0,IF(BN150="O",0,IF(BN150="R",IF(BS150="STB",BQ150,0),IF(BN151="R",IF(BS148="meio1st",0,IF(BU150&gt;BU151,IF(BV150&gt;BV151,0,10),IF(BV150&gt;BV151,10,BQ150))),BQ150))))</f>
        <v>0</v>
      </c>
      <c r="BY150" s="60" t="s">
        <v>75</v>
      </c>
      <c r="BZ150" s="61" t="str">
        <f aca="false">D150</f>
        <v>THALLES OLIVEIRA</v>
      </c>
      <c r="CA150" s="62" t="n">
        <f aca="false">IF(CB150="W",1,IF(CB150="O",0,IF(CB150="R",0,IF(CB151="R",1,IF(CK150+CK151&gt;0,IF(CK150&gt;CK151,1,0),IF(CJ150&gt;CJ151,1,0))))))</f>
        <v>0</v>
      </c>
      <c r="CB150" s="96" t="s">
        <v>47</v>
      </c>
      <c r="CC150" s="64"/>
      <c r="CD150" s="64"/>
      <c r="CE150" s="65"/>
      <c r="CG150" s="5" t="str">
        <f aca="false">IF(CE150&lt;&gt;"","STB",IF(CE151&lt;&gt;"","STB",IF(CD150&lt;&gt;"",IF(CD150&gt;5,IF(CD150&gt;CD151+1,"fim2st",IF(CD151&gt;CD150+1,"fim2st",IF(CD150=CD151,"meio2st",IF(CD150=6,IF(CD151=7,"fim2st","meio2st"),IF(CD150=7,IF(CD151=6,"fim2st","meio2st"),"meio2st"))))),IF(CD151&gt;5,IF(CD151&gt;CD150+1,"fim2st","meio2st"),"meio2st")),IF(CD151&lt;&gt;"",IF(CD150&gt;5,IF(CD150&gt;CD151+1,"fim2st",IF(CD151&gt;CD150+1,"fim2st",IF(CD150=CD151,"meio2st",IF(CD150=6,IF(CD151=7,"fim2st","meio2st"),IF(CD150=7,IF(CD151=6,"fim2st","meio2st"),"meio2st"))))),IF(CD151&gt;5,IF(CD151&gt;CD150+1,"fim2st","meio2st"),"meio2st")),IF(CC150&lt;&gt;"",IF(CC150&gt;5,IF(CC150&gt;CC151+1,"fim1st",IF(CC151&gt;CC150+1,"fim1st",IF(CC150=CC151,"meio1st",IF(CC150=6,IF(CC151=7,"fim1st","meio1st"),IF(CC150=7,IF(CC151=6,"fim1st","meio1st"),"meio1st"))))),IF(CC151&gt;5,IF(CC151&gt;CC150+1,"fim1st","meio1st"),"meio1st")),IF(CC151&lt;&gt;"",IF(CC150&gt;5,IF(CC150&gt;CC151+1,"fim1st",IF(CC151&gt;CC150+1,"fim1st",IF(CC150=CC151,"meio1st",IF(CC150=6,IF(CC151=7,"fim1st","meio1st"),IF(CC150=7,IF(CC151=6,"fim1st","meio1st"),"meio1st"))))),IF(CC151&gt;5,IF(CC151&gt;CC150+1,"fim1st","meio1st"),"meio1st")),"NJG"))))))</f>
        <v>NJG</v>
      </c>
      <c r="CI150" s="71" t="n">
        <f aca="false">IF(CB150="W",6,IF(CB150="O",0,  IF(CB151="R",IF(CG150="meio1st",IF(CC151&gt;4,IF(CC151=6,7,CC151+2),6),CC150),CC150)))</f>
        <v>0</v>
      </c>
      <c r="CJ150" s="72" t="n">
        <f aca="false">IF(CB150="W",6,IF(CB150="O",0,IF(CB150="R",IF(CG150="meio1st",0,IF(CG150="fim1st",0,CD150) ),IF(CB151="R",IF(CG150="meio1st",6,IF(CG150="fim1st",6,IF(CG150="meio2st",IF(CD151&gt;4,IF(CD151=6,7,CD151+2),6),CD150))),CD150))))</f>
        <v>0</v>
      </c>
      <c r="CK150" s="73" t="n">
        <f aca="false">IF(CB150="W",0,IF(CB150="O",0,IF(CB150="R",IF(CG150="STB",CE150,0),IF(CB151="R",IF(CG148="meio1st",0,IF(CI150&gt;CI151,IF(CJ150&gt;CJ151,0,10),IF(CJ150&gt;CJ151,10,CE150))),CE150))))</f>
        <v>0</v>
      </c>
      <c r="CM150" s="1" t="str">
        <f aca="false">D150</f>
        <v>THALLES OLIVEIRA</v>
      </c>
      <c r="CN150" s="8" t="n">
        <f aca="false">IF(AE152&gt;AE153,1,0)</f>
        <v>1</v>
      </c>
      <c r="CO150" s="8" t="n">
        <f aca="false">IF(AF152&gt;AF153,1,0)</f>
        <v>0</v>
      </c>
      <c r="CP150" s="8" t="n">
        <f aca="false">IF(AG152&gt;AG153,1,0)</f>
        <v>0</v>
      </c>
      <c r="CQ150" s="8" t="n">
        <f aca="false">IF(AS152&gt;AS153,1,0)</f>
        <v>0</v>
      </c>
      <c r="CR150" s="8" t="n">
        <f aca="false">IF(AT152&gt;AT153,1,0)</f>
        <v>0</v>
      </c>
      <c r="CS150" s="8" t="n">
        <f aca="false">IF(AU152&gt;AU153,1,0)</f>
        <v>0</v>
      </c>
      <c r="CT150" s="8" t="n">
        <f aca="false">IF(BG151&gt;BG150,1,0)</f>
        <v>0</v>
      </c>
      <c r="CU150" s="8" t="n">
        <f aca="false">IF(BH151&gt;BH150,1,0)</f>
        <v>0</v>
      </c>
      <c r="CV150" s="8" t="n">
        <f aca="false">IF(BI151&gt;BI150,1,0)</f>
        <v>0</v>
      </c>
      <c r="CW150" s="8" t="n">
        <f aca="false">IF(BU149&gt;BU148,1,0)</f>
        <v>1</v>
      </c>
      <c r="CX150" s="8" t="n">
        <f aca="false">IF(BV149&gt;BV148,1,0)</f>
        <v>1</v>
      </c>
      <c r="CY150" s="8" t="n">
        <f aca="false">IF(BW149&gt;BW148,1,0)</f>
        <v>0</v>
      </c>
      <c r="CZ150" s="8" t="n">
        <f aca="false">IF(CI150&gt;CI151,1,0)</f>
        <v>0</v>
      </c>
      <c r="DA150" s="8" t="n">
        <f aca="false">IF(CJ150&gt;CJ151,1,0)</f>
        <v>0</v>
      </c>
      <c r="DB150" s="8" t="n">
        <f aca="false">IF(CK150&gt;CK151,1,0)</f>
        <v>0</v>
      </c>
      <c r="DC150" s="74"/>
      <c r="DD150" s="8" t="n">
        <f aca="false">IF(AE153&gt;AE152,1,0)</f>
        <v>0</v>
      </c>
      <c r="DE150" s="8" t="n">
        <f aca="false">IF(AF153&gt;AF152,1,0)</f>
        <v>1</v>
      </c>
      <c r="DF150" s="8" t="n">
        <f aca="false">IF(AG153&gt;AG152,1,0)</f>
        <v>1</v>
      </c>
      <c r="DG150" s="8" t="n">
        <f aca="false">IF(AS153&gt;AS152,1,0)</f>
        <v>1</v>
      </c>
      <c r="DH150" s="8" t="n">
        <f aca="false">IF(AT153&gt;AT152,1,0)</f>
        <v>1</v>
      </c>
      <c r="DI150" s="8" t="n">
        <f aca="false">IF(AU153&gt;AU152,1,0)</f>
        <v>0</v>
      </c>
      <c r="DJ150" s="8" t="n">
        <f aca="false">IF(BG150&gt;BG151,1,0)</f>
        <v>1</v>
      </c>
      <c r="DK150" s="8" t="n">
        <f aca="false">IF(BH150&gt;BH151,1,0)</f>
        <v>1</v>
      </c>
      <c r="DL150" s="8" t="n">
        <f aca="false">IF(BI150&gt;BI151,1,0)</f>
        <v>0</v>
      </c>
      <c r="DM150" s="8" t="n">
        <f aca="false">IF(BU148&gt;BU149,1,0)</f>
        <v>0</v>
      </c>
      <c r="DN150" s="8" t="n">
        <f aca="false">IF(BV148&gt;BV149,1,0)</f>
        <v>0</v>
      </c>
      <c r="DO150" s="8" t="n">
        <f aca="false">IF(BW148&gt;BW149,1,0)</f>
        <v>0</v>
      </c>
      <c r="DP150" s="8" t="n">
        <f aca="false">IF(CI151&gt;CI150,1,0)</f>
        <v>1</v>
      </c>
      <c r="DQ150" s="8" t="n">
        <f aca="false">IF(CJ151&gt;CJ150,1,0)</f>
        <v>1</v>
      </c>
      <c r="DR150" s="8" t="n">
        <f aca="false">IF(CK151&gt;CK150,1,0)</f>
        <v>0</v>
      </c>
      <c r="DS150" s="74"/>
      <c r="DT150" s="8" t="n">
        <f aca="false">AE152+AF152+AG152+AS152+AT152+AU152+BG151+BH151+BI151+BU149+BV149+BW149+CI150+CJ150+CK150</f>
        <v>28</v>
      </c>
      <c r="DU150" s="8" t="n">
        <f aca="false">AE153+AF153+AG153+AS153+AT153+AU153+BG150+BH150+BI150+BU148+BV148+BW148+CI151+CJ151+CK151</f>
        <v>55</v>
      </c>
      <c r="DV150" s="74"/>
      <c r="DW150" s="1" t="n">
        <f aca="false">IF(X152="O",1,0)</f>
        <v>0</v>
      </c>
      <c r="DX150" s="1" t="n">
        <f aca="false">IF(AL152="O",1,0)</f>
        <v>0</v>
      </c>
      <c r="DY150" s="1" t="n">
        <f aca="false">IF(AZ151="O",1,0)</f>
        <v>1</v>
      </c>
      <c r="DZ150" s="1" t="n">
        <f aca="false">IF(BN149="O",1,0)</f>
        <v>0</v>
      </c>
      <c r="EA150" s="1" t="n">
        <f aca="false">IF(CB150="O",1,0)</f>
        <v>1</v>
      </c>
      <c r="ED150" s="8" t="n">
        <f aca="false">IF(CN150+CO150+CP150+DD150+DE150+DF150&gt;0,1,0)</f>
        <v>1</v>
      </c>
      <c r="EE150" s="8" t="n">
        <f aca="false">IF(CQ150+CR150+CS150+DG150+DH150+DI150&gt;0,1,0)</f>
        <v>1</v>
      </c>
      <c r="EF150" s="8" t="n">
        <f aca="false">IF(CT150+CU150+CV150+DJ150+DK150+DL150&gt;0,1,0)</f>
        <v>1</v>
      </c>
      <c r="EG150" s="8" t="n">
        <f aca="false">IF(CW150+CX150+CY150+DM150+DN150+DO150&gt;0,1,0)</f>
        <v>1</v>
      </c>
      <c r="EH150" s="8" t="n">
        <f aca="false">IF(CZ150+DA150+DB150+DP150+DQ150+DR150&gt;0,1,0)</f>
        <v>1</v>
      </c>
      <c r="EI150" s="8" t="n">
        <v>3</v>
      </c>
      <c r="EJ150" s="48" t="n">
        <f aca="false">SUM(ED150:EH150)</f>
        <v>5</v>
      </c>
      <c r="EK150" s="48" t="n">
        <f aca="false">AY151+BM149+CA150+W152+AK152</f>
        <v>1</v>
      </c>
      <c r="EL150" s="48" t="n">
        <f aca="false">SUM(CN150:DB150)</f>
        <v>3</v>
      </c>
      <c r="EM150" s="48" t="n">
        <f aca="false">SUM(DD150:DR150)</f>
        <v>8</v>
      </c>
      <c r="EN150" s="48" t="n">
        <f aca="false">EL150-EM150</f>
        <v>-5</v>
      </c>
      <c r="EO150" s="48" t="n">
        <f aca="false">DT150</f>
        <v>28</v>
      </c>
      <c r="EP150" s="48" t="n">
        <f aca="false">DU150</f>
        <v>55</v>
      </c>
      <c r="EQ150" s="48" t="n">
        <f aca="false">EO150-EP150</f>
        <v>-27</v>
      </c>
      <c r="ER150" s="48" t="n">
        <f aca="false">SUM(DW150:EA150)</f>
        <v>2</v>
      </c>
      <c r="ES150" s="74"/>
      <c r="ET150" s="27" t="n">
        <f aca="false">IF(EK150+100&gt;99,EK150+100,concatdxnar("0",EK150+100))</f>
        <v>101</v>
      </c>
      <c r="EU150" s="27" t="str">
        <f aca="false">IF(EN150+100&gt;99,EN150+100,CONCATENATE("0",EN150+100))</f>
        <v>095</v>
      </c>
      <c r="EV150" s="27" t="str">
        <f aca="false">IF(EQ150+100&gt;99,EQ150+100,CONCATENATE("0",EQ150+100))</f>
        <v>073</v>
      </c>
      <c r="EW150" s="27" t="n">
        <f aca="false">9-ER150</f>
        <v>7</v>
      </c>
      <c r="EX150" s="8" t="str">
        <f aca="false">CONCATENATE(ET150,EU150,EV150,EW150,EI150)</f>
        <v>10109507373</v>
      </c>
      <c r="EY150" s="8" t="n">
        <f aca="false">VALUE(EX150)</f>
        <v>10109507373</v>
      </c>
      <c r="EZ150" s="8" t="n">
        <f aca="false">LARGE(EY148:EY153,EI150)</f>
        <v>10310211892</v>
      </c>
      <c r="FA150" s="8" t="str">
        <f aca="false">LEFT(EZ150,9)</f>
        <v>103102118</v>
      </c>
      <c r="FB150" s="8" t="str">
        <f aca="false">IF(FA150=FA149,"empate-c",IF(FA150=FA151,"empate-b","ok"))</f>
        <v>ok</v>
      </c>
      <c r="FC150" s="8" t="n">
        <f aca="false">VALUE(RIGHT(EZ150,1))</f>
        <v>2</v>
      </c>
      <c r="FD150" s="8" t="n">
        <f aca="false">IF(FB150="ok",9,IF(FB150="empate-c",CONCATENATE(FC150,FC149),IF(FB150="empate-b",CONCATENATE(FC150,FC151),1)))</f>
        <v>9</v>
      </c>
      <c r="FE150" s="8" t="str">
        <f aca="false">RIGHT(C146,1)</f>
        <v>Q</v>
      </c>
      <c r="FF150" s="8" t="n">
        <f aca="false">IF(FD150=9,9,VLOOKUP(CONCATENATE(FE150,FD150),'Conf-Direto'!$A$12:$B$587,2,0))</f>
        <v>9</v>
      </c>
      <c r="FG150" s="8" t="n">
        <f aca="false">IF(FF150=9,9,IF(FF150=FC150,8,7))</f>
        <v>9</v>
      </c>
      <c r="FH150" s="1" t="str">
        <f aca="false">CONCATENATE(FA150,FG150,FC150)</f>
        <v>10310211892</v>
      </c>
      <c r="FI150" s="8" t="n">
        <v>3</v>
      </c>
      <c r="FJ150" s="25" t="n">
        <f aca="false">IF(BM148=1,1,IF(BM149=1,3,0))</f>
        <v>3</v>
      </c>
      <c r="FK150" s="25" t="n">
        <f aca="false">IF(AY150=1,2,IF(AY151=1,3,0))</f>
        <v>2</v>
      </c>
      <c r="FL150" s="25"/>
      <c r="FM150" s="25" t="n">
        <f aca="false">FL151</f>
        <v>4</v>
      </c>
      <c r="FN150" s="25" t="n">
        <f aca="false">FL152</f>
        <v>5</v>
      </c>
      <c r="FO150" s="25" t="n">
        <f aca="false">FL153</f>
        <v>6</v>
      </c>
      <c r="FP150" s="1" t="n">
        <f aca="false">VALUE(FH150)</f>
        <v>10310211892</v>
      </c>
      <c r="FQ150" s="1" t="n">
        <f aca="false">LARGE(FP148:FP153,3)</f>
        <v>10310211892</v>
      </c>
      <c r="FR150" s="8" t="n">
        <f aca="false">IF(SUM(EJ148:EJ153)=0,B150,VALUE(RIGHT(FQ150,1)))</f>
        <v>2</v>
      </c>
      <c r="FS150" s="1" t="n">
        <f aca="false">FR150+96</f>
        <v>98</v>
      </c>
      <c r="FT150" s="1" t="str">
        <f aca="false">VLOOKUP(FR150,B148:D153,3,0)</f>
        <v>SANDSON AZEVEDO</v>
      </c>
      <c r="FU150" s="4" t="n">
        <f aca="false">F150</f>
        <v>99</v>
      </c>
      <c r="FV150" s="9" t="str">
        <f aca="false">IF(FS150&lt;10,CONCATENATE("0",FS150,IF(FU150&lt;10,CONCATENATE("0",FU150),FU150)),CONCATENATE(FS150,IF(FU150&lt;10,CONCATENATE("0",FU150),FU150)))</f>
        <v>9899</v>
      </c>
      <c r="FW150" s="4" t="n">
        <f aca="false">VALUE(FV150)</f>
        <v>9899</v>
      </c>
      <c r="FX150" s="4" t="n">
        <f aca="false">SMALL(FW148:FW153,FI150)</f>
        <v>10297</v>
      </c>
      <c r="FY150" s="4" t="n">
        <f aca="false">IF(LEN(FX150)=3,VALUE(LEFT(FX150,1)),IF(LEN(FX150)=6,VALUE(LEFT(FX150,3)),VALUE(LEFT(FX150,2))))</f>
        <v>10</v>
      </c>
      <c r="FZ150" s="4" t="str">
        <f aca="false">IF(LEN(FX150)=6,VALUE(RIGHT(FX150,3)),RIGHT(FX150,2))</f>
        <v>97</v>
      </c>
    </row>
    <row r="151" customFormat="false" ht="13.8" hidden="false" customHeight="false" outlineLevel="0" collapsed="false">
      <c r="B151" s="48" t="n">
        <v>4</v>
      </c>
      <c r="C151" s="49" t="n">
        <v>100</v>
      </c>
      <c r="D151" s="50" t="str">
        <f aca="false">Classificação!D104</f>
        <v>MARCIA DANTAS</v>
      </c>
      <c r="F151" s="49" t="n">
        <f aca="false">F150+1</f>
        <v>100</v>
      </c>
      <c r="G151" s="51" t="str">
        <f aca="false">VLOOKUP(FR151,$B$148:$D$153,3,0)</f>
        <v>HAMILTON COLARES</v>
      </c>
      <c r="H151" s="95" t="n">
        <f aca="false">VLOOKUP(FR151,EI148:EJ153,2,0)</f>
        <v>5</v>
      </c>
      <c r="I151" s="75" t="n">
        <f aca="false">VLOOKUP(FR151,EI148:EK153,3,0)</f>
        <v>2</v>
      </c>
      <c r="J151" s="79" t="n">
        <f aca="false">VLOOKUP(FR151,EI148:EQ153,4,0)</f>
        <v>4</v>
      </c>
      <c r="K151" s="77" t="n">
        <f aca="false">VLOOKUP(FR151,EI148:EQ153,5,0)</f>
        <v>6</v>
      </c>
      <c r="L151" s="78" t="n">
        <f aca="false">VLOOKUP(FR151,EI148:EQ153,6,0)</f>
        <v>-2</v>
      </c>
      <c r="M151" s="79" t="n">
        <f aca="false">VLOOKUP(FR151,EI148:EQ153,7,0)</f>
        <v>34</v>
      </c>
      <c r="N151" s="77" t="n">
        <f aca="false">VLOOKUP(FR151,EI148:EQ153,8,0)</f>
        <v>36</v>
      </c>
      <c r="O151" s="113" t="n">
        <f aca="false">VLOOKUP(FR151,EI148:EQ153,9,0)</f>
        <v>-2</v>
      </c>
      <c r="P151" s="80" t="n">
        <f aca="false">VLOOKUP(FR151,EI148:ER153,10,0)</f>
        <v>0</v>
      </c>
      <c r="Q151" s="80" t="e">
        <f aca="false">VLOOKUP(FS151,EJ148:ES153,10,0)</f>
        <v>#N/A</v>
      </c>
      <c r="R151" s="59"/>
      <c r="S151" s="59"/>
      <c r="U151" s="81" t="s">
        <v>75</v>
      </c>
      <c r="V151" s="82" t="str">
        <f aca="false">D152</f>
        <v>HAMILTON COLARES</v>
      </c>
      <c r="W151" s="83" t="n">
        <f aca="false">IF(X151="W",1,IF(X151="O",0,IF(X151="R",0,IF(X150="R",1,IF(AG151+AG150&gt;0,IF(AG151&gt;AG150,1,0),IF(AF151&gt;AF150,1,0))))))</f>
        <v>0</v>
      </c>
      <c r="X151" s="84"/>
      <c r="Y151" s="85" t="n">
        <v>1</v>
      </c>
      <c r="Z151" s="85" t="n">
        <v>4</v>
      </c>
      <c r="AA151" s="86"/>
      <c r="AC151" s="5" t="str">
        <f aca="false">IF(AA151&lt;&gt;"","STB",IF(AA150&lt;&gt;"","STB",IF(Z151&lt;&gt;"",IF(Z151&gt;5,IF(Z151&gt;Z150+1,"fim2st",IF(Z150&gt;Z151+1,"fim2st",IF(Z151=Z150,"meio2st",IF(Z151=6,IF(Z150=7,"fim2st","meio2st"),IF(Z151=7,IF(Z150=6,"fim2st","meio2st"),"meio2st"))))),IF(Z150&gt;5,IF(Z150&gt;Z151+1,"fim2st","meio2st"),"meio2st")),IF(Z150&lt;&gt;"",IF(Z151&gt;5,IF(Z151&gt;Z150+1,"fim2st",IF(Z150&gt;Z151+1,"fim2st",IF(Z151=Z150,"meio2st",IF(Z151=6,IF(Z150=7,"fim2st","meio2st"),IF(Z151=7,IF(Z150=6,"fim2st","meio2st"),"meio2st"))))),IF(Z150&gt;5,IF(Z150&gt;Z151+1,"fim2st","meio2st"),"meio2st")),IF(Y151&lt;&gt;"",IF(Y151&gt;5,IF(Y151&gt;Y150+1,"fim1st",IF(Y150&gt;Y151+1,"fim1st",IF(Y151=Y150,"meio1st",IF(Y151=6,IF(Y150=7,"fim1st","meio1st"),IF(Y151=7,IF(Y150=6,"fim1st","meio1st"),"meio1st"))))),IF(Y150&gt;5,IF(Y150&gt;Y151+1,"fim1st","meio1st"),"meio1st")),IF(Y150&lt;&gt;"",IF(Y151&gt;5,IF(Y151&gt;Y150+1,"fim1st",IF(Y150&gt;Y151+1,"fim1st",IF(Y151=Y150,"meio1st",IF(Y151=6,IF(Y150=7,"fim1st","meio1st"),IF(Y151=7,IF(Y150=6,"fim1st","meio1st"),"meio1st"))))),IF(Y150&gt;5,IF(Y150&gt;Y151+1,"fim1st","meio1st"),"meio1st")),"NJG"))))))</f>
        <v>fim2st</v>
      </c>
      <c r="AE151" s="87" t="n">
        <f aca="false">IF(X151="W",6,IF(X151="O",0,  IF(X150="R",IF(AC151="meio1st",IF(Y150&gt;4,IF(Y150=6,7,Y150+2),6),Y151),Y151)))</f>
        <v>1</v>
      </c>
      <c r="AF151" s="88" t="n">
        <f aca="false">IF(X151="W",6,IF(X151="O",0,IF(X151="R",IF(AC151="meio1st",0,IF(AC151="fim1st",0,Z151) ),IF(X150="R",IF(AC151="meio1st",6,IF(AC151="fim1st",6,IF(AC151="meio2st",IF(Z150&gt;4,IF(Z150=6,7,Z150+2),6),Z151))),Z151))))</f>
        <v>4</v>
      </c>
      <c r="AG151" s="89" t="n">
        <f aca="false">IF(X151="W",0,IF(X151="O",0,IF(X151="R",IF(AC151="STB",AA151,0),IF(X150="R",IF(AC148="meio1st",0,IF(AE151&gt;AE150,IF(AF151&gt;AF150,0,10),IF(AF151&gt;AF150,10,AA151))),AA151))))</f>
        <v>0</v>
      </c>
      <c r="AH151" s="69"/>
      <c r="AI151" s="81"/>
      <c r="AJ151" s="82" t="str">
        <f aca="false">D151</f>
        <v>MARCIA DANTAS</v>
      </c>
      <c r="AK151" s="83" t="n">
        <f aca="false">IF(AL151="W",1,IF(AL151="O",0,IF(AL151="R",0,IF(AL150="R",1,IF(AU151+AU150&gt;0,IF(AU151&gt;AU150,1,0),IF(AT151&gt;AT150,1,0))))))</f>
        <v>1</v>
      </c>
      <c r="AL151" s="84"/>
      <c r="AM151" s="85" t="n">
        <v>6</v>
      </c>
      <c r="AN151" s="85" t="n">
        <v>6</v>
      </c>
      <c r="AO151" s="86"/>
      <c r="AQ151" s="5" t="str">
        <f aca="false">IF(AO151&lt;&gt;"","STB",IF(AO150&lt;&gt;"","STB",IF(AN151&lt;&gt;"",IF(AN151&gt;5,IF(AN151&gt;AN150+1,"fim2st",IF(AN150&gt;AN151+1,"fim2st",IF(AN151=AN150,"meio2st",IF(AN151=6,IF(AN150=7,"fim2st","meio2st"),IF(AN151=7,IF(AN150=6,"fim2st","meio2st"),"meio2st"))))),IF(AN150&gt;5,IF(AN150&gt;AN151+1,"fim2st","meio2st"),"meio2st")),IF(AN150&lt;&gt;"",IF(AN151&gt;5,IF(AN151&gt;AN150+1,"fim2st",IF(AN150&gt;AN151+1,"fim2st",IF(AN151=AN150,"meio2st",IF(AN151=6,IF(AN150=7,"fim2st","meio2st"),IF(AN151=7,IF(AN150=6,"fim2st","meio2st"),"meio2st"))))),IF(AN150&gt;5,IF(AN150&gt;AN151+1,"fim2st","meio2st"),"meio2st")),IF(AM151&lt;&gt;"",IF(AM151&gt;5,IF(AM151&gt;AM150+1,"fim1st",IF(AM150&gt;AM151+1,"fim1st",IF(AM151=AM150,"meio1st",IF(AM151=6,IF(AM150=7,"fim1st","meio1st"),IF(AM151=7,IF(AM150=6,"fim1st","meio1st"),"meio1st"))))),IF(AM150&gt;5,IF(AM150&gt;AM151+1,"fim1st","meio1st"),"meio1st")),IF(AM150&lt;&gt;"",IF(AM151&gt;5,IF(AM151&gt;AM150+1,"fim1st",IF(AM150&gt;AM151+1,"fim1st",IF(AM151=AM150,"meio1st",IF(AM151=6,IF(AM150=7,"fim1st","meio1st"),IF(AM151=7,IF(AM150=6,"fim1st","meio1st"),"meio1st"))))),IF(AM150&gt;5,IF(AM150&gt;AM151+1,"fim1st","meio1st"),"meio1st")),"NJG"))))))</f>
        <v>fim2st</v>
      </c>
      <c r="AS151" s="87" t="n">
        <f aca="false">IF(AL151="W",6,IF(AL151="O",0,  IF(AL150="R",IF(AQ151="meio1st",IF(AM150&gt;4,IF(AM150=6,7,AM150+2),6),AM151),AM151)))</f>
        <v>6</v>
      </c>
      <c r="AT151" s="88" t="n">
        <f aca="false">IF(AL151="W",6,IF(AL151="O",0,IF(AL151="R",IF(AQ151="meio1st",0,IF(AQ151="fim1st",0,AN151) ),IF(AL150="R",IF(AQ151="meio1st",6,IF(AQ151="fim1st",6,IF(AQ151="meio2st",IF(AN150&gt;4,IF(AN150=6,7,AN150+2),6),AN151))),AN151))))</f>
        <v>6</v>
      </c>
      <c r="AU151" s="89" t="n">
        <f aca="false">IF(AL151="W",0,IF(AL151="O",0,IF(AL151="R",IF(AQ151="STB",AO151,0),IF(AL150="R",IF(AQ148="meio1st",0,IF(AS151&gt;AS150,IF(AT151&gt;AT150,0,10),IF(AT151&gt;AT150,10,AO151))),AO151))))</f>
        <v>0</v>
      </c>
      <c r="AW151" s="81" t="s">
        <v>75</v>
      </c>
      <c r="AX151" s="82" t="str">
        <f aca="false">D150</f>
        <v>THALLES OLIVEIRA</v>
      </c>
      <c r="AY151" s="83" t="n">
        <f aca="false">IF(AZ151="W",1,IF(AZ151="O",0,IF(AZ151="R",0,IF(AZ150="R",1,IF(BI151+BI150&gt;0,IF(BI151&gt;BI150,1,0),IF(BH151&gt;BH150,1,0))))))</f>
        <v>0</v>
      </c>
      <c r="AZ151" s="84" t="s">
        <v>47</v>
      </c>
      <c r="BA151" s="85"/>
      <c r="BB151" s="85"/>
      <c r="BC151" s="86"/>
      <c r="BE151" s="5" t="str">
        <f aca="false">IF(BC151&lt;&gt;"","STB",IF(BC150&lt;&gt;"","STB",IF(BB151&lt;&gt;"",IF(BB151&gt;5,IF(BB151&gt;BB150+1,"fim2st",IF(BB150&gt;BB151+1,"fim2st",IF(BB151=BB150,"meio2st",IF(BB151=6,IF(BB150=7,"fim2st","meio2st"),IF(BB151=7,IF(BB150=6,"fim2st","meio2st"),"meio2st"))))),IF(BB150&gt;5,IF(BB150&gt;BB151+1,"fim2st","meio2st"),"meio2st")),IF(BB150&lt;&gt;"",IF(BB151&gt;5,IF(BB151&gt;BB150+1,"fim2st",IF(BB150&gt;BB151+1,"fim2st",IF(BB151=BB150,"meio2st",IF(BB151=6,IF(BB150=7,"fim2st","meio2st"),IF(BB151=7,IF(BB150=6,"fim2st","meio2st"),"meio2st"))))),IF(BB150&gt;5,IF(BB150&gt;BB151+1,"fim2st","meio2st"),"meio2st")),IF(BA151&lt;&gt;"",IF(BA151&gt;5,IF(BA151&gt;BA150+1,"fim1st",IF(BA150&gt;BA151+1,"fim1st",IF(BA151=BA150,"meio1st",IF(BA151=6,IF(BA150=7,"fim1st","meio1st"),IF(BA151=7,IF(BA150=6,"fim1st","meio1st"),"meio1st"))))),IF(BA150&gt;5,IF(BA150&gt;BA151+1,"fim1st","meio1st"),"meio1st")),IF(BA150&lt;&gt;"",IF(BA151&gt;5,IF(BA151&gt;BA150+1,"fim1st",IF(BA150&gt;BA151+1,"fim1st",IF(BA151=BA150,"meio1st",IF(BA151=6,IF(BA150=7,"fim1st","meio1st"),IF(BA151=7,IF(BA150=6,"fim1st","meio1st"),"meio1st"))))),IF(BA150&gt;5,IF(BA150&gt;BA151+1,"fim1st","meio1st"),"meio1st")),"NJG"))))))</f>
        <v>NJG</v>
      </c>
      <c r="BG151" s="87" t="n">
        <f aca="false">IF(AZ151="W",6,IF(AZ151="O",0,  IF(AZ150="R",IF(BE151="meio1st",IF(BA150&gt;4,IF(BA150=6,7,BA150+2),6),BA151),BA151)))</f>
        <v>0</v>
      </c>
      <c r="BH151" s="88" t="n">
        <f aca="false">IF(AZ151="W",6,IF(AZ151="O",0,IF(AZ151="R",IF(BE151="meio1st",0,IF(BE151="fim1st",0,BB151) ),IF(AZ150="R",IF(BE151="meio1st",6,IF(BE151="fim1st",6,IF(BE151="meio2st",IF(BB150&gt;4,IF(BB150=6,7,BB150+2),6),BB151))),BB151))))</f>
        <v>0</v>
      </c>
      <c r="BI151" s="89" t="n">
        <f aca="false">IF(AZ151="W",0,IF(AZ151="O",0,IF(AZ151="R",IF(BE151="STB",BC151,0),IF(AZ150="R",IF(BE148="meio1st",0,IF(BG151&gt;BG150,IF(BH151&gt;BH150,0,10),IF(BH151&gt;BH150,10,BC151))),BC151))))</f>
        <v>0</v>
      </c>
      <c r="BK151" s="81" t="s">
        <v>75</v>
      </c>
      <c r="BL151" s="82" t="str">
        <f aca="false">D153</f>
        <v>TARCIO</v>
      </c>
      <c r="BM151" s="83" t="n">
        <f aca="false">IF(BN151="W",1,IF(BN151="O",0,IF(BN151="R",0,IF(BN150="R",1,IF(BW151+BW150&gt;0,IF(BW151&gt;BW150,1,0),IF(BV151&gt;BV150,1,0))))))</f>
        <v>1</v>
      </c>
      <c r="BN151" s="84"/>
      <c r="BO151" s="85" t="n">
        <v>6</v>
      </c>
      <c r="BP151" s="85" t="n">
        <v>6</v>
      </c>
      <c r="BQ151" s="86"/>
      <c r="BS151" s="5" t="str">
        <f aca="false">IF(BQ151&lt;&gt;"","STB",IF(BQ150&lt;&gt;"","STB",IF(BP151&lt;&gt;"",IF(BP151&gt;5,IF(BP151&gt;BP150+1,"fim2st",IF(BP150&gt;BP151+1,"fim2st",IF(BP151=BP150,"meio2st",IF(BP151=6,IF(BP150=7,"fim2st","meio2st"),IF(BP151=7,IF(BP150=6,"fim2st","meio2st"),"meio2st"))))),IF(BP150&gt;5,IF(BP150&gt;BP151+1,"fim2st","meio2st"),"meio2st")),IF(BP150&lt;&gt;"",IF(BP151&gt;5,IF(BP151&gt;BP150+1,"fim2st",IF(BP150&gt;BP151+1,"fim2st",IF(BP151=BP150,"meio2st",IF(BP151=6,IF(BP150=7,"fim2st","meio2st"),IF(BP151=7,IF(BP150=6,"fim2st","meio2st"),"meio2st"))))),IF(BP150&gt;5,IF(BP150&gt;BP151+1,"fim2st","meio2st"),"meio2st")),IF(BO151&lt;&gt;"",IF(BO151&gt;5,IF(BO151&gt;BO150+1,"fim1st",IF(BO150&gt;BO151+1,"fim1st",IF(BO151=BO150,"meio1st",IF(BO151=6,IF(BO150=7,"fim1st","meio1st"),IF(BO151=7,IF(BO150=6,"fim1st","meio1st"),"meio1st"))))),IF(BO150&gt;5,IF(BO150&gt;BO151+1,"fim1st","meio1st"),"meio1st")),IF(BO150&lt;&gt;"",IF(BO151&gt;5,IF(BO151&gt;BO150+1,"fim1st",IF(BO150&gt;BO151+1,"fim1st",IF(BO151=BO150,"meio1st",IF(BO151=6,IF(BO150=7,"fim1st","meio1st"),IF(BO151=7,IF(BO150=6,"fim1st","meio1st"),"meio1st"))))),IF(BO150&gt;5,IF(BO150&gt;BO151+1,"fim1st","meio1st"),"meio1st")),"NJG"))))))</f>
        <v>fim2st</v>
      </c>
      <c r="BU151" s="87" t="n">
        <f aca="false">IF(BN151="W",6,IF(BN151="O",0,  IF(BN150="R",IF(BS151="meio1st",IF(BO150&gt;4,IF(BO150=6,7,BO150+2),6),BO151),BO151)))</f>
        <v>6</v>
      </c>
      <c r="BV151" s="88" t="n">
        <f aca="false">IF(BN151="W",6,IF(BN151="O",0,IF(BN151="R",IF(BS151="meio1st",0,IF(BS151="fim1st",0,BP151) ),IF(BN150="R",IF(BS151="meio1st",6,IF(BS151="fim1st",6,IF(BS151="meio2st",IF(BP150&gt;4,IF(BP150=6,7,BP150+2),6),BP151))),BP151))))</f>
        <v>6</v>
      </c>
      <c r="BW151" s="89" t="n">
        <f aca="false">IF(BN151="W",0,IF(BN151="O",0,IF(BN151="R",IF(BS151="STB",BQ151,0),IF(BN150="R",IF(BS148="meio1st",0,IF(BU151&gt;BU150,IF(BV151&gt;BV150,0,10),IF(BV151&gt;BV150,10,BQ151))),BQ151))))</f>
        <v>0</v>
      </c>
      <c r="BY151" s="81"/>
      <c r="BZ151" s="82" t="str">
        <f aca="false">D152</f>
        <v>HAMILTON COLARES</v>
      </c>
      <c r="CA151" s="83" t="n">
        <f aca="false">IF(CB151="W",1,IF(CB151="O",0,IF(CB151="R",0,IF(CB150="R",1,IF(CK151+CK150&gt;0,IF(CK151&gt;CK150,1,0),IF(CJ151&gt;CJ150,1,0))))))</f>
        <v>1</v>
      </c>
      <c r="CB151" s="84" t="s">
        <v>25</v>
      </c>
      <c r="CC151" s="85"/>
      <c r="CD151" s="85"/>
      <c r="CE151" s="86"/>
      <c r="CG151" s="5" t="str">
        <f aca="false">IF(CE151&lt;&gt;"","STB",IF(CE150&lt;&gt;"","STB",IF(CD151&lt;&gt;"",IF(CD151&gt;5,IF(CD151&gt;CD150+1,"fim2st",IF(CD150&gt;CD151+1,"fim2st",IF(CD151=CD150,"meio2st",IF(CD151=6,IF(CD150=7,"fim2st","meio2st"),IF(CD151=7,IF(CD150=6,"fim2st","meio2st"),"meio2st"))))),IF(CD150&gt;5,IF(CD150&gt;CD151+1,"fim2st","meio2st"),"meio2st")),IF(CD150&lt;&gt;"",IF(CD151&gt;5,IF(CD151&gt;CD150+1,"fim2st",IF(CD150&gt;CD151+1,"fim2st",IF(CD151=CD150,"meio2st",IF(CD151=6,IF(CD150=7,"fim2st","meio2st"),IF(CD151=7,IF(CD150=6,"fim2st","meio2st"),"meio2st"))))),IF(CD150&gt;5,IF(CD150&gt;CD151+1,"fim2st","meio2st"),"meio2st")),IF(CC151&lt;&gt;"",IF(CC151&gt;5,IF(CC151&gt;CC150+1,"fim1st",IF(CC150&gt;CC151+1,"fim1st",IF(CC151=CC150,"meio1st",IF(CC151=6,IF(CC150=7,"fim1st","meio1st"),IF(CC151=7,IF(CC150=6,"fim1st","meio1st"),"meio1st"))))),IF(CC150&gt;5,IF(CC150&gt;CC151+1,"fim1st","meio1st"),"meio1st")),IF(CC150&lt;&gt;"",IF(CC151&gt;5,IF(CC151&gt;CC150+1,"fim1st",IF(CC150&gt;CC151+1,"fim1st",IF(CC151=CC150,"meio1st",IF(CC151=6,IF(CC150=7,"fim1st","meio1st"),IF(CC151=7,IF(CC150=6,"fim1st","meio1st"),"meio1st"))))),IF(CC150&gt;5,IF(CC150&gt;CC151+1,"fim1st","meio1st"),"meio1st")),"NJG"))))))</f>
        <v>NJG</v>
      </c>
      <c r="CI151" s="92" t="n">
        <f aca="false">IF(CB151="W",6,IF(CB151="O",0,  IF(CB150="R",IF(CG151="meio1st",IF(CC150&gt;4,IF(CC150=6,7,CC150+2),6),CC151),CC151)))</f>
        <v>6</v>
      </c>
      <c r="CJ151" s="93" t="n">
        <f aca="false">IF(CB151="W",6,IF(CB151="O",0,IF(CB151="R",IF(CG151="meio1st",0,IF(CG151="fim1st",0,CD151) ),IF(CB150="R",IF(CG151="meio1st",6,IF(CG151="fim1st",6,IF(CG151="meio2st",IF(CD150&gt;4,IF(CD150=6,7,CD150+2),6),CD151))),CD151))))</f>
        <v>6</v>
      </c>
      <c r="CK151" s="94" t="n">
        <f aca="false">IF(CB151="W",0,IF(CB151="O",0,IF(CB151="R",IF(CG151="STB",CE151,0),IF(CB150="R",IF(CG148="meio1st",0,IF(CI151&gt;CI150,IF(CJ151&gt;CJ150,0,10),IF(CJ151&gt;CJ150,10,CE151))),CE151))))</f>
        <v>0</v>
      </c>
      <c r="CM151" s="1" t="str">
        <f aca="false">D151</f>
        <v>MARCIA DANTAS</v>
      </c>
      <c r="CN151" s="8" t="n">
        <f aca="false">IF(AE153&gt;AE152,1,0)</f>
        <v>0</v>
      </c>
      <c r="CO151" s="8" t="n">
        <f aca="false">IF(AF153&gt;AF152,1,0)</f>
        <v>1</v>
      </c>
      <c r="CP151" s="8" t="n">
        <f aca="false">IF(AG153&gt;AG152,1,0)</f>
        <v>1</v>
      </c>
      <c r="CQ151" s="8" t="n">
        <f aca="false">IF(AS151&gt;AS150,1,0)</f>
        <v>1</v>
      </c>
      <c r="CR151" s="8" t="n">
        <f aca="false">IF(AT151&gt;AT150,1,0)</f>
        <v>1</v>
      </c>
      <c r="CS151" s="8" t="n">
        <f aca="false">IF(AU151&gt;AU150,1,0)</f>
        <v>0</v>
      </c>
      <c r="CT151" s="8" t="n">
        <f aca="false">IF(BG149&gt;BG148,1,0)</f>
        <v>1</v>
      </c>
      <c r="CU151" s="8" t="n">
        <f aca="false">IF(BH149&gt;BH148,1,0)</f>
        <v>1</v>
      </c>
      <c r="CV151" s="8" t="n">
        <f aca="false">IF(BI149&gt;BI148,1,0)</f>
        <v>0</v>
      </c>
      <c r="CW151" s="8" t="n">
        <f aca="false">IF(BU153&gt;BU152,1,0)</f>
        <v>1</v>
      </c>
      <c r="CX151" s="8" t="n">
        <f aca="false">IF(BV153&gt;BV152,1,0)</f>
        <v>1</v>
      </c>
      <c r="CY151" s="8" t="n">
        <f aca="false">IF(BW153&gt;BW152,1,0)</f>
        <v>0</v>
      </c>
      <c r="CZ151" s="8" t="n">
        <f aca="false">IF(CI152&gt;CI153,1,0)</f>
        <v>0</v>
      </c>
      <c r="DA151" s="8" t="n">
        <f aca="false">IF(CJ152&gt;CJ153,1,0)</f>
        <v>0</v>
      </c>
      <c r="DB151" s="8" t="n">
        <f aca="false">IF(CK152&gt;CK153,1,0)</f>
        <v>0</v>
      </c>
      <c r="DC151" s="74"/>
      <c r="DD151" s="8" t="n">
        <f aca="false">IF(AE152&gt;AE153,1,0)</f>
        <v>1</v>
      </c>
      <c r="DE151" s="8" t="n">
        <f aca="false">IF(AF152&gt;AF153,1,0)</f>
        <v>0</v>
      </c>
      <c r="DF151" s="8" t="n">
        <f aca="false">IF(AG152&gt;AG153,1,0)</f>
        <v>0</v>
      </c>
      <c r="DG151" s="8" t="n">
        <f aca="false">IF(AS150&gt;AS151,1,0)</f>
        <v>0</v>
      </c>
      <c r="DH151" s="8" t="n">
        <f aca="false">IF(AT150&gt;AT151,1,0)</f>
        <v>0</v>
      </c>
      <c r="DI151" s="8" t="n">
        <f aca="false">IF(AU150&gt;AU151,1,0)</f>
        <v>0</v>
      </c>
      <c r="DJ151" s="8" t="n">
        <f aca="false">IF(BG148&gt;BG149,1,0)</f>
        <v>0</v>
      </c>
      <c r="DK151" s="8" t="n">
        <f aca="false">IF(BH148&gt;BH149,1,0)</f>
        <v>0</v>
      </c>
      <c r="DL151" s="8" t="n">
        <f aca="false">IF(BI148&gt;BI149,1,0)</f>
        <v>0</v>
      </c>
      <c r="DM151" s="8" t="n">
        <f aca="false">IF(BU152&gt;BU153,1,0)</f>
        <v>0</v>
      </c>
      <c r="DN151" s="8" t="n">
        <f aca="false">IF(BV152&gt;BV153,1,0)</f>
        <v>0</v>
      </c>
      <c r="DO151" s="8" t="n">
        <f aca="false">IF(BW152&gt;BW153,1,0)</f>
        <v>0</v>
      </c>
      <c r="DP151" s="8" t="n">
        <f aca="false">IF(CI153&gt;CI152,1,0)</f>
        <v>1</v>
      </c>
      <c r="DQ151" s="8" t="n">
        <f aca="false">IF(CJ153&gt;CJ152,1,0)</f>
        <v>1</v>
      </c>
      <c r="DR151" s="8" t="n">
        <f aca="false">IF(CK153&gt;CK152,1,0)</f>
        <v>0</v>
      </c>
      <c r="DS151" s="74"/>
      <c r="DT151" s="8" t="n">
        <f aca="false">AE153+AF153+AG153+AS151+AT151+AU151+BG149+BH149+BI149+BU153+BV153+BW153+CI152+CJ152+CK152</f>
        <v>56</v>
      </c>
      <c r="DU151" s="8" t="n">
        <f aca="false">AE152+AF152+AG152+AS150+AT150+AU150+BG148+BH148+BI148+BU152+BV152+BW152+CI153+CJ153+CK153</f>
        <v>38</v>
      </c>
      <c r="DV151" s="74"/>
      <c r="DW151" s="1" t="n">
        <f aca="false">IF(X153="O",1,0)</f>
        <v>0</v>
      </c>
      <c r="DX151" s="1" t="n">
        <f aca="false">IF(AL151="O",1,0)</f>
        <v>0</v>
      </c>
      <c r="DY151" s="1" t="n">
        <f aca="false">IF(AZ149="O",1,0)</f>
        <v>0</v>
      </c>
      <c r="DZ151" s="1" t="n">
        <f aca="false">IF(BN153="O",1,0)</f>
        <v>0</v>
      </c>
      <c r="EA151" s="1" t="n">
        <f aca="false">IF(CB152="O",1,0)</f>
        <v>0</v>
      </c>
      <c r="ED151" s="8" t="n">
        <f aca="false">IF(CN151+CO151+CP151+DD151+DE151+DF151&gt;0,1,0)</f>
        <v>1</v>
      </c>
      <c r="EE151" s="8" t="n">
        <f aca="false">IF(CQ151+CR151+CS151+DG151+DH151+DI151&gt;0,1,0)</f>
        <v>1</v>
      </c>
      <c r="EF151" s="8" t="n">
        <f aca="false">IF(CT151+CU151+CV151+DJ151+DK151+DL151&gt;0,1,0)</f>
        <v>1</v>
      </c>
      <c r="EG151" s="8" t="n">
        <f aca="false">IF(CW151+CX151+CY151+DM151+DN151+DO151&gt;0,1,0)</f>
        <v>1</v>
      </c>
      <c r="EH151" s="8" t="n">
        <f aca="false">IF(CZ151+DA151+DB151+DP151+DQ151+DR151&gt;0,1,0)</f>
        <v>1</v>
      </c>
      <c r="EI151" s="8" t="n">
        <v>4</v>
      </c>
      <c r="EJ151" s="48" t="n">
        <f aca="false">SUM(ED151:EH151)</f>
        <v>5</v>
      </c>
      <c r="EK151" s="48" t="n">
        <f aca="false">AY149+BM153+CA152+W153+AK151</f>
        <v>4</v>
      </c>
      <c r="EL151" s="48" t="n">
        <f aca="false">SUM(CN151:DB151)</f>
        <v>8</v>
      </c>
      <c r="EM151" s="48" t="n">
        <f aca="false">SUM(DD151:DR151)</f>
        <v>3</v>
      </c>
      <c r="EN151" s="48" t="n">
        <f aca="false">EL151-EM151</f>
        <v>5</v>
      </c>
      <c r="EO151" s="48" t="n">
        <f aca="false">DT151</f>
        <v>56</v>
      </c>
      <c r="EP151" s="48" t="n">
        <f aca="false">DU151</f>
        <v>38</v>
      </c>
      <c r="EQ151" s="48" t="n">
        <f aca="false">EO151-EP151</f>
        <v>18</v>
      </c>
      <c r="ER151" s="48" t="n">
        <f aca="false">SUM(DW151:EA151)</f>
        <v>0</v>
      </c>
      <c r="ES151" s="74"/>
      <c r="ET151" s="27" t="n">
        <f aca="false">IF(EK151+100&gt;99,EK151+100,concatdxnar("0",EK151+100))</f>
        <v>104</v>
      </c>
      <c r="EU151" s="27" t="n">
        <f aca="false">IF(EN151+100&gt;99,EN151+100,CONCATENATE("0",EN151+100))</f>
        <v>105</v>
      </c>
      <c r="EV151" s="27" t="n">
        <f aca="false">IF(EQ151+100&gt;99,EQ151+100,CONCATENATE("0",EQ151+100))</f>
        <v>118</v>
      </c>
      <c r="EW151" s="27" t="n">
        <f aca="false">9-ER151</f>
        <v>9</v>
      </c>
      <c r="EX151" s="8" t="str">
        <f aca="false">CONCATENATE(ET151,EU151,EV151,EW151,EI151)</f>
        <v>10410511894</v>
      </c>
      <c r="EY151" s="8" t="n">
        <f aca="false">VALUE(EX151)</f>
        <v>10410511894</v>
      </c>
      <c r="EZ151" s="8" t="n">
        <f aca="false">LARGE(EY148:EY153,EI151)</f>
        <v>10209809895</v>
      </c>
      <c r="FA151" s="8" t="str">
        <f aca="false">LEFT(EZ151,9)</f>
        <v>102098098</v>
      </c>
      <c r="FB151" s="8" t="str">
        <f aca="false">IF(FA151=FA150,"empate-c",IF(FA151=FA152,"empate-b","ok"))</f>
        <v>ok</v>
      </c>
      <c r="FC151" s="8" t="n">
        <f aca="false">VALUE(RIGHT(EZ151,1))</f>
        <v>5</v>
      </c>
      <c r="FD151" s="8" t="n">
        <f aca="false">IF(FB151="ok",9,IF(FB151="empate-c",CONCATENATE(FC151,FC150),IF(FB151="empate-b",CONCATENATE(FC151,FC152),1)))</f>
        <v>9</v>
      </c>
      <c r="FE151" s="8" t="str">
        <f aca="false">RIGHT(C146,1)</f>
        <v>Q</v>
      </c>
      <c r="FF151" s="8" t="n">
        <f aca="false">IF(FD151=9,9,VLOOKUP(CONCATENATE(FE151,FD151),'Conf-Direto'!$A$12:$B$587,2,0))</f>
        <v>9</v>
      </c>
      <c r="FG151" s="8" t="n">
        <f aca="false">IF(FF151=9,9,IF(FF151=FC151,8,7))</f>
        <v>9</v>
      </c>
      <c r="FH151" s="1" t="str">
        <f aca="false">CONCATENATE(FA151,FG151,FC151)</f>
        <v>10209809895</v>
      </c>
      <c r="FI151" s="8" t="n">
        <v>4</v>
      </c>
      <c r="FJ151" s="25" t="n">
        <f aca="false">IF(AY148=1,1,IF(AY149=1,4,0))</f>
        <v>4</v>
      </c>
      <c r="FK151" s="25" t="n">
        <f aca="false">IF(AK150=1,2,IF(AK151=1,4,0))</f>
        <v>4</v>
      </c>
      <c r="FL151" s="25" t="n">
        <f aca="false">IF(W152=1,3,IF(W153=1,4,0))</f>
        <v>4</v>
      </c>
      <c r="FM151" s="25"/>
      <c r="FN151" s="25" t="n">
        <f aca="false">FM152</f>
        <v>4</v>
      </c>
      <c r="FO151" s="25" t="n">
        <f aca="false">FM153</f>
        <v>6</v>
      </c>
      <c r="FP151" s="1" t="n">
        <f aca="false">VALUE(FH151)</f>
        <v>10209809895</v>
      </c>
      <c r="FQ151" s="1" t="n">
        <f aca="false">LARGE(FP148:FP153,4)</f>
        <v>10209809895</v>
      </c>
      <c r="FR151" s="8" t="n">
        <f aca="false">IF(SUM(EJ148:EJ153)=0,B151,VALUE(RIGHT(FQ151,1)))</f>
        <v>5</v>
      </c>
      <c r="FS151" s="1" t="n">
        <f aca="false">FR151+96</f>
        <v>101</v>
      </c>
      <c r="FT151" s="1" t="str">
        <f aca="false">VLOOKUP(FR151,B148:D153,3,0)</f>
        <v>HAMILTON COLARES</v>
      </c>
      <c r="FU151" s="4" t="n">
        <f aca="false">F151</f>
        <v>100</v>
      </c>
      <c r="FV151" s="9" t="str">
        <f aca="false">IF(FS151&lt;10,CONCATENATE("0",FS151,IF(FU151&lt;10,CONCATENATE("0",FU151),FU151)),CONCATENATE(FS151,IF(FU151&lt;10,CONCATENATE("0",FU151),FU151)))</f>
        <v>101100</v>
      </c>
      <c r="FW151" s="4" t="n">
        <f aca="false">VALUE(FV151)</f>
        <v>101100</v>
      </c>
      <c r="FX151" s="4" t="n">
        <f aca="false">SMALL(FW148:FW153,FI151)</f>
        <v>97102</v>
      </c>
      <c r="FY151" s="4" t="n">
        <f aca="false">IF(LEN(FX151)=3,VALUE(LEFT(FX151,1)),IF(LEN(FX151)=6,VALUE(LEFT(FX151,3)),VALUE(LEFT(FX151,2))))</f>
        <v>97</v>
      </c>
      <c r="FZ151" s="4" t="str">
        <f aca="false">IF(LEN(FX151)=6,VALUE(RIGHT(FX151,3)),RIGHT(FX151,2))</f>
        <v>02</v>
      </c>
    </row>
    <row r="152" customFormat="false" ht="13.8" hidden="false" customHeight="false" outlineLevel="0" collapsed="false">
      <c r="B152" s="48" t="n">
        <v>5</v>
      </c>
      <c r="C152" s="49" t="n">
        <v>101</v>
      </c>
      <c r="D152" s="50" t="str">
        <f aca="false">Classificação!D105</f>
        <v>HAMILTON COLARES</v>
      </c>
      <c r="F152" s="49" t="n">
        <f aca="false">F151+1</f>
        <v>101</v>
      </c>
      <c r="G152" s="51" t="str">
        <f aca="false">VLOOKUP(FR152,$B$148:$D$153,3,0)</f>
        <v>THALLES OLIVEIRA</v>
      </c>
      <c r="H152" s="95" t="n">
        <f aca="false">VLOOKUP(FR152,EI148:EJ153,2,0)</f>
        <v>5</v>
      </c>
      <c r="I152" s="75" t="n">
        <f aca="false">VLOOKUP(FR152,EI148:EK153,3,0)</f>
        <v>1</v>
      </c>
      <c r="J152" s="95" t="n">
        <f aca="false">VLOOKUP(FR152,EI148:EQ153,4,0)</f>
        <v>3</v>
      </c>
      <c r="K152" s="77" t="n">
        <f aca="false">VLOOKUP(FR152,EI148:EQ153,5,0)</f>
        <v>8</v>
      </c>
      <c r="L152" s="78" t="n">
        <f aca="false">VLOOKUP(FR152,EI148:EQ153,6,0)</f>
        <v>-5</v>
      </c>
      <c r="M152" s="95" t="n">
        <f aca="false">VLOOKUP(FR152,EI148:EQ153,7,0)</f>
        <v>28</v>
      </c>
      <c r="N152" s="77" t="n">
        <f aca="false">VLOOKUP(FR152,EI148:EQ153,8,0)</f>
        <v>55</v>
      </c>
      <c r="O152" s="113" t="n">
        <f aca="false">VLOOKUP(FR152,EI148:EQ153,9,0)</f>
        <v>-27</v>
      </c>
      <c r="P152" s="80" t="n">
        <f aca="false">VLOOKUP(FR152,EI148:ER153,10,0)</f>
        <v>2</v>
      </c>
      <c r="Q152" s="80" t="e">
        <f aca="false">VLOOKUP(FS152,EJ148:ES153,10,0)</f>
        <v>#N/A</v>
      </c>
      <c r="R152" s="59"/>
      <c r="S152" s="59"/>
      <c r="U152" s="60"/>
      <c r="V152" s="97" t="str">
        <f aca="false">D150</f>
        <v>THALLES OLIVEIRA</v>
      </c>
      <c r="W152" s="98" t="n">
        <f aca="false">IF(X152="W",1,IF(X152="O",0,IF(X152="R",0,IF(X153="R",1,IF(AG152+AG153&gt;0,IF(AG152&gt;AG153,1,0),IF(AF152&gt;AF153,1,0))))))</f>
        <v>0</v>
      </c>
      <c r="X152" s="96"/>
      <c r="Y152" s="64" t="n">
        <v>6</v>
      </c>
      <c r="Z152" s="64" t="n">
        <v>3</v>
      </c>
      <c r="AA152" s="65" t="n">
        <v>5</v>
      </c>
      <c r="AC152" s="5" t="str">
        <f aca="false">IF(AA152&lt;&gt;"","STB",IF(AA153&lt;&gt;"","STB",IF(Z152&lt;&gt;"",IF(Z152&gt;5,IF(Z152&gt;Z153+1,"fim2st",IF(Z153&gt;Z152+1,"fim2st",IF(Z152=Z153,"meio2st",IF(Z152=6,IF(Z153=7,"fim2st","meio2st"),IF(Z152=7,IF(Z153=6,"fim2st","meio2st"),"meio2st"))))),IF(Z153&gt;5,IF(Z153&gt;Z152+1,"fim2st","meio2st"),"meio2st")),IF(Z153&lt;&gt;"",IF(Z152&gt;5,IF(Z152&gt;Z153+1,"fim2st",IF(Z153&gt;Z152+1,"fim2st",IF(Z152=Z153,"meio2st",IF(Z152=6,IF(Z153=7,"fim2st","meio2st"),IF(Z152=7,IF(Z153=6,"fim2st","meio2st"),"meio2st"))))),IF(Z153&gt;5,IF(Z153&gt;Z152+1,"fim2st","meio2st"),"meio2st")),IF(Y152&lt;&gt;"",IF(Y152&gt;5,IF(Y152&gt;Y153+1,"fim1st",IF(Y153&gt;Y152+1,"fim1st",IF(Y152=Y153,"meio1st",IF(Y152=6,IF(Y153=7,"fim1st","meio1st"),IF(Y152=7,IF(Y153=6,"fim1st","meio1st"),"meio1st"))))),IF(Y153&gt;5,IF(Y153&gt;Y152+1,"fim1st","meio1st"),"meio1st")),IF(Y153&lt;&gt;"",IF(Y152&gt;5,IF(Y152&gt;Y153+1,"fim1st",IF(Y153&gt;Y152+1,"fim1st",IF(Y152=Y153,"meio1st",IF(Y152=6,IF(Y153=7,"fim1st","meio1st"),IF(Y152=7,IF(Y153=6,"fim1st","meio1st"),"meio1st"))))),IF(Y153&gt;5,IF(Y153&gt;Y152+1,"fim1st","meio1st"),"meio1st")),"NJG"))))))</f>
        <v>STB</v>
      </c>
      <c r="AE152" s="66" t="n">
        <f aca="false">IF(X152="W",6,IF(X152="O",0,  IF(X153="R",IF(AC152="meio1st",IF(Y153&gt;4,IF(Y153=6,7,Y153+2),6),Y152),Y152)))</f>
        <v>6</v>
      </c>
      <c r="AF152" s="67" t="n">
        <f aca="false">IF(X152="W",6,IF(X152="O",0,IF(X152="R",IF(AC152="meio1st",0,IF(AC152="fim1st",0,Z152) ),IF(X153="R",IF(AC152="meio1st",6,IF(AC152="fim1st",6,IF(AC152="meio2st",IF(Z153&gt;4,IF(Z153=6,7,Z153+2),6),Z152))),Z152))))</f>
        <v>3</v>
      </c>
      <c r="AG152" s="68" t="n">
        <f aca="false">IF(X152="W",0,IF(X152="O",0,IF(X152="R",IF(AC152="STB",AA152,0),IF(X153="R",IF(AC148="meio1st",0,IF(AE152&gt;AE153,IF(AF152&gt;AF153,0,10),IF(AF152&gt;AF153,10,AA152))),AA152))))</f>
        <v>5</v>
      </c>
      <c r="AH152" s="69"/>
      <c r="AI152" s="60" t="s">
        <v>75</v>
      </c>
      <c r="AJ152" s="97" t="str">
        <f aca="false">D150</f>
        <v>THALLES OLIVEIRA</v>
      </c>
      <c r="AK152" s="98" t="n">
        <f aca="false">IF(AL152="W",1,IF(AL152="O",0,IF(AL152="R",0,IF(AL153="R",1,IF(AU152+AU153&gt;0,IF(AU152&gt;AU153,1,0),IF(AT152&gt;AT153,1,0))))))</f>
        <v>0</v>
      </c>
      <c r="AL152" s="96"/>
      <c r="AM152" s="64" t="n">
        <v>2</v>
      </c>
      <c r="AN152" s="64" t="n">
        <v>0</v>
      </c>
      <c r="AO152" s="65"/>
      <c r="AQ152" s="5" t="str">
        <f aca="false">IF(AO152&lt;&gt;"","STB",IF(AO153&lt;&gt;"","STB",IF(AN152&lt;&gt;"",IF(AN152&gt;5,IF(AN152&gt;AN153+1,"fim2st",IF(AN153&gt;AN152+1,"fim2st",IF(AN152=AN153,"meio2st",IF(AN152=6,IF(AN153=7,"fim2st","meio2st"),IF(AN152=7,IF(AN153=6,"fim2st","meio2st"),"meio2st"))))),IF(AN153&gt;5,IF(AN153&gt;AN152+1,"fim2st","meio2st"),"meio2st")),IF(AN153&lt;&gt;"",IF(AN152&gt;5,IF(AN152&gt;AN153+1,"fim2st",IF(AN153&gt;AN152+1,"fim2st",IF(AN152=AN153,"meio2st",IF(AN152=6,IF(AN153=7,"fim2st","meio2st"),IF(AN152=7,IF(AN153=6,"fim2st","meio2st"),"meio2st"))))),IF(AN153&gt;5,IF(AN153&gt;AN152+1,"fim2st","meio2st"),"meio2st")),IF(AM152&lt;&gt;"",IF(AM152&gt;5,IF(AM152&gt;AM153+1,"fim1st",IF(AM153&gt;AM152+1,"fim1st",IF(AM152=AM153,"meio1st",IF(AM152=6,IF(AM153=7,"fim1st","meio1st"),IF(AM152=7,IF(AM153=6,"fim1st","meio1st"),"meio1st"))))),IF(AM153&gt;5,IF(AM153&gt;AM152+1,"fim1st","meio1st"),"meio1st")),IF(AM153&lt;&gt;"",IF(AM152&gt;5,IF(AM152&gt;AM153+1,"fim1st",IF(AM153&gt;AM152+1,"fim1st",IF(AM152=AM153,"meio1st",IF(AM152=6,IF(AM153=7,"fim1st","meio1st"),IF(AM152=7,IF(AM153=6,"fim1st","meio1st"),"meio1st"))))),IF(AM153&gt;5,IF(AM153&gt;AM152+1,"fim1st","meio1st"),"meio1st")),"NJG"))))))</f>
        <v>fim2st</v>
      </c>
      <c r="AS152" s="66" t="n">
        <f aca="false">IF(AL152="W",6,IF(AL152="O",0,  IF(AL153="R",IF(AQ152="meio1st",IF(AM153&gt;4,IF(AM153=6,7,AM153+2),6),AM152),AM152)))</f>
        <v>2</v>
      </c>
      <c r="AT152" s="67" t="n">
        <f aca="false">IF(AL152="W",6,IF(AL152="O",0,IF(AL152="R",IF(AQ152="meio1st",0,IF(AQ152="fim1st",0,AN152) ),IF(AL153="R",IF(AQ152="meio1st",6,IF(AQ152="fim1st",6,IF(AQ152="meio2st",IF(AN153&gt;4,IF(AN153=6,7,AN153+2),6),AN152))),AN152))))</f>
        <v>0</v>
      </c>
      <c r="AU152" s="68" t="n">
        <f aca="false">IF(AL152="W",0,IF(AL152="O",0,IF(AL152="R",IF(AQ152="STB",AO152,0),IF(AL153="R",IF(AQ148="meio1st",0,IF(AS152&gt;AS153,IF(AT152&gt;AT153,0,10),IF(AT152&gt;AT153,10,AO152))),AO152))))</f>
        <v>0</v>
      </c>
      <c r="AW152" s="60"/>
      <c r="AX152" s="97" t="str">
        <f aca="false">D152</f>
        <v>HAMILTON COLARES</v>
      </c>
      <c r="AY152" s="98" t="n">
        <f aca="false">IF(AZ152="W",1,IF(AZ152="O",0,IF(AZ152="R",0,IF(AZ153="R",1,IF(BI152+BI153&gt;0,IF(BI152&gt;BI153,1,0),IF(BH152&gt;BH153,1,0))))))</f>
        <v>0</v>
      </c>
      <c r="AZ152" s="96"/>
      <c r="BA152" s="64" t="n">
        <v>1</v>
      </c>
      <c r="BB152" s="64" t="n">
        <v>0</v>
      </c>
      <c r="BC152" s="65"/>
      <c r="BE152" s="5" t="str">
        <f aca="false">IF(BC152&lt;&gt;"","STB",IF(BC153&lt;&gt;"","STB",IF(BB152&lt;&gt;"",IF(BB152&gt;5,IF(BB152&gt;BB153+1,"fim2st",IF(BB153&gt;BB152+1,"fim2st",IF(BB152=BB153,"meio2st",IF(BB152=6,IF(BB153=7,"fim2st","meio2st"),IF(BB152=7,IF(BB153=6,"fim2st","meio2st"),"meio2st"))))),IF(BB153&gt;5,IF(BB153&gt;BB152+1,"fim2st","meio2st"),"meio2st")),IF(BB153&lt;&gt;"",IF(BB152&gt;5,IF(BB152&gt;BB153+1,"fim2st",IF(BB153&gt;BB152+1,"fim2st",IF(BB152=BB153,"meio2st",IF(BB152=6,IF(BB153=7,"fim2st","meio2st"),IF(BB152=7,IF(BB153=6,"fim2st","meio2st"),"meio2st"))))),IF(BB153&gt;5,IF(BB153&gt;BB152+1,"fim2st","meio2st"),"meio2st")),IF(BA152&lt;&gt;"",IF(BA152&gt;5,IF(BA152&gt;BA153+1,"fim1st",IF(BA153&gt;BA152+1,"fim1st",IF(BA152=BA153,"meio1st",IF(BA152=6,IF(BA153=7,"fim1st","meio1st"),IF(BA152=7,IF(BA153=6,"fim1st","meio1st"),"meio1st"))))),IF(BA153&gt;5,IF(BA153&gt;BA152+1,"fim1st","meio1st"),"meio1st")),IF(BA153&lt;&gt;"",IF(BA152&gt;5,IF(BA152&gt;BA153+1,"fim1st",IF(BA153&gt;BA152+1,"fim1st",IF(BA152=BA153,"meio1st",IF(BA152=6,IF(BA153=7,"fim1st","meio1st"),IF(BA152=7,IF(BA153=6,"fim1st","meio1st"),"meio1st"))))),IF(BA153&gt;5,IF(BA153&gt;BA152+1,"fim1st","meio1st"),"meio1st")),"NJG"))))))</f>
        <v>fim2st</v>
      </c>
      <c r="BG152" s="66" t="n">
        <f aca="false">IF(AZ152="W",6,IF(AZ152="O",0,  IF(AZ153="R",IF(BE152="meio1st",IF(BA153&gt;4,IF(BA153=6,7,BA153+2),6),BA152),BA152)))</f>
        <v>1</v>
      </c>
      <c r="BH152" s="67" t="n">
        <f aca="false">IF(AZ152="W",6,IF(AZ152="O",0,IF(AZ152="R",IF(BE152="meio1st",0,IF(BE152="fim1st",0,BB152) ),IF(AZ153="R",IF(BE152="meio1st",6,IF(BE152="fim1st",6,IF(BE152="meio2st",IF(BB153&gt;4,IF(BB153=6,7,BB153+2),6),BB152))),BB152))))</f>
        <v>0</v>
      </c>
      <c r="BI152" s="68" t="n">
        <f aca="false">IF(AZ152="W",0,IF(AZ152="O",0,IF(AZ152="R",IF(BE152="STB",BC152,0),IF(AZ153="R",IF(BE148="meio1st",0,IF(BG152&gt;BG153,IF(BH152&gt;BH153,0,10),IF(BH152&gt;BH153,10,BC152))),BC152))))</f>
        <v>0</v>
      </c>
      <c r="BK152" s="60" t="s">
        <v>75</v>
      </c>
      <c r="BL152" s="97" t="str">
        <f aca="false">D152</f>
        <v>HAMILTON COLARES</v>
      </c>
      <c r="BM152" s="98" t="n">
        <f aca="false">IF(BN152="W",1,IF(BN152="O",0,IF(BN152="R",0,IF(BN153="R",1,IF(BW152+BW153&gt;0,IF(BW152&gt;BW153,1,0),IF(BV152&gt;BV153,1,0))))))</f>
        <v>0</v>
      </c>
      <c r="BN152" s="96"/>
      <c r="BO152" s="64" t="n">
        <v>3</v>
      </c>
      <c r="BP152" s="64" t="n">
        <v>1</v>
      </c>
      <c r="BQ152" s="65"/>
      <c r="BS152" s="5" t="str">
        <f aca="false">IF(BQ152&lt;&gt;"","STB",IF(BQ153&lt;&gt;"","STB",IF(BP152&lt;&gt;"",IF(BP152&gt;5,IF(BP152&gt;BP153+1,"fim2st",IF(BP153&gt;BP152+1,"fim2st",IF(BP152=BP153,"meio2st",IF(BP152=6,IF(BP153=7,"fim2st","meio2st"),IF(BP152=7,IF(BP153=6,"fim2st","meio2st"),"meio2st"))))),IF(BP153&gt;5,IF(BP153&gt;BP152+1,"fim2st","meio2st"),"meio2st")),IF(BP153&lt;&gt;"",IF(BP152&gt;5,IF(BP152&gt;BP153+1,"fim2st",IF(BP153&gt;BP152+1,"fim2st",IF(BP152=BP153,"meio2st",IF(BP152=6,IF(BP153=7,"fim2st","meio2st"),IF(BP152=7,IF(BP153=6,"fim2st","meio2st"),"meio2st"))))),IF(BP153&gt;5,IF(BP153&gt;BP152+1,"fim2st","meio2st"),"meio2st")),IF(BO152&lt;&gt;"",IF(BO152&gt;5,IF(BO152&gt;BO153+1,"fim1st",IF(BO153&gt;BO152+1,"fim1st",IF(BO152=BO153,"meio1st",IF(BO152=6,IF(BO153=7,"fim1st","meio1st"),IF(BO152=7,IF(BO153=6,"fim1st","meio1st"),"meio1st"))))),IF(BO153&gt;5,IF(BO153&gt;BO152+1,"fim1st","meio1st"),"meio1st")),IF(BO153&lt;&gt;"",IF(BO152&gt;5,IF(BO152&gt;BO153+1,"fim1st",IF(BO153&gt;BO152+1,"fim1st",IF(BO152=BO153,"meio1st",IF(BO152=6,IF(BO153=7,"fim1st","meio1st"),IF(BO152=7,IF(BO153=6,"fim1st","meio1st"),"meio1st"))))),IF(BO153&gt;5,IF(BO153&gt;BO152+1,"fim1st","meio1st"),"meio1st")),"NJG"))))))</f>
        <v>fim2st</v>
      </c>
      <c r="BU152" s="66" t="n">
        <f aca="false">IF(BN152="W",6,IF(BN152="O",0,  IF(BN153="R",IF(BS152="meio1st",IF(BO153&gt;4,IF(BO153=6,7,BO153+2),6),BO152),BO152)))</f>
        <v>3</v>
      </c>
      <c r="BV152" s="67" t="n">
        <f aca="false">IF(BN152="W",6,IF(BN152="O",0,IF(BN152="R",IF(BS152="meio1st",0,IF(BS152="fim1st",0,BP152) ),IF(BN153="R",IF(BS152="meio1st",6,IF(BS152="fim1st",6,IF(BS152="meio2st",IF(BP153&gt;4,IF(BP153=6,7,BP153+2),6),BP152))),BP152))))</f>
        <v>1</v>
      </c>
      <c r="BW152" s="68" t="n">
        <f aca="false">IF(BN152="W",0,IF(BN152="O",0,IF(BN152="R",IF(BS152="STB",BQ152,0),IF(BN153="R",IF(BS148="meio1st",0,IF(BU152&gt;BU153,IF(BV152&gt;BV153,0,10),IF(BV152&gt;BV153,10,BQ152))),BQ152))))</f>
        <v>0</v>
      </c>
      <c r="BY152" s="60" t="s">
        <v>75</v>
      </c>
      <c r="BZ152" s="97" t="str">
        <f aca="false">D151</f>
        <v>MARCIA DANTAS</v>
      </c>
      <c r="CA152" s="98" t="n">
        <f aca="false">IF(CB152="W",1,IF(CB152="O",0,IF(CB152="R",0,IF(CB153="R",1,IF(CK152+CK153&gt;0,IF(CK152&gt;CK153,1,0),IF(CJ152&gt;CJ153,1,0))))))</f>
        <v>0</v>
      </c>
      <c r="CB152" s="96"/>
      <c r="CC152" s="64" t="n">
        <v>0</v>
      </c>
      <c r="CD152" s="64" t="n">
        <v>1</v>
      </c>
      <c r="CE152" s="65"/>
      <c r="CG152" s="5" t="str">
        <f aca="false">IF(CE152&lt;&gt;"","STB",IF(CE153&lt;&gt;"","STB",IF(CD152&lt;&gt;"",IF(CD152&gt;5,IF(CD152&gt;CD153+1,"fim2st",IF(CD153&gt;CD152+1,"fim2st",IF(CD152=CD153,"meio2st",IF(CD152=6,IF(CD153=7,"fim2st","meio2st"),IF(CD152=7,IF(CD153=6,"fim2st","meio2st"),"meio2st"))))),IF(CD153&gt;5,IF(CD153&gt;CD152+1,"fim2st","meio2st"),"meio2st")),IF(CD153&lt;&gt;"",IF(CD152&gt;5,IF(CD152&gt;CD153+1,"fim2st",IF(CD153&gt;CD152+1,"fim2st",IF(CD152=CD153,"meio2st",IF(CD152=6,IF(CD153=7,"fim2st","meio2st"),IF(CD152=7,IF(CD153=6,"fim2st","meio2st"),"meio2st"))))),IF(CD153&gt;5,IF(CD153&gt;CD152+1,"fim2st","meio2st"),"meio2st")),IF(CC152&lt;&gt;"",IF(CC152&gt;5,IF(CC152&gt;CC153+1,"fim1st",IF(CC153&gt;CC152+1,"fim1st",IF(CC152=CC153,"meio1st",IF(CC152=6,IF(CC153=7,"fim1st","meio1st"),IF(CC152=7,IF(CC153=6,"fim1st","meio1st"),"meio1st"))))),IF(CC153&gt;5,IF(CC153&gt;CC152+1,"fim1st","meio1st"),"meio1st")),IF(CC153&lt;&gt;"",IF(CC152&gt;5,IF(CC152&gt;CC153+1,"fim1st",IF(CC153&gt;CC152+1,"fim1st",IF(CC152=CC153,"meio1st",IF(CC152=6,IF(CC153=7,"fim1st","meio1st"),IF(CC152=7,IF(CC153=6,"fim1st","meio1st"),"meio1st"))))),IF(CC153&gt;5,IF(CC153&gt;CC152+1,"fim1st","meio1st"),"meio1st")),"NJG"))))))</f>
        <v>fim2st</v>
      </c>
      <c r="CI152" s="71" t="n">
        <f aca="false">IF(CB152="W",6,IF(CB152="O",0,  IF(CB153="R",IF(CG152="meio1st",IF(CC153&gt;4,IF(CC153=6,7,CC153+2),6),CC152),CC152)))</f>
        <v>0</v>
      </c>
      <c r="CJ152" s="72" t="n">
        <f aca="false">IF(CB152="W",6,IF(CB152="O",0,IF(CB152="R",IF(CG152="meio1st",0,IF(CG152="fim1st",0,CD152) ),IF(CB153="R",IF(CG152="meio1st",6,IF(CG152="fim1st",6,IF(CG152="meio2st",IF(CD153&gt;4,IF(CD153=6,7,CD153+2),6),CD152))),CD152))))</f>
        <v>1</v>
      </c>
      <c r="CK152" s="73" t="n">
        <f aca="false">IF(CB152="W",0,IF(CB152="O",0,IF(CB152="R",IF(CG152="STB",CE152,0),IF(CB153="R",IF(CG148="meio1st",0,IF(CI152&gt;CI153,IF(CJ152&gt;CJ153,0,10),IF(CJ152&gt;CJ153,10,CE152))),CE152))))</f>
        <v>0</v>
      </c>
      <c r="CM152" s="1" t="str">
        <f aca="false">D152</f>
        <v>HAMILTON COLARES</v>
      </c>
      <c r="CN152" s="8" t="n">
        <f aca="false">IF(AE151&gt;AE150,1,0)</f>
        <v>0</v>
      </c>
      <c r="CO152" s="8" t="n">
        <f aca="false">IF(AF151&gt;AF150,1,0)</f>
        <v>0</v>
      </c>
      <c r="CP152" s="8" t="n">
        <f aca="false">IF(AG151&gt;AG150,1,0)</f>
        <v>0</v>
      </c>
      <c r="CQ152" s="8" t="n">
        <f aca="false">IF(AS149&gt;AS148,1,0)</f>
        <v>1</v>
      </c>
      <c r="CR152" s="8" t="n">
        <f aca="false">IF(AT149&gt;AT148,1,0)</f>
        <v>1</v>
      </c>
      <c r="CS152" s="8" t="n">
        <f aca="false">IF(AU149&gt;AU148,1,0)</f>
        <v>0</v>
      </c>
      <c r="CT152" s="8" t="n">
        <f aca="false">IF(BG152&gt;BG153,1,0)</f>
        <v>0</v>
      </c>
      <c r="CU152" s="8" t="n">
        <f aca="false">IF(BH152&gt;BH153,1,0)</f>
        <v>0</v>
      </c>
      <c r="CV152" s="8" t="n">
        <f aca="false">IF(BI152&gt;BI153,1,0)</f>
        <v>0</v>
      </c>
      <c r="CW152" s="8" t="n">
        <f aca="false">IF(BU152&gt;BU153,1,0)</f>
        <v>0</v>
      </c>
      <c r="CX152" s="8" t="n">
        <f aca="false">IF(BV152&gt;BV153,1,0)</f>
        <v>0</v>
      </c>
      <c r="CY152" s="8" t="n">
        <f aca="false">IF(BW152&gt;BW153,1,0)</f>
        <v>0</v>
      </c>
      <c r="CZ152" s="8" t="n">
        <f aca="false">IF(CI151&gt;CI150,1,0)</f>
        <v>1</v>
      </c>
      <c r="DA152" s="8" t="n">
        <f aca="false">IF(CJ151&gt;CJ150,1,0)</f>
        <v>1</v>
      </c>
      <c r="DB152" s="8" t="n">
        <f aca="false">IF(CK151&gt;CK150,1,0)</f>
        <v>0</v>
      </c>
      <c r="DC152" s="74"/>
      <c r="DD152" s="8" t="n">
        <f aca="false">IF(AE150&gt;AE151,1,0)</f>
        <v>1</v>
      </c>
      <c r="DE152" s="8" t="n">
        <f aca="false">IF(AF150&gt;AF151,1,0)</f>
        <v>1</v>
      </c>
      <c r="DF152" s="8" t="n">
        <f aca="false">IF(AG150&gt;AG151,1,0)</f>
        <v>0</v>
      </c>
      <c r="DG152" s="8" t="n">
        <f aca="false">IF(AS148&gt;AS149,1,0)</f>
        <v>0</v>
      </c>
      <c r="DH152" s="8" t="n">
        <f aca="false">IF(AT148&gt;AT149,1,0)</f>
        <v>0</v>
      </c>
      <c r="DI152" s="8" t="n">
        <f aca="false">IF(AU148&gt;AU149,1,0)</f>
        <v>0</v>
      </c>
      <c r="DJ152" s="8" t="n">
        <f aca="false">IF(BG153&gt;BG152,1,0)</f>
        <v>1</v>
      </c>
      <c r="DK152" s="8" t="n">
        <f aca="false">IF(BH153&gt;BH152,1,0)</f>
        <v>1</v>
      </c>
      <c r="DL152" s="8" t="n">
        <f aca="false">IF(BI153&gt;BI152,1,0)</f>
        <v>0</v>
      </c>
      <c r="DM152" s="8" t="n">
        <f aca="false">IF(BU153&gt;BU152,1,0)</f>
        <v>1</v>
      </c>
      <c r="DN152" s="8" t="n">
        <f aca="false">IF(BV153&gt;BV152,1,0)</f>
        <v>1</v>
      </c>
      <c r="DO152" s="8" t="n">
        <f aca="false">IF(BW153&gt;BW152,1,0)</f>
        <v>0</v>
      </c>
      <c r="DP152" s="8" t="n">
        <f aca="false">IF(CI150&gt;CI151,1,0)</f>
        <v>0</v>
      </c>
      <c r="DQ152" s="8" t="n">
        <f aca="false">IF(CJ150&gt;CJ151,1,0)</f>
        <v>0</v>
      </c>
      <c r="DR152" s="8" t="n">
        <f aca="false">IF(CK150&gt;CK151,1,0)</f>
        <v>0</v>
      </c>
      <c r="DS152" s="74"/>
      <c r="DT152" s="8" t="n">
        <f aca="false">AE151+AF151+AG151+AS149+AT149+AU149+BG152+BH152+BI152+BU152+BV152+BW152+CI151+CJ151+CK151</f>
        <v>34</v>
      </c>
      <c r="DU152" s="8" t="n">
        <f aca="false">AE150+AF150+AG150+AS148+AT148+AU148+BG153+BH153+BI153+BU153+BV153+BW153+CI150+CJ150+CK150</f>
        <v>36</v>
      </c>
      <c r="DV152" s="74"/>
      <c r="DW152" s="1" t="n">
        <f aca="false">IF(X151="O",1,0)</f>
        <v>0</v>
      </c>
      <c r="DX152" s="1" t="n">
        <f aca="false">IF(AL149="O",1,0)</f>
        <v>0</v>
      </c>
      <c r="DY152" s="1" t="n">
        <f aca="false">IF(AZ152="O",1,0)</f>
        <v>0</v>
      </c>
      <c r="DZ152" s="1" t="n">
        <f aca="false">IF(BN152="O",1,0)</f>
        <v>0</v>
      </c>
      <c r="EA152" s="1" t="n">
        <f aca="false">IF(CB151="O",1,0)</f>
        <v>0</v>
      </c>
      <c r="ED152" s="8" t="n">
        <f aca="false">IF(CN152+CO152+CP152+DD152+DE152+DF152&gt;0,1,0)</f>
        <v>1</v>
      </c>
      <c r="EE152" s="8" t="n">
        <f aca="false">IF(CQ152+CR152+CS152+DG152+DH152+DI152&gt;0,1,0)</f>
        <v>1</v>
      </c>
      <c r="EF152" s="8" t="n">
        <f aca="false">IF(CT152+CU152+CV152+DJ152+DK152+DL152&gt;0,1,0)</f>
        <v>1</v>
      </c>
      <c r="EG152" s="8" t="n">
        <f aca="false">IF(CW152+CX152+CY152+DM152+DN152+DO152&gt;0,1,0)</f>
        <v>1</v>
      </c>
      <c r="EH152" s="8" t="n">
        <f aca="false">IF(CZ152+DA152+DB152+DP152+DQ152+DR152&gt;0,1,0)</f>
        <v>1</v>
      </c>
      <c r="EI152" s="8" t="n">
        <v>5</v>
      </c>
      <c r="EJ152" s="48" t="n">
        <f aca="false">SUM(ED152:EH152)</f>
        <v>5</v>
      </c>
      <c r="EK152" s="48" t="n">
        <f aca="false">AY152+BM152+CA151+W151+AK149</f>
        <v>2</v>
      </c>
      <c r="EL152" s="48" t="n">
        <f aca="false">SUM(CN152:DB152)</f>
        <v>4</v>
      </c>
      <c r="EM152" s="48" t="n">
        <f aca="false">SUM(DD152:DR152)</f>
        <v>6</v>
      </c>
      <c r="EN152" s="48" t="n">
        <f aca="false">EL152-EM152</f>
        <v>-2</v>
      </c>
      <c r="EO152" s="48" t="n">
        <f aca="false">DT152</f>
        <v>34</v>
      </c>
      <c r="EP152" s="48" t="n">
        <f aca="false">DU152</f>
        <v>36</v>
      </c>
      <c r="EQ152" s="48" t="n">
        <f aca="false">EO152-EP152</f>
        <v>-2</v>
      </c>
      <c r="ER152" s="48" t="n">
        <f aca="false">SUM(DW152:EA152)</f>
        <v>0</v>
      </c>
      <c r="ES152" s="74"/>
      <c r="ET152" s="27" t="n">
        <f aca="false">IF(EK152+100&gt;99,EK152+100,concatdxnar("0",EK152+100))</f>
        <v>102</v>
      </c>
      <c r="EU152" s="27" t="str">
        <f aca="false">IF(EN152+100&gt;99,EN152+100,CONCATENATE("0",EN152+100))</f>
        <v>098</v>
      </c>
      <c r="EV152" s="27" t="str">
        <f aca="false">IF(EQ152+100&gt;99,EQ152+100,CONCATENATE("0",EQ152+100))</f>
        <v>098</v>
      </c>
      <c r="EW152" s="27" t="n">
        <f aca="false">9-ER152</f>
        <v>9</v>
      </c>
      <c r="EX152" s="8" t="str">
        <f aca="false">CONCATENATE(ET152,EU152,EV152,EW152,EI152)</f>
        <v>10209809895</v>
      </c>
      <c r="EY152" s="8" t="n">
        <f aca="false">VALUE(EX152)</f>
        <v>10209809895</v>
      </c>
      <c r="EZ152" s="8" t="n">
        <f aca="false">LARGE(EY148:EY153,EI152)</f>
        <v>10109507373</v>
      </c>
      <c r="FA152" s="8" t="str">
        <f aca="false">LEFT(EZ152,9)</f>
        <v>101095073</v>
      </c>
      <c r="FB152" s="8" t="str">
        <f aca="false">IF(FA152=FA151,"empate-c",IF(FA152=FA153,"empate-b","ok"))</f>
        <v>ok</v>
      </c>
      <c r="FC152" s="8" t="n">
        <f aca="false">VALUE(RIGHT(EZ152,1))</f>
        <v>3</v>
      </c>
      <c r="FD152" s="8" t="n">
        <f aca="false">IF(FB152="ok",9,IF(FB152="empate-c",CONCATENATE(FC152,FC151),IF(FB152="empate-b",CONCATENATE(FC152,FC153),1)))</f>
        <v>9</v>
      </c>
      <c r="FE152" s="8" t="str">
        <f aca="false">RIGHT(C146,1)</f>
        <v>Q</v>
      </c>
      <c r="FF152" s="8" t="n">
        <f aca="false">IF(FD152=9,9,VLOOKUP(CONCATENATE(FE152,FD152),'Conf-Direto'!$A$12:$B$587,2,0))</f>
        <v>9</v>
      </c>
      <c r="FG152" s="8" t="n">
        <f aca="false">IF(FF152=9,9,IF(FF152=FC152,8,7))</f>
        <v>9</v>
      </c>
      <c r="FH152" s="1" t="str">
        <f aca="false">CONCATENATE(FA152,FG152,FC152)</f>
        <v>10109507393</v>
      </c>
      <c r="FI152" s="8" t="n">
        <v>5</v>
      </c>
      <c r="FJ152" s="25" t="n">
        <f aca="false">IF(AK148=1,1,IF(AK149=1,5,0))</f>
        <v>5</v>
      </c>
      <c r="FK152" s="25" t="n">
        <f aca="false">IF(W150=1,2,IF(W151=1,5,0))</f>
        <v>2</v>
      </c>
      <c r="FL152" s="25" t="n">
        <f aca="false">IF(CA150=1,3,IF(CA151=1,5,0))</f>
        <v>5</v>
      </c>
      <c r="FM152" s="25" t="n">
        <f aca="false">IF(BM153=1,4,IF(BM152=1,5,0))</f>
        <v>4</v>
      </c>
      <c r="FN152" s="25"/>
      <c r="FO152" s="25" t="n">
        <f aca="false">FN153</f>
        <v>6</v>
      </c>
      <c r="FP152" s="1" t="n">
        <f aca="false">VALUE(FH152)</f>
        <v>10109507393</v>
      </c>
      <c r="FQ152" s="1" t="n">
        <f aca="false">LARGE(FP148:FP153,5)</f>
        <v>10109507393</v>
      </c>
      <c r="FR152" s="8" t="n">
        <f aca="false">IF(SUM(EJ148:EJ153)=0,B152,VALUE(RIGHT(FQ152,1)))</f>
        <v>3</v>
      </c>
      <c r="FS152" s="1" t="n">
        <f aca="false">FR152+96</f>
        <v>99</v>
      </c>
      <c r="FT152" s="1" t="str">
        <f aca="false">VLOOKUP(FR152,B148:D153,3,0)</f>
        <v>THALLES OLIVEIRA</v>
      </c>
      <c r="FU152" s="4" t="n">
        <f aca="false">F152</f>
        <v>101</v>
      </c>
      <c r="FV152" s="9" t="str">
        <f aca="false">IF(FS152&lt;10,CONCATENATE("0",FS152,IF(FU152&lt;10,CONCATENATE("0",FU152),FU152)),CONCATENATE(FS152,IF(FU152&lt;10,CONCATENATE("0",FU152),FU152)))</f>
        <v>99101</v>
      </c>
      <c r="FW152" s="4" t="n">
        <f aca="false">VALUE(FV152)</f>
        <v>99101</v>
      </c>
      <c r="FX152" s="4" t="n">
        <f aca="false">SMALL(FW148:FW153,FI152)</f>
        <v>99101</v>
      </c>
      <c r="FY152" s="4" t="n">
        <f aca="false">IF(LEN(FX152)=3,VALUE(LEFT(FX152,1)),IF(LEN(FX152)=6,VALUE(LEFT(FX152,3)),VALUE(LEFT(FX152,2))))</f>
        <v>99</v>
      </c>
      <c r="FZ152" s="4" t="str">
        <f aca="false">IF(LEN(FX152)=6,VALUE(RIGHT(FX152,3)),RIGHT(FX152,2))</f>
        <v>01</v>
      </c>
    </row>
    <row r="153" customFormat="false" ht="13.8" hidden="false" customHeight="false" outlineLevel="0" collapsed="false">
      <c r="B153" s="48" t="n">
        <v>6</v>
      </c>
      <c r="C153" s="100" t="n">
        <v>102</v>
      </c>
      <c r="D153" s="101" t="str">
        <f aca="false">Classificação!D106</f>
        <v>TARCIO</v>
      </c>
      <c r="F153" s="100" t="n">
        <f aca="false">F152+1</f>
        <v>102</v>
      </c>
      <c r="G153" s="102" t="str">
        <f aca="false">VLOOKUP(FR153,$B$148:$D$153,3,0)</f>
        <v>RICARDO BARBOSA</v>
      </c>
      <c r="H153" s="114" t="n">
        <f aca="false">VLOOKUP(FR153,EI148:EJ153,2,0)</f>
        <v>5</v>
      </c>
      <c r="I153" s="104" t="n">
        <f aca="false">VLOOKUP(FR153,EI148:EK153,3,0)</f>
        <v>0</v>
      </c>
      <c r="J153" s="108" t="n">
        <f aca="false">VLOOKUP(FR153,EI148:EQ153,4,0)</f>
        <v>0</v>
      </c>
      <c r="K153" s="106" t="n">
        <f aca="false">VLOOKUP(FR153,EI148:EQ153,5,0)</f>
        <v>10</v>
      </c>
      <c r="L153" s="107" t="n">
        <f aca="false">VLOOKUP(FR153,EI148:EQ153,6,0)</f>
        <v>-10</v>
      </c>
      <c r="M153" s="108" t="n">
        <f aca="false">VLOOKUP(FR153,EI148:EQ153,7,0)</f>
        <v>4</v>
      </c>
      <c r="N153" s="106" t="n">
        <f aca="false">VLOOKUP(FR153,EI148:EQ153,8,0)</f>
        <v>60</v>
      </c>
      <c r="O153" s="115" t="n">
        <f aca="false">VLOOKUP(FR153,EI148:EQ153,9,0)</f>
        <v>-56</v>
      </c>
      <c r="P153" s="109" t="n">
        <f aca="false">VLOOKUP(FR153,EI148:ER153,10,0)</f>
        <v>4</v>
      </c>
      <c r="Q153" s="109" t="e">
        <f aca="false">VLOOKUP(FS153,EJ148:ES153,10,0)</f>
        <v>#N/A</v>
      </c>
      <c r="R153" s="59"/>
      <c r="S153" s="59"/>
      <c r="U153" s="81" t="s">
        <v>75</v>
      </c>
      <c r="V153" s="82" t="str">
        <f aca="false">D151</f>
        <v>MARCIA DANTAS</v>
      </c>
      <c r="W153" s="83" t="n">
        <f aca="false">IF(X153="W",1,IF(X153="O",0,IF(X153="R",0,IF(X152="R",1,IF(AG153+AG152&gt;0,IF(AG153&gt;AG152,1,0),IF(AF153&gt;AF152,1,0))))))</f>
        <v>1</v>
      </c>
      <c r="X153" s="110"/>
      <c r="Y153" s="85" t="n">
        <v>3</v>
      </c>
      <c r="Z153" s="85" t="n">
        <v>6</v>
      </c>
      <c r="AA153" s="86" t="n">
        <v>10</v>
      </c>
      <c r="AC153" s="5" t="str">
        <f aca="false">IF(AA153&lt;&gt;"","STB",IF(AA152&lt;&gt;"","STB",IF(Z153&lt;&gt;"",IF(Z153&gt;5,IF(Z153&gt;Z152+1,"fim2st",IF(Z152&gt;Z153+1,"fim2st",IF(Z153=Z152,"meio2st",IF(Z153=6,IF(Z152=7,"fim2st","meio2st"),IF(Z153=7,IF(Z152=6,"fim2st","meio2st"),"meio2st"))))),IF(Z152&gt;5,IF(Z152&gt;Z153+1,"fim2st","meio2st"),"meio2st")),IF(Z152&lt;&gt;"",IF(Z153&gt;5,IF(Z153&gt;Z152+1,"fim2st",IF(Z152&gt;Z153+1,"fim2st",IF(Z153=Z152,"meio2st",IF(Z153=6,IF(Z152=7,"fim2st","meio2st"),IF(Z153=7,IF(Z152=6,"fim2st","meio2st"),"meio2st"))))),IF(Z152&gt;5,IF(Z152&gt;Z153+1,"fim2st","meio2st"),"meio2st")),IF(Y153&lt;&gt;"",IF(Y153&gt;5,IF(Y153&gt;Y152+1,"fim1st",IF(Y152&gt;Y153+1,"fim1st",IF(Y153=Y152,"meio1st",IF(Y153=6,IF(Y152=7,"fim1st","meio1st"),IF(Y153=7,IF(Y152=6,"fim1st","meio1st"),"meio1st"))))),IF(Y152&gt;5,IF(Y152&gt;Y153+1,"fim1st","meio1st"),"meio1st")),IF(Y152&lt;&gt;"",IF(Y153&gt;5,IF(Y153&gt;Y152+1,"fim1st",IF(Y152&gt;Y153+1,"fim1st",IF(Y153=Y152,"meio1st",IF(Y153=6,IF(Y152=7,"fim1st","meio1st"),IF(Y153=7,IF(Y152=6,"fim1st","meio1st"),"meio1st"))))),IF(Y152&gt;5,IF(Y152&gt;Y153+1,"fim1st","meio1st"),"meio1st")),"NJG"))))))</f>
        <v>STB</v>
      </c>
      <c r="AE153" s="87" t="n">
        <f aca="false">IF(X153="W",6,IF(X153="O",0,  IF(X152="R",IF(AC153="meio1st",IF(Y152&gt;4,IF(Y152=6,7,Y152+2),6),Y153),Y153)))</f>
        <v>3</v>
      </c>
      <c r="AF153" s="88" t="n">
        <f aca="false">IF(X153="W",6,IF(X153="O",0,IF(X153="R",IF(AC153="meio1st",0,IF(AC153="fim1st",0,Z153) ),IF(X152="R",IF(AC153="meio1st",6,IF(AC153="fim1st",6,IF(AC153="meio2st",IF(Z152&gt;4,IF(Z152=6,7,Z152+2),6),Z153))),Z153))))</f>
        <v>6</v>
      </c>
      <c r="AG153" s="89" t="n">
        <f aca="false">IF(X153="W",0,IF(X153="O",0,IF(X153="R",IF(AC153="STB",AA153,0),IF(X152="R",IF(AC148="meio1st",0,IF(AE153&gt;AE152,IF(AF153&gt;AF152,0,10),IF(AF153&gt;AF152,10,AA153))),AA153))))</f>
        <v>10</v>
      </c>
      <c r="AH153" s="69"/>
      <c r="AI153" s="81"/>
      <c r="AJ153" s="82" t="str">
        <f aca="false">D153</f>
        <v>TARCIO</v>
      </c>
      <c r="AK153" s="83" t="n">
        <f aca="false">IF(AL153="W",1,IF(AL153="O",0,IF(AL153="R",0,IF(AL152="R",1,IF(AU153+AU152&gt;0,IF(AU153&gt;AU152,1,0),IF(AT153&gt;AT152,1,0))))))</f>
        <v>1</v>
      </c>
      <c r="AL153" s="110"/>
      <c r="AM153" s="85" t="n">
        <v>6</v>
      </c>
      <c r="AN153" s="85" t="n">
        <v>6</v>
      </c>
      <c r="AO153" s="86"/>
      <c r="AQ153" s="5" t="str">
        <f aca="false">IF(AO153&lt;&gt;"","STB",IF(AO152&lt;&gt;"","STB",IF(AN153&lt;&gt;"",IF(AN153&gt;5,IF(AN153&gt;AN152+1,"fim2st",IF(AN152&gt;AN153+1,"fim2st",IF(AN153=AN152,"meio2st",IF(AN153=6,IF(AN152=7,"fim2st","meio2st"),IF(AN153=7,IF(AN152=6,"fim2st","meio2st"),"meio2st"))))),IF(AN152&gt;5,IF(AN152&gt;AN153+1,"fim2st","meio2st"),"meio2st")),IF(AN152&lt;&gt;"",IF(AN153&gt;5,IF(AN153&gt;AN152+1,"fim2st",IF(AN152&gt;AN153+1,"fim2st",IF(AN153=AN152,"meio2st",IF(AN153=6,IF(AN152=7,"fim2st","meio2st"),IF(AN153=7,IF(AN152=6,"fim2st","meio2st"),"meio2st"))))),IF(AN152&gt;5,IF(AN152&gt;AN153+1,"fim2st","meio2st"),"meio2st")),IF(AM153&lt;&gt;"",IF(AM153&gt;5,IF(AM153&gt;AM152+1,"fim1st",IF(AM152&gt;AM153+1,"fim1st",IF(AM153=AM152,"meio1st",IF(AM153=6,IF(AM152=7,"fim1st","meio1st"),IF(AM153=7,IF(AM152=6,"fim1st","meio1st"),"meio1st"))))),IF(AM152&gt;5,IF(AM152&gt;AM153+1,"fim1st","meio1st"),"meio1st")),IF(AM152&lt;&gt;"",IF(AM153&gt;5,IF(AM153&gt;AM152+1,"fim1st",IF(AM152&gt;AM153+1,"fim1st",IF(AM153=AM152,"meio1st",IF(AM153=6,IF(AM152=7,"fim1st","meio1st"),IF(AM153=7,IF(AM152=6,"fim1st","meio1st"),"meio1st"))))),IF(AM152&gt;5,IF(AM152&gt;AM153+1,"fim1st","meio1st"),"meio1st")),"NJG"))))))</f>
        <v>fim2st</v>
      </c>
      <c r="AS153" s="87" t="n">
        <f aca="false">IF(AL153="W",6,IF(AL153="O",0,  IF(AL152="R",IF(AQ153="meio1st",IF(AM152&gt;4,IF(AM152=6,7,AM152+2),6),AM153),AM153)))</f>
        <v>6</v>
      </c>
      <c r="AT153" s="88" t="n">
        <f aca="false">IF(AL153="W",6,IF(AL153="O",0,IF(AL153="R",IF(AQ153="meio1st",0,IF(AQ153="fim1st",0,AN153) ),IF(AL152="R",IF(AQ153="meio1st",6,IF(AQ153="fim1st",6,IF(AQ153="meio2st",IF(AN152&gt;4,IF(AN152=6,7,AN152+2),6),AN153))),AN153))))</f>
        <v>6</v>
      </c>
      <c r="AU153" s="89" t="n">
        <f aca="false">IF(AL153="W",0,IF(AL153="O",0,IF(AL153="R",IF(AQ153="STB",AO153,0),IF(AL152="R",IF(AQ148="meio1st",0,IF(AS153&gt;AS152,IF(AT153&gt;AT152,0,10),IF(AT153&gt;AT152,10,AO153))),AO153))))</f>
        <v>0</v>
      </c>
      <c r="AW153" s="81" t="s">
        <v>75</v>
      </c>
      <c r="AX153" s="82" t="str">
        <f aca="false">D153</f>
        <v>TARCIO</v>
      </c>
      <c r="AY153" s="83" t="n">
        <f aca="false">IF(AZ153="W",1,IF(AZ153="O",0,IF(AZ153="R",0,IF(AZ152="R",1,IF(BI153+BI152&gt;0,IF(BI153&gt;BI152,1,0),IF(BH153&gt;BH152,1,0))))))</f>
        <v>1</v>
      </c>
      <c r="AZ153" s="110"/>
      <c r="BA153" s="85" t="n">
        <v>6</v>
      </c>
      <c r="BB153" s="85" t="n">
        <v>6</v>
      </c>
      <c r="BC153" s="86"/>
      <c r="BE153" s="5" t="str">
        <f aca="false">IF(BC153&lt;&gt;"","STB",IF(BC152&lt;&gt;"","STB",IF(BB153&lt;&gt;"",IF(BB153&gt;5,IF(BB153&gt;BB152+1,"fim2st",IF(BB152&gt;BB153+1,"fim2st",IF(BB153=BB152,"meio2st",IF(BB153=6,IF(BB152=7,"fim2st","meio2st"),IF(BB153=7,IF(BB152=6,"fim2st","meio2st"),"meio2st"))))),IF(BB152&gt;5,IF(BB152&gt;BB153+1,"fim2st","meio2st"),"meio2st")),IF(BB152&lt;&gt;"",IF(BB153&gt;5,IF(BB153&gt;BB152+1,"fim2st",IF(BB152&gt;BB153+1,"fim2st",IF(BB153=BB152,"meio2st",IF(BB153=6,IF(BB152=7,"fim2st","meio2st"),IF(BB153=7,IF(BB152=6,"fim2st","meio2st"),"meio2st"))))),IF(BB152&gt;5,IF(BB152&gt;BB153+1,"fim2st","meio2st"),"meio2st")),IF(BA153&lt;&gt;"",IF(BA153&gt;5,IF(BA153&gt;BA152+1,"fim1st",IF(BA152&gt;BA153+1,"fim1st",IF(BA153=BA152,"meio1st",IF(BA153=6,IF(BA152=7,"fim1st","meio1st"),IF(BA153=7,IF(BA152=6,"fim1st","meio1st"),"meio1st"))))),IF(BA152&gt;5,IF(BA152&gt;BA153+1,"fim1st","meio1st"),"meio1st")),IF(BA152&lt;&gt;"",IF(BA153&gt;5,IF(BA153&gt;BA152+1,"fim1st",IF(BA152&gt;BA153+1,"fim1st",IF(BA153=BA152,"meio1st",IF(BA153=6,IF(BA152=7,"fim1st","meio1st"),IF(BA153=7,IF(BA152=6,"fim1st","meio1st"),"meio1st"))))),IF(BA152&gt;5,IF(BA152&gt;BA153+1,"fim1st","meio1st"),"meio1st")),"NJG"))))))</f>
        <v>fim2st</v>
      </c>
      <c r="BG153" s="87" t="n">
        <f aca="false">IF(AZ153="W",6,IF(AZ153="O",0,  IF(AZ152="R",IF(BE153="meio1st",IF(BA152&gt;4,IF(BA152=6,7,BA152+2),6),BA153),BA153)))</f>
        <v>6</v>
      </c>
      <c r="BH153" s="88" t="n">
        <f aca="false">IF(AZ153="W",6,IF(AZ153="O",0,IF(AZ153="R",IF(BE153="meio1st",0,IF(BE153="fim1st",0,BB153) ),IF(AZ152="R",IF(BE153="meio1st",6,IF(BE153="fim1st",6,IF(BE153="meio2st",IF(BB152&gt;4,IF(BB152=6,7,BB152+2),6),BB153))),BB153))))</f>
        <v>6</v>
      </c>
      <c r="BI153" s="89" t="n">
        <f aca="false">IF(AZ153="W",0,IF(AZ153="O",0,IF(AZ153="R",IF(BE153="STB",BC153,0),IF(AZ152="R",IF(BE148="meio1st",0,IF(BG153&gt;BG152,IF(BH153&gt;BH152,0,10),IF(BH153&gt;BH152,10,BC153))),BC153))))</f>
        <v>0</v>
      </c>
      <c r="BK153" s="81"/>
      <c r="BL153" s="82" t="str">
        <f aca="false">D151</f>
        <v>MARCIA DANTAS</v>
      </c>
      <c r="BM153" s="83" t="n">
        <f aca="false">IF(BN153="W",1,IF(BN153="O",0,IF(BN153="R",0,IF(BN152="R",1,IF(BW153+BW152&gt;0,IF(BW153&gt;BW152,1,0),IF(BV153&gt;BV152,1,0))))))</f>
        <v>1</v>
      </c>
      <c r="BN153" s="110"/>
      <c r="BO153" s="85" t="n">
        <v>6</v>
      </c>
      <c r="BP153" s="85" t="n">
        <v>6</v>
      </c>
      <c r="BQ153" s="86"/>
      <c r="BS153" s="5" t="str">
        <f aca="false">IF(BQ153&lt;&gt;"","STB",IF(BQ152&lt;&gt;"","STB",IF(BP153&lt;&gt;"",IF(BP153&gt;5,IF(BP153&gt;BP152+1,"fim2st",IF(BP152&gt;BP153+1,"fim2st",IF(BP153=BP152,"meio2st",IF(BP153=6,IF(BP152=7,"fim2st","meio2st"),IF(BP153=7,IF(BP152=6,"fim2st","meio2st"),"meio2st"))))),IF(BP152&gt;5,IF(BP152&gt;BP153+1,"fim2st","meio2st"),"meio2st")),IF(BP152&lt;&gt;"",IF(BP153&gt;5,IF(BP153&gt;BP152+1,"fim2st",IF(BP152&gt;BP153+1,"fim2st",IF(BP153=BP152,"meio2st",IF(BP153=6,IF(BP152=7,"fim2st","meio2st"),IF(BP153=7,IF(BP152=6,"fim2st","meio2st"),"meio2st"))))),IF(BP152&gt;5,IF(BP152&gt;BP153+1,"fim2st","meio2st"),"meio2st")),IF(BO153&lt;&gt;"",IF(BO153&gt;5,IF(BO153&gt;BO152+1,"fim1st",IF(BO152&gt;BO153+1,"fim1st",IF(BO153=BO152,"meio1st",IF(BO153=6,IF(BO152=7,"fim1st","meio1st"),IF(BO153=7,IF(BO152=6,"fim1st","meio1st"),"meio1st"))))),IF(BO152&gt;5,IF(BO152&gt;BO153+1,"fim1st","meio1st"),"meio1st")),IF(BO152&lt;&gt;"",IF(BO153&gt;5,IF(BO153&gt;BO152+1,"fim1st",IF(BO152&gt;BO153+1,"fim1st",IF(BO153=BO152,"meio1st",IF(BO153=6,IF(BO152=7,"fim1st","meio1st"),IF(BO153=7,IF(BO152=6,"fim1st","meio1st"),"meio1st"))))),IF(BO152&gt;5,IF(BO152&gt;BO153+1,"fim1st","meio1st"),"meio1st")),"NJG"))))))</f>
        <v>fim2st</v>
      </c>
      <c r="BU153" s="87" t="n">
        <f aca="false">IF(BN153="W",6,IF(BN153="O",0,  IF(BN152="R",IF(BS153="meio1st",IF(BO152&gt;4,IF(BO152=6,7,BO152+2),6),BO153),BO153)))</f>
        <v>6</v>
      </c>
      <c r="BV153" s="88" t="n">
        <f aca="false">IF(BN153="W",6,IF(BN153="O",0,IF(BN153="R",IF(BS153="meio1st",0,IF(BS153="fim1st",0,BP153) ),IF(BN152="R",IF(BS153="meio1st",6,IF(BS153="fim1st",6,IF(BS153="meio2st",IF(BP152&gt;4,IF(BP152=6,7,BP152+2),6),BP153))),BP153))))</f>
        <v>6</v>
      </c>
      <c r="BW153" s="89" t="n">
        <f aca="false">IF(BN153="W",0,IF(BN153="O",0,IF(BN153="R",IF(BS153="STB",BQ153,0),IF(BN152="R",IF(BS148="meio1st",0,IF(BU153&gt;BU152,IF(BV153&gt;BV152,0,10),IF(BV153&gt;BV152,10,BQ153))),BQ153))))</f>
        <v>0</v>
      </c>
      <c r="BY153" s="81"/>
      <c r="BZ153" s="82" t="str">
        <f aca="false">D153</f>
        <v>TARCIO</v>
      </c>
      <c r="CA153" s="83" t="n">
        <f aca="false">IF(CB153="W",1,IF(CB153="O",0,IF(CB153="R",0,IF(CB152="R",1,IF(CK153+CK152&gt;0,IF(CK153&gt;CK152,1,0),IF(CJ153&gt;CJ152,1,0))))))</f>
        <v>1</v>
      </c>
      <c r="CB153" s="110"/>
      <c r="CC153" s="85" t="n">
        <v>6</v>
      </c>
      <c r="CD153" s="85" t="n">
        <v>6</v>
      </c>
      <c r="CE153" s="86"/>
      <c r="CG153" s="5" t="str">
        <f aca="false">IF(CE153&lt;&gt;"","STB",IF(CE152&lt;&gt;"","STB",IF(CD153&lt;&gt;"",IF(CD153&gt;5,IF(CD153&gt;CD152+1,"fim2st",IF(CD152&gt;CD153+1,"fim2st",IF(CD153=CD152,"meio2st",IF(CD153=6,IF(CD152=7,"fim2st","meio2st"),IF(CD153=7,IF(CD152=6,"fim2st","meio2st"),"meio2st"))))),IF(CD152&gt;5,IF(CD152&gt;CD153+1,"fim2st","meio2st"),"meio2st")),IF(CD152&lt;&gt;"",IF(CD153&gt;5,IF(CD153&gt;CD152+1,"fim2st",IF(CD152&gt;CD153+1,"fim2st",IF(CD153=CD152,"meio2st",IF(CD153=6,IF(CD152=7,"fim2st","meio2st"),IF(CD153=7,IF(CD152=6,"fim2st","meio2st"),"meio2st"))))),IF(CD152&gt;5,IF(CD152&gt;CD153+1,"fim2st","meio2st"),"meio2st")),IF(CC153&lt;&gt;"",IF(CC153&gt;5,IF(CC153&gt;CC152+1,"fim1st",IF(CC152&gt;CC153+1,"fim1st",IF(CC153=CC152,"meio1st",IF(CC153=6,IF(CC152=7,"fim1st","meio1st"),IF(CC153=7,IF(CC152=6,"fim1st","meio1st"),"meio1st"))))),IF(CC152&gt;5,IF(CC152&gt;CC153+1,"fim1st","meio1st"),"meio1st")),IF(CC152&lt;&gt;"",IF(CC153&gt;5,IF(CC153&gt;CC152+1,"fim1st",IF(CC152&gt;CC153+1,"fim1st",IF(CC153=CC152,"meio1st",IF(CC153=6,IF(CC152=7,"fim1st","meio1st"),IF(CC153=7,IF(CC152=6,"fim1st","meio1st"),"meio1st"))))),IF(CC152&gt;5,IF(CC152&gt;CC153+1,"fim1st","meio1st"),"meio1st")),"NJG"))))))</f>
        <v>fim2st</v>
      </c>
      <c r="CI153" s="92" t="n">
        <f aca="false">IF(CB153="W",6,IF(CB153="O",0,  IF(CB152="R",IF(CG153="meio1st",IF(CC152&gt;4,IF(CC152=6,7,CC152+2),6),CC153),CC153)))</f>
        <v>6</v>
      </c>
      <c r="CJ153" s="93" t="n">
        <f aca="false">IF(CB153="W",6,IF(CB153="O",0,IF(CB153="R",IF(CG153="meio1st",0,IF(CG153="fim1st",0,CD153) ),IF(CB152="R",IF(CG153="meio1st",6,IF(CG153="fim1st",6,IF(CG153="meio2st",IF(CD152&gt;4,IF(CD152=6,7,CD152+2),6),CD153))),CD153))))</f>
        <v>6</v>
      </c>
      <c r="CK153" s="94" t="n">
        <f aca="false">IF(CB153="W",0,IF(CB153="O",0,IF(CB153="R",IF(CG153="STB",CE153,0),IF(CB152="R",IF(CG148="meio1st",0,IF(CI153&gt;CI152,IF(CJ153&gt;CJ152,0,10),IF(CJ153&gt;CJ152,10,CE153))),CE153))))</f>
        <v>0</v>
      </c>
      <c r="CM153" s="1" t="str">
        <f aca="false">D153</f>
        <v>TARCIO</v>
      </c>
      <c r="CN153" s="8" t="n">
        <f aca="false">IF(AE149&gt;AE148,1,0)</f>
        <v>1</v>
      </c>
      <c r="CO153" s="8" t="n">
        <f aca="false">IF(AF149&gt;AF148,1,0)</f>
        <v>1</v>
      </c>
      <c r="CP153" s="8" t="n">
        <f aca="false">IF(AG149&gt;AG148,1,0)</f>
        <v>0</v>
      </c>
      <c r="CQ153" s="8" t="n">
        <f aca="false">IF(AS153&gt;AS152,1,0)</f>
        <v>1</v>
      </c>
      <c r="CR153" s="8" t="n">
        <f aca="false">IF(AT153&gt;AT152,1,0)</f>
        <v>1</v>
      </c>
      <c r="CS153" s="8" t="n">
        <f aca="false">IF(AU153&gt;AU152,1,0)</f>
        <v>0</v>
      </c>
      <c r="CT153" s="8" t="n">
        <f aca="false">IF(BG153&gt;BG152,1,0)</f>
        <v>1</v>
      </c>
      <c r="CU153" s="8" t="n">
        <f aca="false">IF(BH153&gt;BH152,1,0)</f>
        <v>1</v>
      </c>
      <c r="CV153" s="8" t="n">
        <f aca="false">IF(BI153&gt;BI152,1,0)</f>
        <v>0</v>
      </c>
      <c r="CW153" s="8" t="n">
        <f aca="false">IF(BU151&gt;BU150,1,0)</f>
        <v>1</v>
      </c>
      <c r="CX153" s="8" t="n">
        <f aca="false">IF(BV151&gt;BV150,1,0)</f>
        <v>1</v>
      </c>
      <c r="CY153" s="8" t="n">
        <f aca="false">IF(BW151&gt;BW150,1,0)</f>
        <v>0</v>
      </c>
      <c r="CZ153" s="8" t="n">
        <f aca="false">IF(CI153&gt;CI152,1,0)</f>
        <v>1</v>
      </c>
      <c r="DA153" s="8" t="n">
        <f aca="false">IF(CJ153&gt;CJ152,1,0)</f>
        <v>1</v>
      </c>
      <c r="DB153" s="8" t="n">
        <f aca="false">IF(CK153&gt;CK152,1,0)</f>
        <v>0</v>
      </c>
      <c r="DC153" s="74"/>
      <c r="DD153" s="8" t="n">
        <f aca="false">IF(AE148&gt;AE149,1,0)</f>
        <v>0</v>
      </c>
      <c r="DE153" s="8" t="n">
        <f aca="false">IF(AF148&gt;AF149,1,0)</f>
        <v>0</v>
      </c>
      <c r="DF153" s="8" t="n">
        <f aca="false">IF(AG148&gt;AG149,1,0)</f>
        <v>0</v>
      </c>
      <c r="DG153" s="8" t="n">
        <f aca="false">IF(AS152&gt;AS153,1,0)</f>
        <v>0</v>
      </c>
      <c r="DH153" s="8" t="n">
        <f aca="false">IF(AT152&gt;AT153,1,0)</f>
        <v>0</v>
      </c>
      <c r="DI153" s="8" t="n">
        <f aca="false">IF(AU152&gt;AU153,1,0)</f>
        <v>0</v>
      </c>
      <c r="DJ153" s="8" t="n">
        <f aca="false">IF(BG152&gt;BG153,1,0)</f>
        <v>0</v>
      </c>
      <c r="DK153" s="8" t="n">
        <f aca="false">IF(BH152&gt;BH153,1,0)</f>
        <v>0</v>
      </c>
      <c r="DL153" s="8" t="n">
        <f aca="false">IF(BI152&gt;BI153,1,0)</f>
        <v>0</v>
      </c>
      <c r="DM153" s="8" t="n">
        <f aca="false">IF(BU150&gt;BU151,1,0)</f>
        <v>0</v>
      </c>
      <c r="DN153" s="8" t="n">
        <f aca="false">IF(BV150&gt;BV151,1,0)</f>
        <v>0</v>
      </c>
      <c r="DO153" s="8" t="n">
        <f aca="false">IF(BW150&gt;BW151,1,0)</f>
        <v>0</v>
      </c>
      <c r="DP153" s="8" t="n">
        <f aca="false">IF(CI152&gt;CI153,1,0)</f>
        <v>0</v>
      </c>
      <c r="DQ153" s="8" t="n">
        <f aca="false">IF(CJ152&gt;CJ153,1,0)</f>
        <v>0</v>
      </c>
      <c r="DR153" s="8" t="n">
        <f aca="false">IF(CK152&gt;CK153,1,0)</f>
        <v>0</v>
      </c>
      <c r="DS153" s="74"/>
      <c r="DT153" s="8" t="n">
        <f aca="false">AE149+AF149+AG149+AS153+AT153+AU153+BG153+BH153+BI153+BU151+BV151+BW151+CI153+CJ153+CK153</f>
        <v>60</v>
      </c>
      <c r="DU153" s="8" t="n">
        <f aca="false">AE148+AF148+AG148+AS152+AT152+AU152+BG152+BH152+BI152+BU150+BV150+BW150+CI152+CJ152+CK152</f>
        <v>11</v>
      </c>
      <c r="DV153" s="74"/>
      <c r="DW153" s="1" t="n">
        <f aca="false">IF(X149="O",1,0)</f>
        <v>0</v>
      </c>
      <c r="DX153" s="1" t="n">
        <f aca="false">IF(AL153="O",1,0)</f>
        <v>0</v>
      </c>
      <c r="DY153" s="1" t="n">
        <f aca="false">IF(AZ153="O",1,0)</f>
        <v>0</v>
      </c>
      <c r="DZ153" s="1" t="n">
        <f aca="false">IF(BN151="O",1,0)</f>
        <v>0</v>
      </c>
      <c r="EA153" s="1" t="n">
        <f aca="false">IF(CB153="O",1,0)</f>
        <v>0</v>
      </c>
      <c r="ED153" s="8" t="n">
        <f aca="false">IF(CN153+CO153+CP153+DD153+DE153+DF153&gt;0,1,0)</f>
        <v>1</v>
      </c>
      <c r="EE153" s="8" t="n">
        <f aca="false">IF(CQ153+CR153+CS153+DG153+DH153+DI153&gt;0,1,0)</f>
        <v>1</v>
      </c>
      <c r="EF153" s="8" t="n">
        <f aca="false">IF(CT153+CU153+CV153+DJ153+DK153+DL153&gt;0,1,0)</f>
        <v>1</v>
      </c>
      <c r="EG153" s="8" t="n">
        <f aca="false">IF(CW153+CX153+CY153+DM153+DN153+DO153&gt;0,1,0)</f>
        <v>1</v>
      </c>
      <c r="EH153" s="8" t="n">
        <f aca="false">IF(CZ153+DA153+DB153+DP153+DQ153+DR153&gt;0,1,0)</f>
        <v>1</v>
      </c>
      <c r="EI153" s="8" t="n">
        <v>6</v>
      </c>
      <c r="EJ153" s="48" t="n">
        <f aca="false">SUM(ED153:EH153)</f>
        <v>5</v>
      </c>
      <c r="EK153" s="48" t="n">
        <f aca="false">AY153+BM151+CA153+W149+AK153</f>
        <v>5</v>
      </c>
      <c r="EL153" s="48" t="n">
        <f aca="false">SUM(CN153:DB153)</f>
        <v>10</v>
      </c>
      <c r="EM153" s="48" t="n">
        <f aca="false">SUM(DD153:DR153)</f>
        <v>0</v>
      </c>
      <c r="EN153" s="48" t="n">
        <f aca="false">EL153-EM153</f>
        <v>10</v>
      </c>
      <c r="EO153" s="48" t="n">
        <f aca="false">DT153</f>
        <v>60</v>
      </c>
      <c r="EP153" s="48" t="n">
        <f aca="false">DU153</f>
        <v>11</v>
      </c>
      <c r="EQ153" s="48" t="n">
        <f aca="false">EO153-EP153</f>
        <v>49</v>
      </c>
      <c r="ER153" s="48" t="n">
        <f aca="false">SUM(DW153:EA153)</f>
        <v>0</v>
      </c>
      <c r="ES153" s="74"/>
      <c r="ET153" s="27" t="n">
        <f aca="false">IF(EK153+100&gt;99,EK153+100,concatdxnar("0",EK153+100))</f>
        <v>105</v>
      </c>
      <c r="EU153" s="27" t="n">
        <f aca="false">IF(EN153+100&gt;99,EN153+100,CONCATENATE("0",EN153+100))</f>
        <v>110</v>
      </c>
      <c r="EV153" s="27" t="n">
        <f aca="false">IF(EQ153+100&gt;99,EQ153+100,CONCATENATE("0",EQ153+100))</f>
        <v>149</v>
      </c>
      <c r="EW153" s="27" t="n">
        <f aca="false">9-ER153</f>
        <v>9</v>
      </c>
      <c r="EX153" s="8" t="str">
        <f aca="false">CONCATENATE(ET153,EU153,EV153,EW153,EI153)</f>
        <v>10511014996</v>
      </c>
      <c r="EY153" s="8" t="n">
        <f aca="false">VALUE(EX153)</f>
        <v>10511014996</v>
      </c>
      <c r="EZ153" s="8" t="n">
        <f aca="false">LARGE(EY148:EY153,EI153)</f>
        <v>10009004451</v>
      </c>
      <c r="FA153" s="8" t="str">
        <f aca="false">LEFT(EZ153,9)</f>
        <v>100090044</v>
      </c>
      <c r="FB153" s="8" t="str">
        <f aca="false">IF(FA153=FA152,"empate-c","ok")</f>
        <v>ok</v>
      </c>
      <c r="FC153" s="8" t="n">
        <f aca="false">VALUE(RIGHT(EZ153,1))</f>
        <v>1</v>
      </c>
      <c r="FD153" s="8" t="n">
        <f aca="false">IF(FB153="ok",9,IF(FB153="empate-c",CONCATENATE(FC153,FC152),IF(FB153="empate-b",CONCATENATE(FC153,FC192),1)))</f>
        <v>9</v>
      </c>
      <c r="FE153" s="8" t="str">
        <f aca="false">RIGHT(C146,1)</f>
        <v>Q</v>
      </c>
      <c r="FF153" s="8" t="n">
        <f aca="false">IF(FD153=9,9,VLOOKUP(CONCATENATE(FE153,FD153),'Conf-Direto'!$A$12:$B$587,2,0))</f>
        <v>9</v>
      </c>
      <c r="FG153" s="8" t="n">
        <f aca="false">IF(FF153=9,9,IF(FF153=FC153,8,7))</f>
        <v>9</v>
      </c>
      <c r="FH153" s="1" t="str">
        <f aca="false">CONCATENATE(FA153,FG153,FC153)</f>
        <v>10009004491</v>
      </c>
      <c r="FI153" s="8" t="n">
        <v>6</v>
      </c>
      <c r="FJ153" s="25" t="n">
        <f aca="false">IF(W148=1,1,IF(W149=1,6,0))</f>
        <v>6</v>
      </c>
      <c r="FK153" s="25" t="n">
        <f aca="false">IF(BM150=1,2,IF(BM151=1,6,0))</f>
        <v>6</v>
      </c>
      <c r="FL153" s="25" t="n">
        <f aca="false">IF(AK152=1,3,IF(AK153=1,6,0))</f>
        <v>6</v>
      </c>
      <c r="FM153" s="25" t="n">
        <f aca="false">IF(CA152=1,4,IF(CA153=1,6,0))</f>
        <v>6</v>
      </c>
      <c r="FN153" s="25" t="n">
        <f aca="false">IF(AY152=1,5,IF(AY153=1,6,0))</f>
        <v>6</v>
      </c>
      <c r="FO153" s="25"/>
      <c r="FP153" s="1" t="n">
        <f aca="false">VALUE(FH153)</f>
        <v>10009004491</v>
      </c>
      <c r="FQ153" s="1" t="n">
        <f aca="false">LARGE(FP148:FP153,6)</f>
        <v>10009004491</v>
      </c>
      <c r="FR153" s="8" t="n">
        <f aca="false">IF(SUM(EJ148:EJ153)=0,B153,VALUE(RIGHT(FQ153,1)))</f>
        <v>1</v>
      </c>
      <c r="FS153" s="1" t="n">
        <f aca="false">FR153+96</f>
        <v>97</v>
      </c>
      <c r="FT153" s="1" t="str">
        <f aca="false">VLOOKUP(FR153,B148:D153,3,0)</f>
        <v>RICARDO BARBOSA</v>
      </c>
      <c r="FU153" s="4" t="n">
        <f aca="false">F153</f>
        <v>102</v>
      </c>
      <c r="FV153" s="9" t="str">
        <f aca="false">IF(FS153&lt;10,CONCATENATE("0",FS153,IF(FU153&lt;10,CONCATENATE("0",FU153),FU153)),CONCATENATE(FS153,IF(FU153&lt;10,CONCATENATE("0",FU153),FU153)))</f>
        <v>97102</v>
      </c>
      <c r="FW153" s="4" t="n">
        <f aca="false">VALUE(FV153)</f>
        <v>97102</v>
      </c>
      <c r="FX153" s="4" t="n">
        <f aca="false">SMALL(FW148:FW153,FI153)</f>
        <v>101100</v>
      </c>
      <c r="FY153" s="4" t="n">
        <f aca="false">IF(LEN(FX153)=3,VALUE(LEFT(FX153,1)),IF(LEN(FX153)=6,VALUE(LEFT(FX153,3)),VALUE(LEFT(FX153,2))))</f>
        <v>101</v>
      </c>
      <c r="FZ153" s="4" t="n">
        <f aca="false">IF(LEN(FX153)=6,VALUE(RIGHT(FX153,3)),RIGHT(FX153,2))</f>
        <v>100</v>
      </c>
    </row>
    <row r="155" s="17" customFormat="true" ht="22.5" hidden="false" customHeight="true" outlineLevel="0" collapsed="false">
      <c r="A155" s="10"/>
      <c r="B155" s="10" t="s">
        <v>0</v>
      </c>
      <c r="C155" s="11" t="s">
        <v>101</v>
      </c>
      <c r="D155" s="11"/>
      <c r="E155" s="12"/>
      <c r="F155" s="11" t="str">
        <f aca="false">$C155</f>
        <v>GRUPO R</v>
      </c>
      <c r="G155" s="11" t="s">
        <v>80</v>
      </c>
      <c r="H155" s="13" t="s">
        <v>2</v>
      </c>
      <c r="I155" s="14" t="s">
        <v>3</v>
      </c>
      <c r="J155" s="15" t="s">
        <v>4</v>
      </c>
      <c r="K155" s="15"/>
      <c r="L155" s="15"/>
      <c r="M155" s="15" t="s">
        <v>6</v>
      </c>
      <c r="N155" s="15"/>
      <c r="O155" s="15"/>
      <c r="P155" s="11" t="s">
        <v>8</v>
      </c>
      <c r="Q155" s="11" t="s">
        <v>8</v>
      </c>
      <c r="R155" s="36"/>
      <c r="S155" s="36"/>
      <c r="U155" s="120"/>
      <c r="V155" s="121" t="s">
        <v>94</v>
      </c>
      <c r="W155" s="19"/>
      <c r="X155" s="22" t="s">
        <v>10</v>
      </c>
      <c r="Y155" s="22"/>
      <c r="Z155" s="22"/>
      <c r="AA155" s="22"/>
      <c r="AC155" s="5" t="s">
        <v>11</v>
      </c>
      <c r="AD155" s="12"/>
      <c r="AE155" s="21" t="s">
        <v>12</v>
      </c>
      <c r="AF155" s="21"/>
      <c r="AG155" s="21"/>
      <c r="AI155" s="120"/>
      <c r="AJ155" s="121" t="s">
        <v>95</v>
      </c>
      <c r="AK155" s="19"/>
      <c r="AL155" s="22" t="s">
        <v>10</v>
      </c>
      <c r="AM155" s="22"/>
      <c r="AN155" s="22"/>
      <c r="AO155" s="22"/>
      <c r="AP155" s="12"/>
      <c r="AQ155" s="5" t="s">
        <v>11</v>
      </c>
      <c r="AR155" s="12"/>
      <c r="AS155" s="21" t="s">
        <v>12</v>
      </c>
      <c r="AT155" s="21"/>
      <c r="AU155" s="21"/>
      <c r="AW155" s="120"/>
      <c r="AX155" s="121" t="s">
        <v>96</v>
      </c>
      <c r="AY155" s="19"/>
      <c r="AZ155" s="22" t="s">
        <v>10</v>
      </c>
      <c r="BA155" s="22"/>
      <c r="BB155" s="22"/>
      <c r="BC155" s="22"/>
      <c r="BD155" s="12"/>
      <c r="BE155" s="5" t="s">
        <v>11</v>
      </c>
      <c r="BF155" s="12"/>
      <c r="BG155" s="21" t="s">
        <v>12</v>
      </c>
      <c r="BH155" s="21"/>
      <c r="BI155" s="21"/>
      <c r="BK155" s="120"/>
      <c r="BL155" s="121" t="s">
        <v>97</v>
      </c>
      <c r="BM155" s="19"/>
      <c r="BN155" s="22" t="s">
        <v>10</v>
      </c>
      <c r="BO155" s="22"/>
      <c r="BP155" s="22"/>
      <c r="BQ155" s="22"/>
      <c r="BR155" s="12"/>
      <c r="BS155" s="5" t="s">
        <v>11</v>
      </c>
      <c r="BT155" s="12"/>
      <c r="BU155" s="21" t="s">
        <v>12</v>
      </c>
      <c r="BV155" s="21"/>
      <c r="BW155" s="21"/>
      <c r="BY155" s="120"/>
      <c r="BZ155" s="121" t="s">
        <v>98</v>
      </c>
      <c r="CA155" s="19"/>
      <c r="CB155" s="23" t="s">
        <v>10</v>
      </c>
      <c r="CC155" s="23"/>
      <c r="CD155" s="23"/>
      <c r="CE155" s="23"/>
      <c r="CF155" s="12"/>
      <c r="CG155" s="5" t="s">
        <v>11</v>
      </c>
      <c r="CH155" s="12"/>
      <c r="CI155" s="21" t="s">
        <v>12</v>
      </c>
      <c r="CJ155" s="21"/>
      <c r="CK155" s="21"/>
      <c r="CL155" s="24"/>
      <c r="CM155" s="25" t="s">
        <v>13</v>
      </c>
      <c r="CN155" s="8" t="s">
        <v>14</v>
      </c>
      <c r="CO155" s="8"/>
      <c r="CP155" s="8"/>
      <c r="CQ155" s="8" t="s">
        <v>15</v>
      </c>
      <c r="CR155" s="8"/>
      <c r="CS155" s="8"/>
      <c r="CT155" s="8" t="s">
        <v>16</v>
      </c>
      <c r="CU155" s="8"/>
      <c r="CV155" s="8"/>
      <c r="CW155" s="8" t="s">
        <v>17</v>
      </c>
      <c r="CX155" s="8"/>
      <c r="CY155" s="8"/>
      <c r="CZ155" s="8" t="s">
        <v>18</v>
      </c>
      <c r="DA155" s="8"/>
      <c r="DB155" s="8"/>
      <c r="DC155" s="10"/>
      <c r="DD155" s="8" t="s">
        <v>19</v>
      </c>
      <c r="DE155" s="8"/>
      <c r="DF155" s="8"/>
      <c r="DG155" s="8" t="s">
        <v>20</v>
      </c>
      <c r="DH155" s="8"/>
      <c r="DI155" s="8"/>
      <c r="DJ155" s="8" t="s">
        <v>21</v>
      </c>
      <c r="DK155" s="8"/>
      <c r="DL155" s="8"/>
      <c r="DM155" s="8" t="s">
        <v>22</v>
      </c>
      <c r="DN155" s="8"/>
      <c r="DO155" s="8"/>
      <c r="DP155" s="8" t="s">
        <v>23</v>
      </c>
      <c r="DQ155" s="8"/>
      <c r="DR155" s="8"/>
      <c r="DS155" s="10"/>
      <c r="DT155" s="8" t="s">
        <v>6</v>
      </c>
      <c r="DU155" s="8"/>
      <c r="DV155" s="10"/>
      <c r="DW155" s="8" t="s">
        <v>24</v>
      </c>
      <c r="DX155" s="8"/>
      <c r="DY155" s="8"/>
      <c r="DZ155" s="8"/>
      <c r="EA155" s="8"/>
      <c r="EB155" s="8" t="s">
        <v>25</v>
      </c>
      <c r="EC155" s="8"/>
      <c r="ED155" s="8" t="s">
        <v>26</v>
      </c>
      <c r="EE155" s="8"/>
      <c r="EF155" s="8"/>
      <c r="EG155" s="8"/>
      <c r="EH155" s="8"/>
      <c r="EI155" s="26" t="s">
        <v>0</v>
      </c>
      <c r="EJ155" s="26" t="s">
        <v>2</v>
      </c>
      <c r="EK155" s="26" t="s">
        <v>3</v>
      </c>
      <c r="EL155" s="8" t="s">
        <v>4</v>
      </c>
      <c r="EM155" s="8"/>
      <c r="EN155" s="8"/>
      <c r="EO155" s="8" t="s">
        <v>6</v>
      </c>
      <c r="EP155" s="8"/>
      <c r="EQ155" s="8"/>
      <c r="ER155" s="8" t="s">
        <v>27</v>
      </c>
      <c r="ES155" s="10"/>
      <c r="ET155" s="27" t="s">
        <v>28</v>
      </c>
      <c r="EU155" s="27"/>
      <c r="EV155" s="27"/>
      <c r="EW155" s="27"/>
      <c r="EX155" s="27"/>
      <c r="EY155" s="27"/>
      <c r="EZ155" s="27"/>
      <c r="FA155" s="27"/>
      <c r="FB155" s="27"/>
      <c r="FC155" s="27"/>
      <c r="FD155" s="8" t="s">
        <v>29</v>
      </c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10"/>
      <c r="FT155" s="10"/>
      <c r="FU155" s="12"/>
      <c r="FV155" s="28"/>
      <c r="FW155" s="12"/>
      <c r="FX155" s="12"/>
      <c r="FY155" s="12"/>
      <c r="FZ155" s="12"/>
      <c r="GA155" s="12"/>
      <c r="GB155" s="12"/>
      <c r="GC155" s="12"/>
      <c r="GD155" s="24"/>
      <c r="GE155" s="24"/>
    </row>
    <row r="156" s="17" customFormat="true" ht="24.75" hidden="false" customHeight="true" outlineLevel="0" collapsed="false">
      <c r="A156" s="10"/>
      <c r="B156" s="10"/>
      <c r="C156" s="29" t="str">
        <f aca="false">C147</f>
        <v>TENISTAS</v>
      </c>
      <c r="D156" s="29" t="str">
        <f aca="false">C30</f>
        <v>TENISTAS</v>
      </c>
      <c r="E156" s="12"/>
      <c r="F156" s="30"/>
      <c r="G156" s="31" t="s">
        <v>31</v>
      </c>
      <c r="H156" s="13"/>
      <c r="I156" s="14"/>
      <c r="J156" s="32" t="s">
        <v>32</v>
      </c>
      <c r="K156" s="32" t="s">
        <v>33</v>
      </c>
      <c r="L156" s="33" t="s">
        <v>34</v>
      </c>
      <c r="M156" s="34" t="s">
        <v>32</v>
      </c>
      <c r="N156" s="34" t="s">
        <v>33</v>
      </c>
      <c r="O156" s="35" t="s">
        <v>34</v>
      </c>
      <c r="P156" s="11"/>
      <c r="Q156" s="11"/>
      <c r="R156" s="36"/>
      <c r="S156" s="36"/>
      <c r="U156" s="41"/>
      <c r="V156" s="42" t="str">
        <f aca="false">V147</f>
        <v>23 a 29 Mai</v>
      </c>
      <c r="W156" s="38"/>
      <c r="X156" s="39" t="s">
        <v>35</v>
      </c>
      <c r="Y156" s="40" t="s">
        <v>36</v>
      </c>
      <c r="Z156" s="40" t="s">
        <v>37</v>
      </c>
      <c r="AA156" s="34" t="s">
        <v>38</v>
      </c>
      <c r="AC156" s="5" t="s">
        <v>39</v>
      </c>
      <c r="AD156" s="12"/>
      <c r="AE156" s="40" t="s">
        <v>36</v>
      </c>
      <c r="AF156" s="40" t="s">
        <v>37</v>
      </c>
      <c r="AG156" s="34" t="s">
        <v>38</v>
      </c>
      <c r="AI156" s="41"/>
      <c r="AJ156" s="42" t="str">
        <f aca="false">AJ147</f>
        <v>30 a 05 Jun</v>
      </c>
      <c r="AK156" s="38"/>
      <c r="AL156" s="39" t="s">
        <v>35</v>
      </c>
      <c r="AM156" s="40" t="s">
        <v>36</v>
      </c>
      <c r="AN156" s="40" t="s">
        <v>37</v>
      </c>
      <c r="AO156" s="34" t="s">
        <v>38</v>
      </c>
      <c r="AP156" s="12"/>
      <c r="AQ156" s="5" t="s">
        <v>39</v>
      </c>
      <c r="AR156" s="12"/>
      <c r="AS156" s="40" t="s">
        <v>36</v>
      </c>
      <c r="AT156" s="40" t="s">
        <v>37</v>
      </c>
      <c r="AU156" s="34" t="s">
        <v>38</v>
      </c>
      <c r="AW156" s="41"/>
      <c r="AX156" s="42" t="str">
        <f aca="false">AX147</f>
        <v>06 a 12 Jun</v>
      </c>
      <c r="AY156" s="38"/>
      <c r="AZ156" s="39" t="s">
        <v>35</v>
      </c>
      <c r="BA156" s="40" t="s">
        <v>36</v>
      </c>
      <c r="BB156" s="40" t="s">
        <v>37</v>
      </c>
      <c r="BC156" s="34" t="s">
        <v>38</v>
      </c>
      <c r="BD156" s="12"/>
      <c r="BE156" s="5" t="s">
        <v>39</v>
      </c>
      <c r="BF156" s="12"/>
      <c r="BG156" s="40" t="s">
        <v>36</v>
      </c>
      <c r="BH156" s="40" t="s">
        <v>37</v>
      </c>
      <c r="BI156" s="34" t="s">
        <v>38</v>
      </c>
      <c r="BK156" s="41"/>
      <c r="BL156" s="42" t="str">
        <f aca="false">BL147</f>
        <v>13 a 19 Jun</v>
      </c>
      <c r="BM156" s="38"/>
      <c r="BN156" s="39" t="s">
        <v>35</v>
      </c>
      <c r="BO156" s="40" t="s">
        <v>36</v>
      </c>
      <c r="BP156" s="40" t="s">
        <v>37</v>
      </c>
      <c r="BQ156" s="34" t="s">
        <v>38</v>
      </c>
      <c r="BR156" s="12"/>
      <c r="BS156" s="5" t="s">
        <v>39</v>
      </c>
      <c r="BT156" s="12"/>
      <c r="BU156" s="40" t="s">
        <v>36</v>
      </c>
      <c r="BV156" s="40" t="s">
        <v>37</v>
      </c>
      <c r="BW156" s="34" t="s">
        <v>38</v>
      </c>
      <c r="BY156" s="41"/>
      <c r="BZ156" s="42" t="str">
        <f aca="false">BZ147</f>
        <v>20 a 26 Jun</v>
      </c>
      <c r="CA156" s="38"/>
      <c r="CB156" s="116" t="s">
        <v>35</v>
      </c>
      <c r="CC156" s="45" t="s">
        <v>40</v>
      </c>
      <c r="CD156" s="45" t="s">
        <v>41</v>
      </c>
      <c r="CE156" s="46" t="s">
        <v>38</v>
      </c>
      <c r="CF156" s="12"/>
      <c r="CG156" s="5" t="s">
        <v>39</v>
      </c>
      <c r="CH156" s="12"/>
      <c r="CI156" s="40" t="s">
        <v>36</v>
      </c>
      <c r="CJ156" s="40" t="s">
        <v>37</v>
      </c>
      <c r="CK156" s="34" t="s">
        <v>38</v>
      </c>
      <c r="CL156" s="24"/>
      <c r="CM156" s="25"/>
      <c r="CN156" s="10" t="s">
        <v>42</v>
      </c>
      <c r="CO156" s="10" t="s">
        <v>43</v>
      </c>
      <c r="CP156" s="10" t="s">
        <v>44</v>
      </c>
      <c r="CQ156" s="10" t="s">
        <v>42</v>
      </c>
      <c r="CR156" s="10" t="s">
        <v>43</v>
      </c>
      <c r="CS156" s="10" t="s">
        <v>44</v>
      </c>
      <c r="CT156" s="10" t="s">
        <v>42</v>
      </c>
      <c r="CU156" s="10" t="s">
        <v>43</v>
      </c>
      <c r="CV156" s="10" t="s">
        <v>44</v>
      </c>
      <c r="CW156" s="10" t="s">
        <v>42</v>
      </c>
      <c r="CX156" s="10" t="s">
        <v>43</v>
      </c>
      <c r="CY156" s="10" t="s">
        <v>44</v>
      </c>
      <c r="CZ156" s="10" t="s">
        <v>42</v>
      </c>
      <c r="DA156" s="10" t="s">
        <v>43</v>
      </c>
      <c r="DB156" s="10" t="s">
        <v>44</v>
      </c>
      <c r="DC156" s="10"/>
      <c r="DD156" s="10" t="s">
        <v>42</v>
      </c>
      <c r="DE156" s="10" t="s">
        <v>43</v>
      </c>
      <c r="DF156" s="10" t="s">
        <v>44</v>
      </c>
      <c r="DG156" s="10" t="s">
        <v>42</v>
      </c>
      <c r="DH156" s="10" t="s">
        <v>43</v>
      </c>
      <c r="DI156" s="10" t="s">
        <v>44</v>
      </c>
      <c r="DJ156" s="10" t="s">
        <v>42</v>
      </c>
      <c r="DK156" s="10" t="s">
        <v>43</v>
      </c>
      <c r="DL156" s="10" t="s">
        <v>44</v>
      </c>
      <c r="DM156" s="10" t="s">
        <v>42</v>
      </c>
      <c r="DN156" s="10" t="s">
        <v>43</v>
      </c>
      <c r="DO156" s="10" t="s">
        <v>44</v>
      </c>
      <c r="DP156" s="10" t="s">
        <v>42</v>
      </c>
      <c r="DQ156" s="10" t="s">
        <v>43</v>
      </c>
      <c r="DR156" s="10" t="s">
        <v>44</v>
      </c>
      <c r="DS156" s="10"/>
      <c r="DT156" s="8" t="s">
        <v>32</v>
      </c>
      <c r="DU156" s="8" t="s">
        <v>33</v>
      </c>
      <c r="DV156" s="10"/>
      <c r="DW156" s="12" t="s">
        <v>45</v>
      </c>
      <c r="DX156" s="10" t="s">
        <v>46</v>
      </c>
      <c r="DY156" s="12" t="s">
        <v>45</v>
      </c>
      <c r="DZ156" s="10" t="s">
        <v>46</v>
      </c>
      <c r="EA156" s="12" t="s">
        <v>45</v>
      </c>
      <c r="EB156" s="8" t="s">
        <v>47</v>
      </c>
      <c r="EC156" s="8"/>
      <c r="ED156" s="8" t="s">
        <v>48</v>
      </c>
      <c r="EE156" s="8" t="s">
        <v>49</v>
      </c>
      <c r="EF156" s="8" t="s">
        <v>50</v>
      </c>
      <c r="EG156" s="8" t="s">
        <v>51</v>
      </c>
      <c r="EH156" s="8" t="s">
        <v>52</v>
      </c>
      <c r="EI156" s="26"/>
      <c r="EJ156" s="26"/>
      <c r="EK156" s="26"/>
      <c r="EL156" s="8" t="s">
        <v>32</v>
      </c>
      <c r="EM156" s="8" t="s">
        <v>33</v>
      </c>
      <c r="EN156" s="8" t="s">
        <v>34</v>
      </c>
      <c r="EO156" s="8" t="s">
        <v>32</v>
      </c>
      <c r="EP156" s="8" t="s">
        <v>33</v>
      </c>
      <c r="EQ156" s="8" t="s">
        <v>34</v>
      </c>
      <c r="ER156" s="8"/>
      <c r="ES156" s="10"/>
      <c r="ET156" s="10" t="str">
        <f aca="false">I155</f>
        <v>Vitorias</v>
      </c>
      <c r="EU156" s="10" t="s">
        <v>53</v>
      </c>
      <c r="EV156" s="10" t="s">
        <v>54</v>
      </c>
      <c r="EW156" s="10" t="s">
        <v>24</v>
      </c>
      <c r="EX156" s="10" t="s">
        <v>55</v>
      </c>
      <c r="EY156" s="10" t="s">
        <v>56</v>
      </c>
      <c r="EZ156" s="10" t="s">
        <v>57</v>
      </c>
      <c r="FA156" s="10" t="s">
        <v>58</v>
      </c>
      <c r="FB156" s="10" t="s">
        <v>59</v>
      </c>
      <c r="FC156" s="10" t="s">
        <v>60</v>
      </c>
      <c r="FD156" s="10" t="s">
        <v>61</v>
      </c>
      <c r="FE156" s="10" t="s">
        <v>62</v>
      </c>
      <c r="FF156" s="10" t="s">
        <v>32</v>
      </c>
      <c r="FG156" s="10" t="s">
        <v>63</v>
      </c>
      <c r="FH156" s="10" t="s">
        <v>64</v>
      </c>
      <c r="FI156" s="8" t="s">
        <v>0</v>
      </c>
      <c r="FJ156" s="8" t="n">
        <v>1</v>
      </c>
      <c r="FK156" s="8" t="n">
        <v>2</v>
      </c>
      <c r="FL156" s="8" t="n">
        <v>3</v>
      </c>
      <c r="FM156" s="8" t="n">
        <v>4</v>
      </c>
      <c r="FN156" s="8" t="n">
        <v>5</v>
      </c>
      <c r="FO156" s="8" t="n">
        <v>6</v>
      </c>
      <c r="FP156" s="10" t="s">
        <v>65</v>
      </c>
      <c r="FQ156" s="10" t="s">
        <v>66</v>
      </c>
      <c r="FR156" s="10" t="s">
        <v>67</v>
      </c>
      <c r="FS156" s="47" t="s">
        <v>68</v>
      </c>
      <c r="FT156" s="10" t="s">
        <v>69</v>
      </c>
      <c r="FU156" s="12" t="s">
        <v>70</v>
      </c>
      <c r="FV156" s="28" t="s">
        <v>71</v>
      </c>
      <c r="FW156" s="12"/>
      <c r="FX156" s="12" t="s">
        <v>73</v>
      </c>
      <c r="FY156" s="12"/>
      <c r="FZ156" s="12"/>
      <c r="GA156" s="12"/>
      <c r="GB156" s="12"/>
      <c r="GC156" s="12"/>
      <c r="GD156" s="24"/>
      <c r="GE156" s="24"/>
    </row>
    <row r="157" customFormat="false" ht="13.8" hidden="false" customHeight="false" outlineLevel="0" collapsed="false">
      <c r="B157" s="48" t="n">
        <v>1</v>
      </c>
      <c r="C157" s="49" t="n">
        <v>103</v>
      </c>
      <c r="D157" s="50" t="str">
        <f aca="false">Classificação!D107</f>
        <v>ANDERSON BARTZ</v>
      </c>
      <c r="F157" s="49" t="n">
        <f aca="false">F153+1</f>
        <v>103</v>
      </c>
      <c r="G157" s="51" t="str">
        <f aca="false">VLOOKUP(FR157,$B$157:$D$162,3,0)</f>
        <v>RAFAEL BICALHO</v>
      </c>
      <c r="H157" s="111" t="n">
        <f aca="false">VLOOKUP(FR157,EI157:EJ162,2,0)</f>
        <v>5</v>
      </c>
      <c r="I157" s="53" t="n">
        <f aca="false">VLOOKUP(FR157,EI157:EK162,3,0)</f>
        <v>5</v>
      </c>
      <c r="J157" s="57" t="n">
        <f aca="false">VLOOKUP(FR157,EI157:EQ162,4,0)</f>
        <v>10</v>
      </c>
      <c r="K157" s="55" t="n">
        <f aca="false">VLOOKUP(FR157,EI157:EQ162,5,0)</f>
        <v>0</v>
      </c>
      <c r="L157" s="56" t="n">
        <f aca="false">VLOOKUP(FR157,EI157:EQ162,6,0)</f>
        <v>10</v>
      </c>
      <c r="M157" s="57" t="n">
        <f aca="false">VLOOKUP(FR157,EI157:EQ162,7,0)</f>
        <v>60</v>
      </c>
      <c r="N157" s="55" t="n">
        <f aca="false">VLOOKUP(FR157,EI157:EQ162,8,0)</f>
        <v>15</v>
      </c>
      <c r="O157" s="112" t="n">
        <f aca="false">VLOOKUP(FR157,EI157:EQ162,9,0)</f>
        <v>45</v>
      </c>
      <c r="P157" s="58" t="n">
        <f aca="false">VLOOKUP(FR157,EI157:ER162,10,0)</f>
        <v>0</v>
      </c>
      <c r="Q157" s="58" t="e">
        <f aca="false">VLOOKUP(FS157,EJ157:ES162,10,0)</f>
        <v>#N/A</v>
      </c>
      <c r="R157" s="59"/>
      <c r="S157" s="59"/>
      <c r="U157" s="60"/>
      <c r="V157" s="61" t="str">
        <f aca="false">D157</f>
        <v>ANDERSON BARTZ</v>
      </c>
      <c r="W157" s="62" t="n">
        <f aca="false">IF(X157="W",1,IF(X157="O",0,IF(X157="R",0,IF(X158="R",1,IF(AG157+AG158&gt;0,IF(AG157&gt;AG158,1,0),IF(AF157&gt;AF158,1,0))))))</f>
        <v>0</v>
      </c>
      <c r="X157" s="63"/>
      <c r="Y157" s="64" t="n">
        <v>2</v>
      </c>
      <c r="Z157" s="64" t="n">
        <v>4</v>
      </c>
      <c r="AA157" s="65"/>
      <c r="AC157" s="5" t="str">
        <f aca="false">IF(AA157&lt;&gt;"","STB",IF(AA158&lt;&gt;"","STB",IF(Z157&lt;&gt;"",IF(Z157&gt;5,IF(Z157&gt;Z158+1,"fim2st",IF(Z158&gt;Z157+1,"fim2st",IF(Z157=Z158,"meio2st",IF(Z157=6,IF(Z158=7,"fim2st","meio2st"),IF(Z157=7,IF(Z158=6,"fim2st","meio2st"),"meio2st"))))),IF(Z158&gt;5,IF(Z158&gt;Z157+1,"fim2st","meio2st"),"meio2st")),IF(Z158&lt;&gt;"",IF(Z157&gt;5,IF(Z157&gt;Z158+1,"fim2st",IF(Z158&gt;Z157+1,"fim2st",IF(Z157=Z158,"meio2st",IF(Z157=6,IF(Z158=7,"fim2st","meio2st"),IF(Z157=7,IF(Z158=6,"fim2st","meio2st"),"meio2st"))))),IF(Z158&gt;5,IF(Z158&gt;Z157+1,"fim2st","meio2st"),"meio2st")),IF(Y157&lt;&gt;"",IF(Y157&gt;5,IF(Y157&gt;Y158+1,"fim1st",IF(Y158&gt;Y157+1,"fim1st",IF(Y157=Y158,"meio1st",IF(Y157=6,IF(Y158=7,"fim1st","meio1st"),IF(Y157=7,IF(Y158=6,"fim1st","meio1st"),"meio1st"))))),IF(Y158&gt;5,IF(Y158&gt;Y157+1,"fim1st","meio1st"),"meio1st")),IF(Y158&lt;&gt;"",IF(Y157&gt;5,IF(Y157&gt;Y158+1,"fim1st",IF(Y158&gt;Y157+1,"fim1st",IF(Y157=Y158,"meio1st",IF(Y157=6,IF(Y158=7,"fim1st","meio1st"),IF(Y157=7,IF(Y158=6,"fim1st","meio1st"),"meio1st"))))),IF(Y158&gt;5,IF(Y158&gt;Y157+1,"fim1st","meio1st"),"meio1st")),"NJG"))))))</f>
        <v>fim2st</v>
      </c>
      <c r="AE157" s="66" t="n">
        <f aca="false">IF(X157="W",6,IF(X157="O",0,  IF(X158="R",IF(AC157="meio1st",IF(Y158&gt;4,IF(Y158=6,7,Y158+2),6),Y157),Y157)))</f>
        <v>2</v>
      </c>
      <c r="AF157" s="67" t="n">
        <f aca="false">IF(X157="W",6,IF(X157="O",0,IF(X157="R",IF(AC157="meio1st",0,IF(AC157="fim1st",0,Z157) ),IF(X158="R",IF(AC157="meio1st",6,IF(AC157="fim1st",6,IF(AC157="meio2st",IF(Z158&gt;4,IF(Z158=6,7,Z158+2),6),Z157))),Z157))))</f>
        <v>4</v>
      </c>
      <c r="AG157" s="68" t="n">
        <f aca="false">IF(X157="W",0,IF(X157="O",0,IF(X157="R",IF(AC157="STB",AA157,0),IF(X158="R",IF(AC157="meio1st",0,IF(AE157&gt;AE158,IF(AF157&gt;AF158,0,10),IF(AF157&gt;AF158,10,AA157))),AA157))))</f>
        <v>0</v>
      </c>
      <c r="AH157" s="69"/>
      <c r="AI157" s="60" t="s">
        <v>75</v>
      </c>
      <c r="AJ157" s="61" t="str">
        <f aca="false">D157</f>
        <v>ANDERSON BARTZ</v>
      </c>
      <c r="AK157" s="62" t="n">
        <f aca="false">IF(AL157="W",1,IF(AL157="O",0,IF(AL157="R",0,IF(AL158="R",1,IF(AU157+AU158&gt;0,IF(AU157&gt;AU158,1,0),IF(AT157&gt;AT158,1,0))))))</f>
        <v>1</v>
      </c>
      <c r="AL157" s="63"/>
      <c r="AM157" s="64" t="n">
        <v>6</v>
      </c>
      <c r="AN157" s="64" t="n">
        <v>6</v>
      </c>
      <c r="AO157" s="65"/>
      <c r="AQ157" s="5" t="str">
        <f aca="false">IF(AO157&lt;&gt;"","STB",IF(AO158&lt;&gt;"","STB",IF(AN157&lt;&gt;"",IF(AN157&gt;5,IF(AN157&gt;AN158+1,"fim2st",IF(AN158&gt;AN157+1,"fim2st",IF(AN157=AN158,"meio2st",IF(AN157=6,IF(AN158=7,"fim2st","meio2st"),IF(AN157=7,IF(AN158=6,"fim2st","meio2st"),"meio2st"))))),IF(AN158&gt;5,IF(AN158&gt;AN157+1,"fim2st","meio2st"),"meio2st")),IF(AN158&lt;&gt;"",IF(AN157&gt;5,IF(AN157&gt;AN158+1,"fim2st",IF(AN158&gt;AN157+1,"fim2st",IF(AN157=AN158,"meio2st",IF(AN157=6,IF(AN158=7,"fim2st","meio2st"),IF(AN157=7,IF(AN158=6,"fim2st","meio2st"),"meio2st"))))),IF(AN158&gt;5,IF(AN158&gt;AN157+1,"fim2st","meio2st"),"meio2st")),IF(AM157&lt;&gt;"",IF(AM157&gt;5,IF(AM157&gt;AM158+1,"fim1st",IF(AM158&gt;AM157+1,"fim1st",IF(AM157=AM158,"meio1st",IF(AM157=6,IF(AM158=7,"fim1st","meio1st"),IF(AM157=7,IF(AM158=6,"fim1st","meio1st"),"meio1st"))))),IF(AM158&gt;5,IF(AM158&gt;AM157+1,"fim1st","meio1st"),"meio1st")),IF(AM158&lt;&gt;"",IF(AM157&gt;5,IF(AM157&gt;AM158+1,"fim1st",IF(AM158&gt;AM157+1,"fim1st",IF(AM157=AM158,"meio1st",IF(AM157=6,IF(AM158=7,"fim1st","meio1st"),IF(AM157=7,IF(AM158=6,"fim1st","meio1st"),"meio1st"))))),IF(AM158&gt;5,IF(AM158&gt;AM157+1,"fim1st","meio1st"),"meio1st")),"NJG"))))))</f>
        <v>fim2st</v>
      </c>
      <c r="AS157" s="66" t="n">
        <f aca="false">IF(AL157="W",6,IF(AL157="O",0,  IF(AL158="R",IF(AQ157="meio1st",IF(AM158&gt;4,IF(AM158=6,7,AM158+2),6),AM157),AM157)))</f>
        <v>6</v>
      </c>
      <c r="AT157" s="67" t="n">
        <f aca="false">IF(AL157="W",6,IF(AL157="O",0,IF(AL157="R",IF(AQ157="meio1st",0,IF(AQ157="fim1st",0,AN157) ),IF(AL158="R",IF(AQ157="meio1st",6,IF(AQ157="fim1st",6,IF(AQ157="meio2st",IF(AN158&gt;4,IF(AN158=6,7,AN158+2),6),AN157))),AN157))))</f>
        <v>6</v>
      </c>
      <c r="AU157" s="68" t="n">
        <f aca="false">IF(AL157="W",0,IF(AL157="O",0,IF(AL157="R",IF(AQ157="STB",AO157,0),IF(AL158="R",IF(AQ157="meio1st",0,IF(AS157&gt;AS158,IF(AT157&gt;AT158,0,10),IF(AT157&gt;AT158,10,AO157))),AO157))))</f>
        <v>0</v>
      </c>
      <c r="AW157" s="60"/>
      <c r="AX157" s="61" t="str">
        <f aca="false">D157</f>
        <v>ANDERSON BARTZ</v>
      </c>
      <c r="AY157" s="62" t="n">
        <f aca="false">IF(AZ157="W",1,IF(AZ157="O",0,IF(AZ157="R",0,IF(AZ158="R",1,IF(BI157+BI158&gt;0,IF(BI157&gt;BI158,1,0),IF(BH157&gt;BH158,1,0))))))</f>
        <v>1</v>
      </c>
      <c r="AZ157" s="63"/>
      <c r="BA157" s="64" t="n">
        <v>6</v>
      </c>
      <c r="BB157" s="64" t="n">
        <v>7</v>
      </c>
      <c r="BC157" s="65"/>
      <c r="BE157" s="5" t="str">
        <f aca="false">IF(BC157&lt;&gt;"","STB",IF(BC158&lt;&gt;"","STB",IF(BB157&lt;&gt;"",IF(BB157&gt;5,IF(BB157&gt;BB158+1,"fim2st",IF(BB158&gt;BB157+1,"fim2st",IF(BB157=BB158,"meio2st",IF(BB157=6,IF(BB158=7,"fim2st","meio2st"),IF(BB157=7,IF(BB158=6,"fim2st","meio2st"),"meio2st"))))),IF(BB158&gt;5,IF(BB158&gt;BB157+1,"fim2st","meio2st"),"meio2st")),IF(BB158&lt;&gt;"",IF(BB157&gt;5,IF(BB157&gt;BB158+1,"fim2st",IF(BB158&gt;BB157+1,"fim2st",IF(BB157=BB158,"meio2st",IF(BB157=6,IF(BB158=7,"fim2st","meio2st"),IF(BB157=7,IF(BB158=6,"fim2st","meio2st"),"meio2st"))))),IF(BB158&gt;5,IF(BB158&gt;BB157+1,"fim2st","meio2st"),"meio2st")),IF(BA157&lt;&gt;"",IF(BA157&gt;5,IF(BA157&gt;BA158+1,"fim1st",IF(BA158&gt;BA157+1,"fim1st",IF(BA157=BA158,"meio1st",IF(BA157=6,IF(BA158=7,"fim1st","meio1st"),IF(BA157=7,IF(BA158=6,"fim1st","meio1st"),"meio1st"))))),IF(BA158&gt;5,IF(BA158&gt;BA157+1,"fim1st","meio1st"),"meio1st")),IF(BA158&lt;&gt;"",IF(BA157&gt;5,IF(BA157&gt;BA158+1,"fim1st",IF(BA158&gt;BA157+1,"fim1st",IF(BA157=BA158,"meio1st",IF(BA157=6,IF(BA158=7,"fim1st","meio1st"),IF(BA157=7,IF(BA158=6,"fim1st","meio1st"),"meio1st"))))),IF(BA158&gt;5,IF(BA158&gt;BA157+1,"fim1st","meio1st"),"meio1st")),"NJG"))))))</f>
        <v>fim2st</v>
      </c>
      <c r="BG157" s="66" t="n">
        <f aca="false">IF(AZ157="W",6,IF(AZ157="O",0,  IF(AZ158="R",IF(BE157="meio1st",IF(BA158&gt;4,IF(BA158=6,7,BA158+2),6),BA157),BA157)))</f>
        <v>6</v>
      </c>
      <c r="BH157" s="67" t="n">
        <f aca="false">IF(AZ157="W",6,IF(AZ157="O",0,IF(AZ157="R",IF(BE157="meio1st",0,IF(BE157="fim1st",0,BB157) ),IF(AZ158="R",IF(BE157="meio1st",6,IF(BE157="fim1st",6,IF(BE157="meio2st",IF(BB158&gt;4,IF(BB158=6,7,BB158+2),6),BB157))),BB157))))</f>
        <v>7</v>
      </c>
      <c r="BI157" s="68" t="n">
        <f aca="false">IF(AZ157="W",0,IF(AZ157="O",0,IF(AZ157="R",IF(BE157="STB",BC157,0),IF(AZ158="R",IF(BE157="meio1st",0,IF(BG157&gt;BG158,IF(BH157&gt;BH158,0,10),IF(BH157&gt;BH158,10,BC157))),BC157))))</f>
        <v>0</v>
      </c>
      <c r="BK157" s="60" t="s">
        <v>75</v>
      </c>
      <c r="BL157" s="61" t="str">
        <f aca="false">D157</f>
        <v>ANDERSON BARTZ</v>
      </c>
      <c r="BM157" s="62" t="n">
        <f aca="false">IF(BN157="W",1,IF(BN157="O",0,IF(BN157="R",0,IF(BN158="R",1,IF(BW157+BW158&gt;0,IF(BW157&gt;BW158,1,0),IF(BV157&gt;BV158,1,0))))))</f>
        <v>1</v>
      </c>
      <c r="BN157" s="63" t="s">
        <v>25</v>
      </c>
      <c r="BO157" s="64"/>
      <c r="BP157" s="64"/>
      <c r="BQ157" s="65"/>
      <c r="BS157" s="5" t="str">
        <f aca="false">IF(BQ157&lt;&gt;"","STB",IF(BQ158&lt;&gt;"","STB",IF(BP157&lt;&gt;"",IF(BP157&gt;5,IF(BP157&gt;BP158+1,"fim2st",IF(BP158&gt;BP157+1,"fim2st",IF(BP157=BP158,"meio2st",IF(BP157=6,IF(BP158=7,"fim2st","meio2st"),IF(BP157=7,IF(BP158=6,"fim2st","meio2st"),"meio2st"))))),IF(BP158&gt;5,IF(BP158&gt;BP157+1,"fim2st","meio2st"),"meio2st")),IF(BP158&lt;&gt;"",IF(BP157&gt;5,IF(BP157&gt;BP158+1,"fim2st",IF(BP158&gt;BP157+1,"fim2st",IF(BP157=BP158,"meio2st",IF(BP157=6,IF(BP158=7,"fim2st","meio2st"),IF(BP157=7,IF(BP158=6,"fim2st","meio2st"),"meio2st"))))),IF(BP158&gt;5,IF(BP158&gt;BP157+1,"fim2st","meio2st"),"meio2st")),IF(BO157&lt;&gt;"",IF(BO157&gt;5,IF(BO157&gt;BO158+1,"fim1st",IF(BO158&gt;BO157+1,"fim1st",IF(BO157=BO158,"meio1st",IF(BO157=6,IF(BO158=7,"fim1st","meio1st"),IF(BO157=7,IF(BO158=6,"fim1st","meio1st"),"meio1st"))))),IF(BO158&gt;5,IF(BO158&gt;BO157+1,"fim1st","meio1st"),"meio1st")),IF(BO158&lt;&gt;"",IF(BO157&gt;5,IF(BO157&gt;BO158+1,"fim1st",IF(BO158&gt;BO157+1,"fim1st",IF(BO157=BO158,"meio1st",IF(BO157=6,IF(BO158=7,"fim1st","meio1st"),IF(BO157=7,IF(BO158=6,"fim1st","meio1st"),"meio1st"))))),IF(BO158&gt;5,IF(BO158&gt;BO157+1,"fim1st","meio1st"),"meio1st")),"NJG"))))))</f>
        <v>NJG</v>
      </c>
      <c r="BU157" s="66" t="n">
        <f aca="false">IF(BN157="W",6,IF(BN157="O",0,  IF(BN158="R",IF(BS157="meio1st",IF(BO158&gt;4,IF(BO158=6,7,BO158+2),6),BO157),BO157)))</f>
        <v>6</v>
      </c>
      <c r="BV157" s="67" t="n">
        <f aca="false">IF(BN157="W",6,IF(BN157="O",0,IF(BN157="R",IF(BS157="meio1st",0,IF(BS157="fim1st",0,BP157) ),IF(BN158="R",IF(BS157="meio1st",6,IF(BS157="fim1st",6,IF(BS157="meio2st",IF(BP158&gt;4,IF(BP158=6,7,BP158+2),6),BP157))),BP157))))</f>
        <v>6</v>
      </c>
      <c r="BW157" s="68" t="n">
        <f aca="false">IF(BN157="W",0,IF(BN157="O",0,IF(BN157="R",IF(BS157="STB",BQ157,0),IF(BN158="R",IF(BS157="meio1st",0,IF(BU157&gt;BU158,IF(BV157&gt;BV158,0,10),IF(BV157&gt;BV158,10,BQ157))),BQ157))))</f>
        <v>0</v>
      </c>
      <c r="BY157" s="60"/>
      <c r="BZ157" s="61" t="str">
        <f aca="false">D157</f>
        <v>ANDERSON BARTZ</v>
      </c>
      <c r="CA157" s="62" t="n">
        <f aca="false">IF(CB157="W",1,IF(CB157="O",0,IF(CB157="R",0,IF(CB158="R",1,IF(CK157+CK158&gt;0,IF(CK157&gt;CK158,1,0),IF(CJ157&gt;CJ158,1,0))))))</f>
        <v>1</v>
      </c>
      <c r="CB157" s="63"/>
      <c r="CC157" s="64" t="n">
        <v>6</v>
      </c>
      <c r="CD157" s="64" t="n">
        <v>6</v>
      </c>
      <c r="CE157" s="65"/>
      <c r="CG157" s="5" t="str">
        <f aca="false">IF(CE157&lt;&gt;"","STB",IF(CE158&lt;&gt;"","STB",IF(CD157&lt;&gt;"",IF(CD157&gt;5,IF(CD157&gt;CD158+1,"fim2st",IF(CD158&gt;CD157+1,"fim2st",IF(CD157=CD158,"meio2st",IF(CD157=6,IF(CD158=7,"fim2st","meio2st"),IF(CD157=7,IF(CD158=6,"fim2st","meio2st"),"meio2st"))))),IF(CD158&gt;5,IF(CD158&gt;CD157+1,"fim2st","meio2st"),"meio2st")),IF(CD158&lt;&gt;"",IF(CD157&gt;5,IF(CD157&gt;CD158+1,"fim2st",IF(CD158&gt;CD157+1,"fim2st",IF(CD157=CD158,"meio2st",IF(CD157=6,IF(CD158=7,"fim2st","meio2st"),IF(CD157=7,IF(CD158=6,"fim2st","meio2st"),"meio2st"))))),IF(CD158&gt;5,IF(CD158&gt;CD157+1,"fim2st","meio2st"),"meio2st")),IF(CC157&lt;&gt;"",IF(CC157&gt;5,IF(CC157&gt;CC158+1,"fim1st",IF(CC158&gt;CC157+1,"fim1st",IF(CC157=CC158,"meio1st",IF(CC157=6,IF(CC158=7,"fim1st","meio1st"),IF(CC157=7,IF(CC158=6,"fim1st","meio1st"),"meio1st"))))),IF(CC158&gt;5,IF(CC158&gt;CC157+1,"fim1st","meio1st"),"meio1st")),IF(CC158&lt;&gt;"",IF(CC157&gt;5,IF(CC157&gt;CC158+1,"fim1st",IF(CC158&gt;CC157+1,"fim1st",IF(CC157=CC158,"meio1st",IF(CC157=6,IF(CC158=7,"fim1st","meio1st"),IF(CC157=7,IF(CC158=6,"fim1st","meio1st"),"meio1st"))))),IF(CC158&gt;5,IF(CC158&gt;CC157+1,"fim1st","meio1st"),"meio1st")),"NJG"))))))</f>
        <v>fim2st</v>
      </c>
      <c r="CI157" s="71" t="n">
        <f aca="false">IF(CB157="W",6,IF(CB157="O",0,  IF(CB158="R",IF(CG157="meio1st",IF(CC158&gt;4,IF(CC158=6,7,CC158+2),6),CC157),CC157)))</f>
        <v>6</v>
      </c>
      <c r="CJ157" s="72" t="n">
        <f aca="false">IF(CB157="W",6,IF(CB157="O",0,IF(CB157="R",IF(CG157="meio1st",0,IF(CG157="fim1st",0,CD157) ),IF(CB158="R",IF(CG157="meio1st",6,IF(CG157="fim1st",6,IF(CG157="meio2st",IF(CD158&gt;4,IF(CD158=6,7,CD158+2),6),CD157))),CD157))))</f>
        <v>6</v>
      </c>
      <c r="CK157" s="73" t="n">
        <f aca="false">IF(CB157="W",0,IF(CB157="O",0,IF(CB157="R",IF(CG157="STB",CE157,0),IF(CB158="R",IF(CG157="meio1st",0,IF(CI157&gt;CI158,IF(CJ157&gt;CJ158,0,10),IF(CJ157&gt;CJ158,10,CE157))),CE157))))</f>
        <v>0</v>
      </c>
      <c r="CM157" s="1" t="str">
        <f aca="false">D157</f>
        <v>ANDERSON BARTZ</v>
      </c>
      <c r="CN157" s="8" t="n">
        <f aca="false">IF(AE157&gt;AE158,1,0)</f>
        <v>0</v>
      </c>
      <c r="CO157" s="8" t="n">
        <f aca="false">IF(AF157&gt;AF158,1,0)</f>
        <v>0</v>
      </c>
      <c r="CP157" s="8" t="n">
        <f aca="false">IF(AG157&gt;AG158,1,0)</f>
        <v>0</v>
      </c>
      <c r="CQ157" s="8" t="n">
        <f aca="false">IF(AS157&gt;AS158,1,0)</f>
        <v>1</v>
      </c>
      <c r="CR157" s="8" t="n">
        <f aca="false">IF(AT157&gt;AT158,1,0)</f>
        <v>1</v>
      </c>
      <c r="CS157" s="8" t="n">
        <f aca="false">IF(AU157&gt;AU158,1,0)</f>
        <v>0</v>
      </c>
      <c r="CT157" s="8" t="n">
        <f aca="false">IF(BG157&gt;BG158,1,0)</f>
        <v>1</v>
      </c>
      <c r="CU157" s="8" t="n">
        <f aca="false">IF(BH157&gt;BH158,1,0)</f>
        <v>1</v>
      </c>
      <c r="CV157" s="8" t="n">
        <f aca="false">IF(BI157&gt;BI158,1,0)</f>
        <v>0</v>
      </c>
      <c r="CW157" s="8" t="n">
        <f aca="false">IF(BU157&gt;BU158,1,0)</f>
        <v>1</v>
      </c>
      <c r="CX157" s="8" t="n">
        <f aca="false">IF(BV157&gt;BV158,1,0)</f>
        <v>1</v>
      </c>
      <c r="CY157" s="8" t="n">
        <f aca="false">IF(BW157&gt;BW158,1,0)</f>
        <v>0</v>
      </c>
      <c r="CZ157" s="8" t="n">
        <f aca="false">IF(CI157&gt;CI158,1,0)</f>
        <v>1</v>
      </c>
      <c r="DA157" s="8" t="n">
        <f aca="false">IF(CJ157&gt;CJ158,1,0)</f>
        <v>1</v>
      </c>
      <c r="DB157" s="8" t="n">
        <f aca="false">IF(CK157&gt;CK158,1,0)</f>
        <v>0</v>
      </c>
      <c r="DC157" s="74"/>
      <c r="DD157" s="8" t="n">
        <f aca="false">IF(AE158&gt;AE157,1,0)</f>
        <v>1</v>
      </c>
      <c r="DE157" s="8" t="n">
        <f aca="false">IF(AF158&gt;AF157,1,0)</f>
        <v>1</v>
      </c>
      <c r="DF157" s="8" t="n">
        <f aca="false">IF(AG158&gt;AG157,1,0)</f>
        <v>0</v>
      </c>
      <c r="DG157" s="8" t="n">
        <f aca="false">IF(AS158&gt;AS157,1,0)</f>
        <v>0</v>
      </c>
      <c r="DH157" s="8" t="n">
        <f aca="false">IF(AT158&gt;AT157,1,0)</f>
        <v>0</v>
      </c>
      <c r="DI157" s="8" t="n">
        <f aca="false">IF(AU158&gt;AU157,1,0)</f>
        <v>0</v>
      </c>
      <c r="DJ157" s="8" t="n">
        <f aca="false">IF(BG158&gt;BG157,1,0)</f>
        <v>0</v>
      </c>
      <c r="DK157" s="8" t="n">
        <f aca="false">IF(BH158&gt;BH157,1,0)</f>
        <v>0</v>
      </c>
      <c r="DL157" s="8" t="n">
        <f aca="false">IF(BI158&gt;BI157,1,0)</f>
        <v>0</v>
      </c>
      <c r="DM157" s="8" t="n">
        <f aca="false">IF(BU158&gt;BU157,1,0)</f>
        <v>0</v>
      </c>
      <c r="DN157" s="8" t="n">
        <f aca="false">IF(BV158&gt;BV157,1,0)</f>
        <v>0</v>
      </c>
      <c r="DO157" s="8" t="n">
        <f aca="false">IF(BW158&gt;BW157,1,0)</f>
        <v>0</v>
      </c>
      <c r="DP157" s="8" t="n">
        <f aca="false">IF(CI158&gt;CI157,1,0)</f>
        <v>0</v>
      </c>
      <c r="DQ157" s="8" t="n">
        <f aca="false">IF(CJ158&gt;CJ157,1,0)</f>
        <v>0</v>
      </c>
      <c r="DR157" s="8" t="n">
        <f aca="false">IF(CK158&gt;CK157,1,0)</f>
        <v>0</v>
      </c>
      <c r="DS157" s="74"/>
      <c r="DT157" s="8" t="n">
        <f aca="false">AE157+AF157+AG157+AS157+AT157+AU157+BG157+BH157+BI157+BU157+BV157+BW157+CI157+CJ157+CK157</f>
        <v>55</v>
      </c>
      <c r="DU157" s="8" t="n">
        <f aca="false">AE158+AF158+AG158+AS158+AT158+AU158+BG158+BH158+BI158+BU158+BV158+BW158+CI158+CJ158+CK158</f>
        <v>28</v>
      </c>
      <c r="DV157" s="74"/>
      <c r="DW157" s="1" t="n">
        <f aca="false">IF(X157="O",1,0)</f>
        <v>0</v>
      </c>
      <c r="DX157" s="1" t="n">
        <f aca="false">IF(AL157="O",1,0)</f>
        <v>0</v>
      </c>
      <c r="DY157" s="1" t="n">
        <f aca="false">IF(AZ157="O",1,0)</f>
        <v>0</v>
      </c>
      <c r="DZ157" s="1" t="n">
        <f aca="false">IF(BN157="O",1,0)</f>
        <v>0</v>
      </c>
      <c r="EA157" s="1" t="n">
        <f aca="false">IF(CB157="O",1,0)</f>
        <v>0</v>
      </c>
      <c r="EB157" s="8" t="s">
        <v>76</v>
      </c>
      <c r="ED157" s="8" t="n">
        <f aca="false">IF(CN157+CO157+CP157+DD157+DE157+DF157&gt;0,1,0)</f>
        <v>1</v>
      </c>
      <c r="EE157" s="8" t="n">
        <f aca="false">IF(CQ157+CR157+CS157+DG157+DH157+DI157&gt;0,1,0)</f>
        <v>1</v>
      </c>
      <c r="EF157" s="8" t="n">
        <f aca="false">IF(CT157+CU157+CV157+DJ157+DK157+DL157&gt;0,1,0)</f>
        <v>1</v>
      </c>
      <c r="EG157" s="8" t="n">
        <f aca="false">IF(CW157+CX157+CY157+DM157+DN157+DO157&gt;0,1,0)</f>
        <v>1</v>
      </c>
      <c r="EH157" s="8" t="n">
        <f aca="false">IF(CZ157+DA157+DB157+DP157+DQ157+DR157&gt;0,1,0)</f>
        <v>1</v>
      </c>
      <c r="EI157" s="8" t="n">
        <v>1</v>
      </c>
      <c r="EJ157" s="48" t="n">
        <f aca="false">SUM(ED157:EH157)</f>
        <v>5</v>
      </c>
      <c r="EK157" s="48" t="n">
        <f aca="false">AY157+BM157+CA157+W157+AK157</f>
        <v>4</v>
      </c>
      <c r="EL157" s="48" t="n">
        <f aca="false">SUM(CN157:DB157)</f>
        <v>8</v>
      </c>
      <c r="EM157" s="48" t="n">
        <f aca="false">SUM(DD157:DR157)</f>
        <v>2</v>
      </c>
      <c r="EN157" s="48" t="n">
        <f aca="false">EL157-EM157</f>
        <v>6</v>
      </c>
      <c r="EO157" s="48" t="n">
        <f aca="false">DT157</f>
        <v>55</v>
      </c>
      <c r="EP157" s="48" t="n">
        <f aca="false">DU157</f>
        <v>28</v>
      </c>
      <c r="EQ157" s="48" t="n">
        <f aca="false">EO157-EP157</f>
        <v>27</v>
      </c>
      <c r="ER157" s="48" t="n">
        <f aca="false">SUM(DW157:EA157)</f>
        <v>0</v>
      </c>
      <c r="ES157" s="74"/>
      <c r="ET157" s="27" t="n">
        <f aca="false">IF(EK157+100&gt;99,EK157+100,concatdxnar("0",EK157+100))</f>
        <v>104</v>
      </c>
      <c r="EU157" s="27" t="n">
        <f aca="false">IF(EN157+100&gt;99,EN157+100,CONCATENATE("0",EN157+100))</f>
        <v>106</v>
      </c>
      <c r="EV157" s="27" t="n">
        <f aca="false">IF(EQ157+100&gt;99,EQ157+100,CONCATENATE("0",EQ157+100))</f>
        <v>127</v>
      </c>
      <c r="EW157" s="27" t="n">
        <f aca="false">9-ER157</f>
        <v>9</v>
      </c>
      <c r="EX157" s="8" t="str">
        <f aca="false">CONCATENATE(ET157,EU157,EV157,EW157,EI157)</f>
        <v>10410612791</v>
      </c>
      <c r="EY157" s="8" t="n">
        <f aca="false">VALUE(EX157)</f>
        <v>10410612791</v>
      </c>
      <c r="EZ157" s="8" t="n">
        <f aca="false">LARGE(EY157:EY162,EI157)</f>
        <v>10511014596</v>
      </c>
      <c r="FA157" s="8" t="str">
        <f aca="false">LEFT(EZ157,9)</f>
        <v>105110145</v>
      </c>
      <c r="FB157" s="8" t="str">
        <f aca="false">IF(FA157=FA158,"empate-b","ok")</f>
        <v>ok</v>
      </c>
      <c r="FC157" s="8" t="n">
        <f aca="false">VALUE(RIGHT(EZ157,1))</f>
        <v>6</v>
      </c>
      <c r="FD157" s="8" t="n">
        <f aca="false">IF(FB157="ok",9,IF(FB157="empate-c",CONCATENATE(FC157,FC156),IF(FB157="empate-b",CONCATENATE(FC157,FC158),1)))</f>
        <v>9</v>
      </c>
      <c r="FE157" s="8" t="str">
        <f aca="false">RIGHT(C155,1)</f>
        <v>R</v>
      </c>
      <c r="FF157" s="8" t="n">
        <f aca="false">IF(FD157=9,9,VLOOKUP(CONCATENATE(FE157,FD157),'Conf-Direto'!$A$12:$B$587,2,0))</f>
        <v>9</v>
      </c>
      <c r="FG157" s="8" t="n">
        <f aca="false">IF(FF157=9,9,IF(FF157=FC157,8,7))</f>
        <v>9</v>
      </c>
      <c r="FH157" s="1" t="str">
        <f aca="false">CONCATENATE(FA157,FG157,FC157)</f>
        <v>10511014596</v>
      </c>
      <c r="FI157" s="8" t="n">
        <v>1</v>
      </c>
      <c r="FJ157" s="25"/>
      <c r="FK157" s="25" t="n">
        <f aca="false">FJ158</f>
        <v>1</v>
      </c>
      <c r="FL157" s="25" t="n">
        <f aca="false">FJ159</f>
        <v>1</v>
      </c>
      <c r="FM157" s="25" t="n">
        <f aca="false">FJ160</f>
        <v>1</v>
      </c>
      <c r="FN157" s="25" t="n">
        <f aca="false">FJ161</f>
        <v>1</v>
      </c>
      <c r="FO157" s="25" t="n">
        <f aca="false">FJ162</f>
        <v>6</v>
      </c>
      <c r="FP157" s="1" t="n">
        <f aca="false">VALUE(FH157)</f>
        <v>10511014596</v>
      </c>
      <c r="FQ157" s="1" t="n">
        <f aca="false">LARGE(FP157:FP162,1)</f>
        <v>10511014596</v>
      </c>
      <c r="FR157" s="8" t="n">
        <f aca="false">IF(SUM(EJ157:EJ162)=0,B157,VALUE(RIGHT(FQ157,1)))</f>
        <v>6</v>
      </c>
      <c r="FS157" s="1" t="n">
        <f aca="false">FR157+102</f>
        <v>108</v>
      </c>
      <c r="FT157" s="1" t="str">
        <f aca="false">VLOOKUP(FR157,B157:D162,3,0)</f>
        <v>RAFAEL BICALHO</v>
      </c>
      <c r="FU157" s="4" t="n">
        <f aca="false">F157</f>
        <v>103</v>
      </c>
      <c r="FV157" s="9" t="str">
        <f aca="false">IF(FS157&lt;10,CONCATENATE("0",FS157,IF(FU157&lt;10,CONCATENATE("0",FU157),FU157)),CONCATENATE(FS157,IF(FU157&lt;10,CONCATENATE("0",FU157),FU157)))</f>
        <v>108103</v>
      </c>
      <c r="FW157" s="4" t="n">
        <f aca="false">VALUE(FV157)</f>
        <v>108103</v>
      </c>
      <c r="FX157" s="4" t="n">
        <f aca="false">SMALL(FW157:FW162,FI157)</f>
        <v>103104</v>
      </c>
      <c r="FY157" s="4" t="n">
        <f aca="false">IF(LEN(FX157)=3,VALUE(LEFT(FX157,1)),IF(LEN(FX157)=6,VALUE(LEFT(FX157,3)),VALUE(LEFT(FX157,2))))</f>
        <v>103</v>
      </c>
      <c r="FZ157" s="4" t="n">
        <f aca="false">IF(LEN(FX157)=6,VALUE(RIGHT(FX157,3)),RIGHT(FX157,2))</f>
        <v>104</v>
      </c>
    </row>
    <row r="158" customFormat="false" ht="13.8" hidden="false" customHeight="false" outlineLevel="0" collapsed="false">
      <c r="B158" s="48" t="n">
        <v>2</v>
      </c>
      <c r="C158" s="49" t="n">
        <v>104</v>
      </c>
      <c r="D158" s="50" t="str">
        <f aca="false">Classificação!D108</f>
        <v>MIRIANO EDER</v>
      </c>
      <c r="F158" s="49" t="n">
        <f aca="false">F157+1</f>
        <v>104</v>
      </c>
      <c r="G158" s="51" t="str">
        <f aca="false">VLOOKUP(FR158,$B$157:$D$162,3,0)</f>
        <v>ANDERSON BARTZ</v>
      </c>
      <c r="H158" s="95" t="n">
        <f aca="false">VLOOKUP(FR158,EI157:EJ162,2,0)</f>
        <v>5</v>
      </c>
      <c r="I158" s="75" t="n">
        <f aca="false">VLOOKUP(FR158,EI157:EK162,3,0)</f>
        <v>4</v>
      </c>
      <c r="J158" s="79" t="n">
        <f aca="false">VLOOKUP(FR158,EI157:EQ162,4,0)</f>
        <v>8</v>
      </c>
      <c r="K158" s="77" t="n">
        <f aca="false">VLOOKUP(FR158,EI157:EQ162,5,0)</f>
        <v>2</v>
      </c>
      <c r="L158" s="78" t="n">
        <f aca="false">VLOOKUP(FR158,EI157:EQ162,6,0)</f>
        <v>6</v>
      </c>
      <c r="M158" s="79" t="n">
        <f aca="false">VLOOKUP(FR158,EI157:EQ162,7,0)</f>
        <v>55</v>
      </c>
      <c r="N158" s="77" t="n">
        <f aca="false">VLOOKUP(FR158,EI157:EQ162,8,0)</f>
        <v>28</v>
      </c>
      <c r="O158" s="113" t="n">
        <f aca="false">VLOOKUP(FR158,EI157:EQ162,9,0)</f>
        <v>27</v>
      </c>
      <c r="P158" s="80" t="n">
        <f aca="false">VLOOKUP(FR158,EI157:ER162,10,0)</f>
        <v>0</v>
      </c>
      <c r="Q158" s="80" t="e">
        <f aca="false">VLOOKUP(FS158,EJ157:ES162,10,0)</f>
        <v>#N/A</v>
      </c>
      <c r="R158" s="59"/>
      <c r="S158" s="59"/>
      <c r="U158" s="81" t="s">
        <v>75</v>
      </c>
      <c r="V158" s="82" t="str">
        <f aca="false">D162</f>
        <v>RAFAEL BICALHO</v>
      </c>
      <c r="W158" s="83" t="n">
        <f aca="false">IF(X158="W",1,IF(X158="O",0,IF(X158="R",0,IF(X157="R",1,IF(AG158+AG157&gt;0,IF(AG158&gt;AG157,1,0),IF(AF158&gt;AF157,1,0))))))</f>
        <v>1</v>
      </c>
      <c r="X158" s="84"/>
      <c r="Y158" s="85" t="n">
        <v>6</v>
      </c>
      <c r="Z158" s="85" t="n">
        <v>6</v>
      </c>
      <c r="AA158" s="86"/>
      <c r="AC158" s="5" t="str">
        <f aca="false">IF(AA158&lt;&gt;"","STB",IF(AA157&lt;&gt;"","STB",IF(Z158&lt;&gt;"",IF(Z158&gt;5,IF(Z158&gt;Z157+1,"fim2st",IF(Z157&gt;Z158+1,"fim2st",IF(Z158=Z157,"meio2st",IF(Z158=6,IF(Z157=7,"fim2st","meio2st"),IF(Z158=7,IF(Z157=6,"fim2st","meio2st"),"meio2st"))))),IF(Z157&gt;5,IF(Z157&gt;Z158+1,"fim2st","meio2st"),"meio2st")),IF(Z157&lt;&gt;"",IF(Z158&gt;5,IF(Z158&gt;Z157+1,"fim2st",IF(Z157&gt;Z158+1,"fim2st",IF(Z158=Z157,"meio2st",IF(Z158=6,IF(Z157=7,"fim2st","meio2st"),IF(Z158=7,IF(Z157=6,"fim2st","meio2st"),"meio2st"))))),IF(Z157&gt;5,IF(Z157&gt;Z158+1,"fim2st","meio2st"),"meio2st")),IF(Y158&lt;&gt;"",IF(Y158&gt;5,IF(Y158&gt;Y157+1,"fim1st",IF(Y157&gt;Y158+1,"fim1st",IF(Y158=Y157,"meio1st",IF(Y158=6,IF(Y157=7,"fim1st","meio1st"),IF(Y158=7,IF(Y157=6,"fim1st","meio1st"),"meio1st"))))),IF(Y157&gt;5,IF(Y157&gt;Y158+1,"fim1st","meio1st"),"meio1st")),IF(Y157&lt;&gt;"",IF(Y158&gt;5,IF(Y158&gt;Y157+1,"fim1st",IF(Y157&gt;Y158+1,"fim1st",IF(Y158=Y157,"meio1st",IF(Y158=6,IF(Y157=7,"fim1st","meio1st"),IF(Y158=7,IF(Y157=6,"fim1st","meio1st"),"meio1st"))))),IF(Y157&gt;5,IF(Y157&gt;Y158+1,"fim1st","meio1st"),"meio1st")),"NJG"))))))</f>
        <v>fim2st</v>
      </c>
      <c r="AE158" s="87" t="n">
        <f aca="false">IF(X158="W",6,IF(X158="O",0,  IF(X157="R",IF(AC158="meio1st",IF(Y157&gt;4,IF(Y157=6,7,Y157+2),6),Y158),Y158)))</f>
        <v>6</v>
      </c>
      <c r="AF158" s="88" t="n">
        <f aca="false">IF(X158="W",6,IF(X158="O",0,IF(X158="R",IF(AC158="meio1st",0,IF(AC158="fim1st",0,Z158) ),IF(X157="R",IF(AC158="meio1st",6,IF(AC158="fim1st",6,IF(AC158="meio2st",IF(Z157&gt;4,IF(Z157=6,7,Z157+2),6),Z158))),Z158))))</f>
        <v>6</v>
      </c>
      <c r="AG158" s="89" t="n">
        <f aca="false">IF(X158="W",0,IF(X158="O",0,IF(X158="R",IF(AC158="STB",AA158,0),IF(X157="R",IF(AC157="meio1st",0,IF(AE158&gt;AE157,IF(AF158&gt;AF157,0,10),IF(AF158&gt;AF157,10,AA158))),AA158))))</f>
        <v>0</v>
      </c>
      <c r="AH158" s="69"/>
      <c r="AI158" s="81"/>
      <c r="AJ158" s="82" t="str">
        <f aca="false">D161</f>
        <v>CLOVIS CORREA</v>
      </c>
      <c r="AK158" s="83" t="n">
        <f aca="false">IF(AL158="W",1,IF(AL158="O",0,IF(AL158="R",0,IF(AL157="R",1,IF(AU158+AU157&gt;0,IF(AU158&gt;AU157,1,0),IF(AT158&gt;AT157,1,0))))))</f>
        <v>0</v>
      </c>
      <c r="AL158" s="84"/>
      <c r="AM158" s="85" t="n">
        <v>1</v>
      </c>
      <c r="AN158" s="85" t="n">
        <v>2</v>
      </c>
      <c r="AO158" s="86"/>
      <c r="AQ158" s="5" t="str">
        <f aca="false">IF(AO158&lt;&gt;"","STB",IF(AO157&lt;&gt;"","STB",IF(AN158&lt;&gt;"",IF(AN158&gt;5,IF(AN158&gt;AN157+1,"fim2st",IF(AN157&gt;AN158+1,"fim2st",IF(AN158=AN157,"meio2st",IF(AN158=6,IF(AN157=7,"fim2st","meio2st"),IF(AN158=7,IF(AN157=6,"fim2st","meio2st"),"meio2st"))))),IF(AN157&gt;5,IF(AN157&gt;AN158+1,"fim2st","meio2st"),"meio2st")),IF(AN157&lt;&gt;"",IF(AN158&gt;5,IF(AN158&gt;AN157+1,"fim2st",IF(AN157&gt;AN158+1,"fim2st",IF(AN158=AN157,"meio2st",IF(AN158=6,IF(AN157=7,"fim2st","meio2st"),IF(AN158=7,IF(AN157=6,"fim2st","meio2st"),"meio2st"))))),IF(AN157&gt;5,IF(AN157&gt;AN158+1,"fim2st","meio2st"),"meio2st")),IF(AM158&lt;&gt;"",IF(AM158&gt;5,IF(AM158&gt;AM157+1,"fim1st",IF(AM157&gt;AM158+1,"fim1st",IF(AM158=AM157,"meio1st",IF(AM158=6,IF(AM157=7,"fim1st","meio1st"),IF(AM158=7,IF(AM157=6,"fim1st","meio1st"),"meio1st"))))),IF(AM157&gt;5,IF(AM157&gt;AM158+1,"fim1st","meio1st"),"meio1st")),IF(AM157&lt;&gt;"",IF(AM158&gt;5,IF(AM158&gt;AM157+1,"fim1st",IF(AM157&gt;AM158+1,"fim1st",IF(AM158=AM157,"meio1st",IF(AM158=6,IF(AM157=7,"fim1st","meio1st"),IF(AM158=7,IF(AM157=6,"fim1st","meio1st"),"meio1st"))))),IF(AM157&gt;5,IF(AM157&gt;AM158+1,"fim1st","meio1st"),"meio1st")),"NJG"))))))</f>
        <v>fim2st</v>
      </c>
      <c r="AS158" s="87" t="n">
        <f aca="false">IF(AL158="W",6,IF(AL158="O",0,  IF(AL157="R",IF(AQ158="meio1st",IF(AM157&gt;4,IF(AM157=6,7,AM157+2),6),AM158),AM158)))</f>
        <v>1</v>
      </c>
      <c r="AT158" s="88" t="n">
        <f aca="false">IF(AL158="W",6,IF(AL158="O",0,IF(AL158="R",IF(AQ158="meio1st",0,IF(AQ158="fim1st",0,AN158) ),IF(AL157="R",IF(AQ158="meio1st",6,IF(AQ158="fim1st",6,IF(AQ158="meio2st",IF(AN157&gt;4,IF(AN157=6,7,AN157+2),6),AN158))),AN158))))</f>
        <v>2</v>
      </c>
      <c r="AU158" s="89" t="n">
        <f aca="false">IF(AL158="W",0,IF(AL158="O",0,IF(AL158="R",IF(AQ158="STB",AO158,0),IF(AL157="R",IF(AQ157="meio1st",0,IF(AS158&gt;AS157,IF(AT158&gt;AT157,0,10),IF(AT158&gt;AT157,10,AO158))),AO158))))</f>
        <v>0</v>
      </c>
      <c r="AW158" s="81" t="s">
        <v>75</v>
      </c>
      <c r="AX158" s="82" t="str">
        <f aca="false">D160</f>
        <v>NIDIA CASTRO</v>
      </c>
      <c r="AY158" s="83" t="n">
        <f aca="false">IF(AZ158="W",1,IF(AZ158="O",0,IF(AZ158="R",0,IF(AZ157="R",1,IF(BI158+BI157&gt;0,IF(BI158&gt;BI157,1,0),IF(BH158&gt;BH157,1,0))))))</f>
        <v>0</v>
      </c>
      <c r="AZ158" s="84"/>
      <c r="BA158" s="85" t="n">
        <v>3</v>
      </c>
      <c r="BB158" s="85" t="n">
        <v>5</v>
      </c>
      <c r="BC158" s="86"/>
      <c r="BE158" s="5" t="str">
        <f aca="false">IF(BC158&lt;&gt;"","STB",IF(BC157&lt;&gt;"","STB",IF(BB158&lt;&gt;"",IF(BB158&gt;5,IF(BB158&gt;BB157+1,"fim2st",IF(BB157&gt;BB158+1,"fim2st",IF(BB158=BB157,"meio2st",IF(BB158=6,IF(BB157=7,"fim2st","meio2st"),IF(BB158=7,IF(BB157=6,"fim2st","meio2st"),"meio2st"))))),IF(BB157&gt;5,IF(BB157&gt;BB158+1,"fim2st","meio2st"),"meio2st")),IF(BB157&lt;&gt;"",IF(BB158&gt;5,IF(BB158&gt;BB157+1,"fim2st",IF(BB157&gt;BB158+1,"fim2st",IF(BB158=BB157,"meio2st",IF(BB158=6,IF(BB157=7,"fim2st","meio2st"),IF(BB158=7,IF(BB157=6,"fim2st","meio2st"),"meio2st"))))),IF(BB157&gt;5,IF(BB157&gt;BB158+1,"fim2st","meio2st"),"meio2st")),IF(BA158&lt;&gt;"",IF(BA158&gt;5,IF(BA158&gt;BA157+1,"fim1st",IF(BA157&gt;BA158+1,"fim1st",IF(BA158=BA157,"meio1st",IF(BA158=6,IF(BA157=7,"fim1st","meio1st"),IF(BA158=7,IF(BA157=6,"fim1st","meio1st"),"meio1st"))))),IF(BA157&gt;5,IF(BA157&gt;BA158+1,"fim1st","meio1st"),"meio1st")),IF(BA157&lt;&gt;"",IF(BA158&gt;5,IF(BA158&gt;BA157+1,"fim1st",IF(BA157&gt;BA158+1,"fim1st",IF(BA158=BA157,"meio1st",IF(BA158=6,IF(BA157=7,"fim1st","meio1st"),IF(BA158=7,IF(BA157=6,"fim1st","meio1st"),"meio1st"))))),IF(BA157&gt;5,IF(BA157&gt;BA158+1,"fim1st","meio1st"),"meio1st")),"NJG"))))))</f>
        <v>fim2st</v>
      </c>
      <c r="BG158" s="87" t="n">
        <f aca="false">IF(AZ158="W",6,IF(AZ158="O",0,  IF(AZ157="R",IF(BE158="meio1st",IF(BA157&gt;4,IF(BA157=6,7,BA157+2),6),BA158),BA158)))</f>
        <v>3</v>
      </c>
      <c r="BH158" s="88" t="n">
        <f aca="false">IF(AZ158="W",6,IF(AZ158="O",0,IF(AZ158="R",IF(BE158="meio1st",0,IF(BE158="fim1st",0,BB158) ),IF(AZ157="R",IF(BE158="meio1st",6,IF(BE158="fim1st",6,IF(BE158="meio2st",IF(BB157&gt;4,IF(BB157=6,7,BB157+2),6),BB158))),BB158))))</f>
        <v>5</v>
      </c>
      <c r="BI158" s="89" t="n">
        <f aca="false">IF(AZ158="W",0,IF(AZ158="O",0,IF(AZ158="R",IF(BE158="STB",BC158,0),IF(AZ157="R",IF(BE157="meio1st",0,IF(BG158&gt;BG157,IF(BH158&gt;BH157,0,10),IF(BH158&gt;BH157,10,BC158))),BC158))))</f>
        <v>0</v>
      </c>
      <c r="BK158" s="81"/>
      <c r="BL158" s="82" t="str">
        <f aca="false">D159</f>
        <v>NILZINHA</v>
      </c>
      <c r="BM158" s="83" t="n">
        <f aca="false">IF(BN158="W",1,IF(BN158="O",0,IF(BN158="R",0,IF(BN157="R",1,IF(BW158+BW157&gt;0,IF(BW158&gt;BW157,1,0),IF(BV158&gt;BV157,1,0))))))</f>
        <v>0</v>
      </c>
      <c r="BN158" s="84" t="s">
        <v>47</v>
      </c>
      <c r="BO158" s="85"/>
      <c r="BP158" s="85"/>
      <c r="BQ158" s="86"/>
      <c r="BS158" s="5" t="str">
        <f aca="false">IF(BQ158&lt;&gt;"","STB",IF(BQ157&lt;&gt;"","STB",IF(BP158&lt;&gt;"",IF(BP158&gt;5,IF(BP158&gt;BP157+1,"fim2st",IF(BP157&gt;BP158+1,"fim2st",IF(BP158=BP157,"meio2st",IF(BP158=6,IF(BP157=7,"fim2st","meio2st"),IF(BP158=7,IF(BP157=6,"fim2st","meio2st"),"meio2st"))))),IF(BP157&gt;5,IF(BP157&gt;BP158+1,"fim2st","meio2st"),"meio2st")),IF(BP157&lt;&gt;"",IF(BP158&gt;5,IF(BP158&gt;BP157+1,"fim2st",IF(BP157&gt;BP158+1,"fim2st",IF(BP158=BP157,"meio2st",IF(BP158=6,IF(BP157=7,"fim2st","meio2st"),IF(BP158=7,IF(BP157=6,"fim2st","meio2st"),"meio2st"))))),IF(BP157&gt;5,IF(BP157&gt;BP158+1,"fim2st","meio2st"),"meio2st")),IF(BO158&lt;&gt;"",IF(BO158&gt;5,IF(BO158&gt;BO157+1,"fim1st",IF(BO157&gt;BO158+1,"fim1st",IF(BO158=BO157,"meio1st",IF(BO158=6,IF(BO157=7,"fim1st","meio1st"),IF(BO158=7,IF(BO157=6,"fim1st","meio1st"),"meio1st"))))),IF(BO157&gt;5,IF(BO157&gt;BO158+1,"fim1st","meio1st"),"meio1st")),IF(BO157&lt;&gt;"",IF(BO158&gt;5,IF(BO158&gt;BO157+1,"fim1st",IF(BO157&gt;BO158+1,"fim1st",IF(BO158=BO157,"meio1st",IF(BO158=6,IF(BO157=7,"fim1st","meio1st"),IF(BO158=7,IF(BO157=6,"fim1st","meio1st"),"meio1st"))))),IF(BO157&gt;5,IF(BO157&gt;BO158+1,"fim1st","meio1st"),"meio1st")),"NJG"))))))</f>
        <v>NJG</v>
      </c>
      <c r="BU158" s="87" t="n">
        <f aca="false">IF(BN158="W",6,IF(BN158="O",0,  IF(BN157="R",IF(BS158="meio1st",IF(BO157&gt;4,IF(BO157=6,7,BO157+2),6),BO158),BO158)))</f>
        <v>0</v>
      </c>
      <c r="BV158" s="88" t="n">
        <f aca="false">IF(BN158="W",6,IF(BN158="O",0,IF(BN158="R",IF(BS158="meio1st",0,IF(BS158="fim1st",0,BP158) ),IF(BN157="R",IF(BS158="meio1st",6,IF(BS158="fim1st",6,IF(BS158="meio2st",IF(BP157&gt;4,IF(BP157=6,7,BP157+2),6),BP158))),BP158))))</f>
        <v>0</v>
      </c>
      <c r="BW158" s="89" t="n">
        <f aca="false">IF(BN158="W",0,IF(BN158="O",0,IF(BN158="R",IF(BS158="STB",BQ158,0),IF(BN157="R",IF(BS157="meio1st",0,IF(BU158&gt;BU157,IF(BV158&gt;BV157,0,10),IF(BV158&gt;BV157,10,BQ158))),BQ158))))</f>
        <v>0</v>
      </c>
      <c r="BY158" s="81" t="s">
        <v>75</v>
      </c>
      <c r="BZ158" s="82" t="str">
        <f aca="false">D158</f>
        <v>MIRIANO EDER</v>
      </c>
      <c r="CA158" s="83" t="n">
        <f aca="false">IF(CB158="W",1,IF(CB158="O",0,IF(CB158="R",0,IF(CB157="R",1,IF(CK158+CK157&gt;0,IF(CK158&gt;CK157,1,0),IF(CJ158&gt;CJ157,1,0))))))</f>
        <v>0</v>
      </c>
      <c r="CB158" s="84"/>
      <c r="CC158" s="85" t="n">
        <v>2</v>
      </c>
      <c r="CD158" s="85" t="n">
        <v>3</v>
      </c>
      <c r="CE158" s="86"/>
      <c r="CG158" s="5" t="str">
        <f aca="false">IF(CE158&lt;&gt;"","STB",IF(CE157&lt;&gt;"","STB",IF(CD158&lt;&gt;"",IF(CD158&gt;5,IF(CD158&gt;CD157+1,"fim2st",IF(CD157&gt;CD158+1,"fim2st",IF(CD158=CD157,"meio2st",IF(CD158=6,IF(CD157=7,"fim2st","meio2st"),IF(CD158=7,IF(CD157=6,"fim2st","meio2st"),"meio2st"))))),IF(CD157&gt;5,IF(CD157&gt;CD158+1,"fim2st","meio2st"),"meio2st")),IF(CD157&lt;&gt;"",IF(CD158&gt;5,IF(CD158&gt;CD157+1,"fim2st",IF(CD157&gt;CD158+1,"fim2st",IF(CD158=CD157,"meio2st",IF(CD158=6,IF(CD157=7,"fim2st","meio2st"),IF(CD158=7,IF(CD157=6,"fim2st","meio2st"),"meio2st"))))),IF(CD157&gt;5,IF(CD157&gt;CD158+1,"fim2st","meio2st"),"meio2st")),IF(CC158&lt;&gt;"",IF(CC158&gt;5,IF(CC158&gt;CC157+1,"fim1st",IF(CC157&gt;CC158+1,"fim1st",IF(CC158=CC157,"meio1st",IF(CC158=6,IF(CC157=7,"fim1st","meio1st"),IF(CC158=7,IF(CC157=6,"fim1st","meio1st"),"meio1st"))))),IF(CC157&gt;5,IF(CC157&gt;CC158+1,"fim1st","meio1st"),"meio1st")),IF(CC157&lt;&gt;"",IF(CC158&gt;5,IF(CC158&gt;CC157+1,"fim1st",IF(CC157&gt;CC158+1,"fim1st",IF(CC158=CC157,"meio1st",IF(CC158=6,IF(CC157=7,"fim1st","meio1st"),IF(CC158=7,IF(CC157=6,"fim1st","meio1st"),"meio1st"))))),IF(CC157&gt;5,IF(CC157&gt;CC158+1,"fim1st","meio1st"),"meio1st")),"NJG"))))))</f>
        <v>fim2st</v>
      </c>
      <c r="CI158" s="92" t="n">
        <f aca="false">IF(CB158="W",6,IF(CB158="O",0,  IF(CB157="R",IF(CG158="meio1st",IF(CC157&gt;4,IF(CC157=6,7,CC157+2),6),CC158),CC158)))</f>
        <v>2</v>
      </c>
      <c r="CJ158" s="93" t="n">
        <f aca="false">IF(CB158="W",6,IF(CB158="O",0,IF(CB158="R",IF(CG158="meio1st",0,IF(CG158="fim1st",0,CD158) ),IF(CB157="R",IF(CG158="meio1st",6,IF(CG158="fim1st",6,IF(CG158="meio2st",IF(CD157&gt;4,IF(CD157=6,7,CD157+2),6),CD158))),CD158))))</f>
        <v>3</v>
      </c>
      <c r="CK158" s="94" t="n">
        <f aca="false">IF(CB158="W",0,IF(CB158="O",0,IF(CB158="R",IF(CG158="STB",CE158,0),IF(CB157="R",IF(CG157="meio1st",0,IF(CI158&gt;CI157,IF(CJ158&gt;CJ157,0,10),IF(CJ158&gt;CJ157,10,CE158))),CE158))))</f>
        <v>0</v>
      </c>
      <c r="CM158" s="1" t="str">
        <f aca="false">D158</f>
        <v>MIRIANO EDER</v>
      </c>
      <c r="CN158" s="8" t="n">
        <f aca="false">IF(AE159&gt;AE160,1,0)</f>
        <v>1</v>
      </c>
      <c r="CO158" s="8" t="n">
        <f aca="false">IF(AF159&gt;AF160,1,0)</f>
        <v>1</v>
      </c>
      <c r="CP158" s="8" t="n">
        <f aca="false">IF(AG159&gt;AG160,1,0)</f>
        <v>0</v>
      </c>
      <c r="CQ158" s="8" t="n">
        <f aca="false">IF(AS159&gt;AS160,1,0)</f>
        <v>1</v>
      </c>
      <c r="CR158" s="8" t="n">
        <f aca="false">IF(AT159&gt;AT160,1,0)</f>
        <v>1</v>
      </c>
      <c r="CS158" s="8" t="n">
        <f aca="false">IF(AU159&gt;AU160,1,0)</f>
        <v>0</v>
      </c>
      <c r="CT158" s="8" t="n">
        <f aca="false">IF(BG159&gt;BG160,1,0)</f>
        <v>1</v>
      </c>
      <c r="CU158" s="8" t="n">
        <f aca="false">IF(BH159&gt;BH160,1,0)</f>
        <v>1</v>
      </c>
      <c r="CV158" s="8" t="n">
        <f aca="false">IF(BI159&gt;BI160,1,0)</f>
        <v>0</v>
      </c>
      <c r="CW158" s="8" t="n">
        <f aca="false">IF(BU159&gt;BU160,1,0)</f>
        <v>0</v>
      </c>
      <c r="CX158" s="8" t="n">
        <f aca="false">IF(BV159&gt;BV160,1,0)</f>
        <v>0</v>
      </c>
      <c r="CY158" s="8" t="n">
        <f aca="false">IF(BW159&gt;BW160,1,0)</f>
        <v>0</v>
      </c>
      <c r="CZ158" s="8" t="n">
        <f aca="false">IF(CI158&gt;CI157,1,0)</f>
        <v>0</v>
      </c>
      <c r="DA158" s="8" t="n">
        <f aca="false">IF(CJ158&gt;CJ157,1,0)</f>
        <v>0</v>
      </c>
      <c r="DB158" s="8" t="n">
        <f aca="false">IF(CK158&gt;CK157,1,0)</f>
        <v>0</v>
      </c>
      <c r="DC158" s="74"/>
      <c r="DD158" s="8" t="n">
        <f aca="false">IF(AE160&gt;AE159,1,0)</f>
        <v>0</v>
      </c>
      <c r="DE158" s="8" t="n">
        <f aca="false">IF(AF160&gt;AF159,1,0)</f>
        <v>0</v>
      </c>
      <c r="DF158" s="8" t="n">
        <f aca="false">IF(AG160&gt;AG159,1,0)</f>
        <v>0</v>
      </c>
      <c r="DG158" s="8" t="n">
        <f aca="false">IF(AS160&gt;AS159,1,0)</f>
        <v>0</v>
      </c>
      <c r="DH158" s="8" t="n">
        <f aca="false">IF(AT160&gt;AT159,1,0)</f>
        <v>0</v>
      </c>
      <c r="DI158" s="8" t="n">
        <f aca="false">IF(AU160&gt;AU159,1,0)</f>
        <v>0</v>
      </c>
      <c r="DJ158" s="8" t="n">
        <f aca="false">IF(BG160&gt;BG159,1,0)</f>
        <v>0</v>
      </c>
      <c r="DK158" s="8" t="n">
        <f aca="false">IF(BH160&gt;BH159,1,0)</f>
        <v>0</v>
      </c>
      <c r="DL158" s="8" t="n">
        <f aca="false">IF(BI160&gt;BI159,1,0)</f>
        <v>0</v>
      </c>
      <c r="DM158" s="8" t="n">
        <f aca="false">IF(BU160&gt;BU159,1,0)</f>
        <v>1</v>
      </c>
      <c r="DN158" s="8" t="n">
        <f aca="false">IF(BV160&gt;BV159,1,0)</f>
        <v>1</v>
      </c>
      <c r="DO158" s="8" t="n">
        <f aca="false">IF(BW160&gt;BW159,1,0)</f>
        <v>0</v>
      </c>
      <c r="DP158" s="8" t="n">
        <f aca="false">IF(CI157&gt;CI158,1,0)</f>
        <v>1</v>
      </c>
      <c r="DQ158" s="8" t="n">
        <f aca="false">IF(CJ157&gt;CJ158,1,0)</f>
        <v>1</v>
      </c>
      <c r="DR158" s="8" t="n">
        <f aca="false">IF(CK157&gt;CK158,1,0)</f>
        <v>0</v>
      </c>
      <c r="DS158" s="74"/>
      <c r="DT158" s="8" t="n">
        <f aca="false">AE159+AF159+AG159+AS159+AT159+AU159+BG159+BH159+BI159+BU159+BV159+BW159+CI158+CJ158+CK158</f>
        <v>48</v>
      </c>
      <c r="DU158" s="8" t="n">
        <f aca="false">AE160+AF160+AG160+AS160+AT160+AU160+BG160+BH160+BI160+BU160+BV160+BW160+CI157+CJ157+CK157</f>
        <v>35</v>
      </c>
      <c r="DV158" s="74"/>
      <c r="DW158" s="1" t="n">
        <f aca="false">IF(X159="O",1,0)</f>
        <v>0</v>
      </c>
      <c r="DX158" s="1" t="n">
        <f aca="false">IF(AL159="O",1,0)</f>
        <v>0</v>
      </c>
      <c r="DY158" s="1" t="n">
        <f aca="false">IF(AZ159="O",1,0)</f>
        <v>0</v>
      </c>
      <c r="DZ158" s="1" t="n">
        <f aca="false">IF(BN159="O",1,0)</f>
        <v>0</v>
      </c>
      <c r="EA158" s="1" t="n">
        <f aca="false">IF(CB158="O",1,0)</f>
        <v>0</v>
      </c>
      <c r="ED158" s="8" t="n">
        <f aca="false">IF(CN158+CO158+CP158+DD158+DE158+DF158&gt;0,1,0)</f>
        <v>1</v>
      </c>
      <c r="EE158" s="8" t="n">
        <f aca="false">IF(CQ158+CR158+CS158+DG158+DH158+DI158&gt;0,1,0)</f>
        <v>1</v>
      </c>
      <c r="EF158" s="8" t="n">
        <f aca="false">IF(CT158+CU158+CV158+DJ158+DK158+DL158&gt;0,1,0)</f>
        <v>1</v>
      </c>
      <c r="EG158" s="8" t="n">
        <f aca="false">IF(CW158+CX158+CY158+DM158+DN158+DO158&gt;0,1,0)</f>
        <v>1</v>
      </c>
      <c r="EH158" s="8" t="n">
        <f aca="false">IF(CZ158+DA158+DB158+DP158+DQ158+DR158&gt;0,1,0)</f>
        <v>1</v>
      </c>
      <c r="EI158" s="8" t="n">
        <v>2</v>
      </c>
      <c r="EJ158" s="48" t="n">
        <f aca="false">SUM(ED158:EH158)</f>
        <v>5</v>
      </c>
      <c r="EK158" s="48" t="n">
        <f aca="false">AY159+BM159+CA158+W159+AK159</f>
        <v>3</v>
      </c>
      <c r="EL158" s="48" t="n">
        <f aca="false">SUM(CN158:DB158)</f>
        <v>6</v>
      </c>
      <c r="EM158" s="48" t="n">
        <f aca="false">SUM(DD158:DR158)</f>
        <v>4</v>
      </c>
      <c r="EN158" s="48" t="n">
        <f aca="false">EL158-EM158</f>
        <v>2</v>
      </c>
      <c r="EO158" s="48" t="n">
        <f aca="false">DT158</f>
        <v>48</v>
      </c>
      <c r="EP158" s="48" t="n">
        <f aca="false">DU158</f>
        <v>35</v>
      </c>
      <c r="EQ158" s="48" t="n">
        <f aca="false">EO158-EP158</f>
        <v>13</v>
      </c>
      <c r="ER158" s="48" t="n">
        <f aca="false">SUM(DW158:EA158)</f>
        <v>0</v>
      </c>
      <c r="ES158" s="74"/>
      <c r="ET158" s="27" t="n">
        <f aca="false">IF(EK158+100&gt;99,EK158+100,concatdxnar("0",EK158+100))</f>
        <v>103</v>
      </c>
      <c r="EU158" s="27" t="n">
        <f aca="false">IF(EN158+100&gt;99,EN158+100,CONCATENATE("0",EN158+100))</f>
        <v>102</v>
      </c>
      <c r="EV158" s="27" t="n">
        <f aca="false">IF(EQ158+100&gt;99,EQ158+100,CONCATENATE("0",EQ158+100))</f>
        <v>113</v>
      </c>
      <c r="EW158" s="27" t="n">
        <f aca="false">9-ER158</f>
        <v>9</v>
      </c>
      <c r="EX158" s="8" t="str">
        <f aca="false">CONCATENATE(ET158,EU158,EV158,EW158,EI158)</f>
        <v>10310211392</v>
      </c>
      <c r="EY158" s="8" t="n">
        <f aca="false">VALUE(EX158)</f>
        <v>10310211392</v>
      </c>
      <c r="EZ158" s="8" t="n">
        <f aca="false">LARGE(EY157:EY162,EI158)</f>
        <v>10410612791</v>
      </c>
      <c r="FA158" s="8" t="str">
        <f aca="false">LEFT(EZ158,9)</f>
        <v>104106127</v>
      </c>
      <c r="FB158" s="8" t="str">
        <f aca="false">IF(FA158=FA157,"empate-c",IF(FA158=FA159,"empate-b","ok"))</f>
        <v>ok</v>
      </c>
      <c r="FC158" s="8" t="n">
        <f aca="false">VALUE(RIGHT(EZ158,1))</f>
        <v>1</v>
      </c>
      <c r="FD158" s="8" t="n">
        <f aca="false">IF(FB158="ok",9,IF(FB158="empate-c",CONCATENATE(FC158,FC157),IF(FB158="empate-b",CONCATENATE(FC158,FC159),1)))</f>
        <v>9</v>
      </c>
      <c r="FE158" s="8" t="str">
        <f aca="false">RIGHT(C155,1)</f>
        <v>R</v>
      </c>
      <c r="FF158" s="8" t="n">
        <f aca="false">IF(FD158=9,9,VLOOKUP(CONCATENATE(FE158,FD158),'Conf-Direto'!$A$12:$B$587,2,0))</f>
        <v>9</v>
      </c>
      <c r="FG158" s="8" t="n">
        <f aca="false">IF(FF158=9,9,IF(FF158=FC158,8,7))</f>
        <v>9</v>
      </c>
      <c r="FH158" s="1" t="str">
        <f aca="false">CONCATENATE(FA158,FG158,FC158)</f>
        <v>10410612791</v>
      </c>
      <c r="FI158" s="8" t="n">
        <v>2</v>
      </c>
      <c r="FJ158" s="25" t="n">
        <f aca="false">IF(CA157=1,1,IF(CA158=1,2,0))</f>
        <v>1</v>
      </c>
      <c r="FK158" s="25"/>
      <c r="FL158" s="25" t="n">
        <f aca="false">FK159</f>
        <v>2</v>
      </c>
      <c r="FM158" s="25" t="n">
        <f aca="false">FK160</f>
        <v>2</v>
      </c>
      <c r="FN158" s="25" t="n">
        <f aca="false">FK161</f>
        <v>2</v>
      </c>
      <c r="FO158" s="25" t="n">
        <f aca="false">FL162</f>
        <v>6</v>
      </c>
      <c r="FP158" s="1" t="n">
        <f aca="false">VALUE(FH158)</f>
        <v>10410612791</v>
      </c>
      <c r="FQ158" s="1" t="n">
        <f aca="false">LARGE(FP157:FP162,2)</f>
        <v>10410612791</v>
      </c>
      <c r="FR158" s="8" t="n">
        <f aca="false">IF(SUM(EJ157:EJ162)=0,B158,VALUE(RIGHT(FQ158,1)))</f>
        <v>1</v>
      </c>
      <c r="FS158" s="1" t="n">
        <f aca="false">FR158+102</f>
        <v>103</v>
      </c>
      <c r="FT158" s="1" t="str">
        <f aca="false">VLOOKUP(FR158,B157:D162,3,0)</f>
        <v>ANDERSON BARTZ</v>
      </c>
      <c r="FU158" s="4" t="n">
        <f aca="false">F158</f>
        <v>104</v>
      </c>
      <c r="FV158" s="9" t="str">
        <f aca="false">IF(FS158&lt;10,CONCATENATE("0",FS158,IF(FU158&lt;10,CONCATENATE("0",FU158),FU158)),CONCATENATE(FS158,IF(FU158&lt;10,CONCATENATE("0",FU158),FU158)))</f>
        <v>103104</v>
      </c>
      <c r="FW158" s="4" t="n">
        <f aca="false">VALUE(FV158)</f>
        <v>103104</v>
      </c>
      <c r="FX158" s="4" t="n">
        <f aca="false">SMALL(FW157:FW162,FI158)</f>
        <v>104105</v>
      </c>
      <c r="FY158" s="4" t="n">
        <f aca="false">IF(LEN(FX158)=3,VALUE(LEFT(FX158,1)),IF(LEN(FX158)=6,VALUE(LEFT(FX158,3)),VALUE(LEFT(FX158,2))))</f>
        <v>104</v>
      </c>
      <c r="FZ158" s="4" t="n">
        <f aca="false">IF(LEN(FX158)=6,VALUE(RIGHT(FX158,3)),RIGHT(FX158,2))</f>
        <v>105</v>
      </c>
    </row>
    <row r="159" customFormat="false" ht="13.8" hidden="false" customHeight="false" outlineLevel="0" collapsed="false">
      <c r="B159" s="48" t="n">
        <v>3</v>
      </c>
      <c r="C159" s="49" t="n">
        <v>105</v>
      </c>
      <c r="D159" s="50" t="str">
        <f aca="false">Classificação!D109</f>
        <v>NILZINHA</v>
      </c>
      <c r="F159" s="49" t="n">
        <f aca="false">F158+1</f>
        <v>105</v>
      </c>
      <c r="G159" s="51" t="str">
        <f aca="false">VLOOKUP(FR159,$B$157:$D$162,3,0)</f>
        <v>MIRIANO EDER</v>
      </c>
      <c r="H159" s="95" t="n">
        <f aca="false">VLOOKUP(FR159,EI157:EJ162,2,0)</f>
        <v>5</v>
      </c>
      <c r="I159" s="75" t="n">
        <f aca="false">VLOOKUP(FR159,EI157:EK162,3,0)</f>
        <v>3</v>
      </c>
      <c r="J159" s="95" t="n">
        <f aca="false">VLOOKUP(FR159,EI157:EQ162,4,0)</f>
        <v>6</v>
      </c>
      <c r="K159" s="77" t="n">
        <f aca="false">VLOOKUP(FR159,EI157:EQ162,5,0)</f>
        <v>4</v>
      </c>
      <c r="L159" s="78" t="n">
        <f aca="false">VLOOKUP(FR159,EI157:EQ162,6,0)</f>
        <v>2</v>
      </c>
      <c r="M159" s="95" t="n">
        <f aca="false">VLOOKUP(FR159,EI157:EQ162,7,0)</f>
        <v>48</v>
      </c>
      <c r="N159" s="77" t="n">
        <f aca="false">VLOOKUP(FR159,EI157:EQ162,8,0)</f>
        <v>35</v>
      </c>
      <c r="O159" s="113" t="n">
        <f aca="false">VLOOKUP(FR159,EI157:EQ162,9,0)</f>
        <v>13</v>
      </c>
      <c r="P159" s="80" t="n">
        <f aca="false">VLOOKUP(FR159,EI157:ER162,10,0)</f>
        <v>0</v>
      </c>
      <c r="Q159" s="80" t="e">
        <f aca="false">VLOOKUP(FS159,EJ157:ES162,10,0)</f>
        <v>#N/A</v>
      </c>
      <c r="R159" s="59"/>
      <c r="S159" s="59"/>
      <c r="U159" s="60"/>
      <c r="V159" s="61" t="str">
        <f aca="false">D158</f>
        <v>MIRIANO EDER</v>
      </c>
      <c r="W159" s="62" t="n">
        <f aca="false">IF(X159="W",1,IF(X159="O",0,IF(X159="R",0,IF(X160="R",1,IF(AG159+AG160&gt;0,IF(AG159&gt;AG160,1,0),IF(AF159&gt;AF160,1,0))))))</f>
        <v>1</v>
      </c>
      <c r="X159" s="96"/>
      <c r="Y159" s="64" t="n">
        <v>6</v>
      </c>
      <c r="Z159" s="64" t="n">
        <v>6</v>
      </c>
      <c r="AA159" s="65"/>
      <c r="AC159" s="5" t="str">
        <f aca="false">IF(AA159&lt;&gt;"","STB",IF(AA160&lt;&gt;"","STB",IF(Z159&lt;&gt;"",IF(Z159&gt;5,IF(Z159&gt;Z160+1,"fim2st",IF(Z160&gt;Z159+1,"fim2st",IF(Z159=Z160,"meio2st",IF(Z159=6,IF(Z160=7,"fim2st","meio2st"),IF(Z159=7,IF(Z160=6,"fim2st","meio2st"),"meio2st"))))),IF(Z160&gt;5,IF(Z160&gt;Z159+1,"fim2st","meio2st"),"meio2st")),IF(Z160&lt;&gt;"",IF(Z159&gt;5,IF(Z159&gt;Z160+1,"fim2st",IF(Z160&gt;Z159+1,"fim2st",IF(Z159=Z160,"meio2st",IF(Z159=6,IF(Z160=7,"fim2st","meio2st"),IF(Z159=7,IF(Z160=6,"fim2st","meio2st"),"meio2st"))))),IF(Z160&gt;5,IF(Z160&gt;Z159+1,"fim2st","meio2st"),"meio2st")),IF(Y159&lt;&gt;"",IF(Y159&gt;5,IF(Y159&gt;Y160+1,"fim1st",IF(Y160&gt;Y159+1,"fim1st",IF(Y159=Y160,"meio1st",IF(Y159=6,IF(Y160=7,"fim1st","meio1st"),IF(Y159=7,IF(Y160=6,"fim1st","meio1st"),"meio1st"))))),IF(Y160&gt;5,IF(Y160&gt;Y159+1,"fim1st","meio1st"),"meio1st")),IF(Y160&lt;&gt;"",IF(Y159&gt;5,IF(Y159&gt;Y160+1,"fim1st",IF(Y160&gt;Y159+1,"fim1st",IF(Y159=Y160,"meio1st",IF(Y159=6,IF(Y160=7,"fim1st","meio1st"),IF(Y159=7,IF(Y160=6,"fim1st","meio1st"),"meio1st"))))),IF(Y160&gt;5,IF(Y160&gt;Y159+1,"fim1st","meio1st"),"meio1st")),"NJG"))))))</f>
        <v>fim2st</v>
      </c>
      <c r="AE159" s="66" t="n">
        <f aca="false">IF(X159="W",6,IF(X159="O",0,  IF(X160="R",IF(AC159="meio1st",IF(Y160&gt;4,IF(Y160=6,7,Y160+2),6),Y159),Y159)))</f>
        <v>6</v>
      </c>
      <c r="AF159" s="67" t="n">
        <f aca="false">IF(X159="W",6,IF(X159="O",0,IF(X159="R",IF(AC159="meio1st",0,IF(AC159="fim1st",0,Z159) ),IF(X160="R",IF(AC159="meio1st",6,IF(AC159="fim1st",6,IF(AC159="meio2st",IF(Z160&gt;4,IF(Z160=6,7,Z160+2),6),Z159))),Z159))))</f>
        <v>6</v>
      </c>
      <c r="AG159" s="68" t="n">
        <f aca="false">IF(X159="W",0,IF(X159="O",0,IF(X159="R",IF(AC159="STB",AA159,0),IF(X160="R",IF(AC157="meio1st",0,IF(AE159&gt;AE160,IF(AF159&gt;AF160,0,10),IF(AF159&gt;AF160,10,AA159))),AA159))))</f>
        <v>0</v>
      </c>
      <c r="AH159" s="69"/>
      <c r="AI159" s="60" t="s">
        <v>75</v>
      </c>
      <c r="AJ159" s="61" t="str">
        <f aca="false">D158</f>
        <v>MIRIANO EDER</v>
      </c>
      <c r="AK159" s="62" t="n">
        <f aca="false">IF(AL159="W",1,IF(AL159="O",0,IF(AL159="R",0,IF(AL160="R",1,IF(AU159+AU160&gt;0,IF(AU159&gt;AU160,1,0),IF(AT159&gt;AT160,1,0))))))</f>
        <v>1</v>
      </c>
      <c r="AL159" s="96"/>
      <c r="AM159" s="64" t="n">
        <v>6</v>
      </c>
      <c r="AN159" s="64" t="n">
        <v>6</v>
      </c>
      <c r="AO159" s="65"/>
      <c r="AQ159" s="5" t="str">
        <f aca="false">IF(AO159&lt;&gt;"","STB",IF(AO160&lt;&gt;"","STB",IF(AN159&lt;&gt;"",IF(AN159&gt;5,IF(AN159&gt;AN160+1,"fim2st",IF(AN160&gt;AN159+1,"fim2st",IF(AN159=AN160,"meio2st",IF(AN159=6,IF(AN160=7,"fim2st","meio2st"),IF(AN159=7,IF(AN160=6,"fim2st","meio2st"),"meio2st"))))),IF(AN160&gt;5,IF(AN160&gt;AN159+1,"fim2st","meio2st"),"meio2st")),IF(AN160&lt;&gt;"",IF(AN159&gt;5,IF(AN159&gt;AN160+1,"fim2st",IF(AN160&gt;AN159+1,"fim2st",IF(AN159=AN160,"meio2st",IF(AN159=6,IF(AN160=7,"fim2st","meio2st"),IF(AN159=7,IF(AN160=6,"fim2st","meio2st"),"meio2st"))))),IF(AN160&gt;5,IF(AN160&gt;AN159+1,"fim2st","meio2st"),"meio2st")),IF(AM159&lt;&gt;"",IF(AM159&gt;5,IF(AM159&gt;AM160+1,"fim1st",IF(AM160&gt;AM159+1,"fim1st",IF(AM159=AM160,"meio1st",IF(AM159=6,IF(AM160=7,"fim1st","meio1st"),IF(AM159=7,IF(AM160=6,"fim1st","meio1st"),"meio1st"))))),IF(AM160&gt;5,IF(AM160&gt;AM159+1,"fim1st","meio1st"),"meio1st")),IF(AM160&lt;&gt;"",IF(AM159&gt;5,IF(AM159&gt;AM160+1,"fim1st",IF(AM160&gt;AM159+1,"fim1st",IF(AM159=AM160,"meio1st",IF(AM159=6,IF(AM160=7,"fim1st","meio1st"),IF(AM159=7,IF(AM160=6,"fim1st","meio1st"),"meio1st"))))),IF(AM160&gt;5,IF(AM160&gt;AM159+1,"fim1st","meio1st"),"meio1st")),"NJG"))))))</f>
        <v>fim2st</v>
      </c>
      <c r="AS159" s="66" t="n">
        <f aca="false">IF(AL159="W",6,IF(AL159="O",0,  IF(AL160="R",IF(AQ159="meio1st",IF(AM160&gt;4,IF(AM160=6,7,AM160+2),6),AM159),AM159)))</f>
        <v>6</v>
      </c>
      <c r="AT159" s="67" t="n">
        <f aca="false">IF(AL159="W",6,IF(AL159="O",0,IF(AL159="R",IF(AQ159="meio1st",0,IF(AQ159="fim1st",0,AN159) ),IF(AL160="R",IF(AQ159="meio1st",6,IF(AQ159="fim1st",6,IF(AQ159="meio2st",IF(AN160&gt;4,IF(AN160=6,7,AN160+2),6),AN159))),AN159))))</f>
        <v>6</v>
      </c>
      <c r="AU159" s="68" t="n">
        <f aca="false">IF(AL159="W",0,IF(AL159="O",0,IF(AL159="R",IF(AQ159="STB",AO159,0),IF(AL160="R",IF(AQ157="meio1st",0,IF(AS159&gt;AS160,IF(AT159&gt;AT160,0,10),IF(AT159&gt;AT160,10,AO159))),AO159))))</f>
        <v>0</v>
      </c>
      <c r="AW159" s="60"/>
      <c r="AX159" s="61" t="str">
        <f aca="false">D158</f>
        <v>MIRIANO EDER</v>
      </c>
      <c r="AY159" s="62" t="n">
        <f aca="false">IF(AZ159="W",1,IF(AZ159="O",0,IF(AZ159="R",0,IF(AZ160="R",1,IF(BI159+BI160&gt;0,IF(BI159&gt;BI160,1,0),IF(BH159&gt;BH160,1,0))))))</f>
        <v>1</v>
      </c>
      <c r="AZ159" s="96"/>
      <c r="BA159" s="64" t="n">
        <v>6</v>
      </c>
      <c r="BB159" s="64" t="n">
        <v>6</v>
      </c>
      <c r="BC159" s="65"/>
      <c r="BE159" s="5" t="str">
        <f aca="false">IF(BC159&lt;&gt;"","STB",IF(BC160&lt;&gt;"","STB",IF(BB159&lt;&gt;"",IF(BB159&gt;5,IF(BB159&gt;BB160+1,"fim2st",IF(BB160&gt;BB159+1,"fim2st",IF(BB159=BB160,"meio2st",IF(BB159=6,IF(BB160=7,"fim2st","meio2st"),IF(BB159=7,IF(BB160=6,"fim2st","meio2st"),"meio2st"))))),IF(BB160&gt;5,IF(BB160&gt;BB159+1,"fim2st","meio2st"),"meio2st")),IF(BB160&lt;&gt;"",IF(BB159&gt;5,IF(BB159&gt;BB160+1,"fim2st",IF(BB160&gt;BB159+1,"fim2st",IF(BB159=BB160,"meio2st",IF(BB159=6,IF(BB160=7,"fim2st","meio2st"),IF(BB159=7,IF(BB160=6,"fim2st","meio2st"),"meio2st"))))),IF(BB160&gt;5,IF(BB160&gt;BB159+1,"fim2st","meio2st"),"meio2st")),IF(BA159&lt;&gt;"",IF(BA159&gt;5,IF(BA159&gt;BA160+1,"fim1st",IF(BA160&gt;BA159+1,"fim1st",IF(BA159=BA160,"meio1st",IF(BA159=6,IF(BA160=7,"fim1st","meio1st"),IF(BA159=7,IF(BA160=6,"fim1st","meio1st"),"meio1st"))))),IF(BA160&gt;5,IF(BA160&gt;BA159+1,"fim1st","meio1st"),"meio1st")),IF(BA160&lt;&gt;"",IF(BA159&gt;5,IF(BA159&gt;BA160+1,"fim1st",IF(BA160&gt;BA159+1,"fim1st",IF(BA159=BA160,"meio1st",IF(BA159=6,IF(BA160=7,"fim1st","meio1st"),IF(BA159=7,IF(BA160=6,"fim1st","meio1st"),"meio1st"))))),IF(BA160&gt;5,IF(BA160&gt;BA159+1,"fim1st","meio1st"),"meio1st")),"NJG"))))))</f>
        <v>fim2st</v>
      </c>
      <c r="BG159" s="66" t="n">
        <f aca="false">IF(AZ159="W",6,IF(AZ159="O",0,  IF(AZ160="R",IF(BE159="meio1st",IF(BA160&gt;4,IF(BA160=6,7,BA160+2),6),BA159),BA159)))</f>
        <v>6</v>
      </c>
      <c r="BH159" s="67" t="n">
        <f aca="false">IF(AZ159="W",6,IF(AZ159="O",0,IF(AZ159="R",IF(BE159="meio1st",0,IF(BE159="fim1st",0,BB159) ),IF(AZ160="R",IF(BE159="meio1st",6,IF(BE159="fim1st",6,IF(BE159="meio2st",IF(BB160&gt;4,IF(BB160=6,7,BB160+2),6),BB159))),BB159))))</f>
        <v>6</v>
      </c>
      <c r="BI159" s="68" t="n">
        <f aca="false">IF(AZ159="W",0,IF(AZ159="O",0,IF(AZ159="R",IF(BE159="STB",BC159,0),IF(AZ160="R",IF(BE157="meio1st",0,IF(BG159&gt;BG160,IF(BH159&gt;BH160,0,10),IF(BH159&gt;BH160,10,BC159))),BC159))))</f>
        <v>0</v>
      </c>
      <c r="BK159" s="60"/>
      <c r="BL159" s="61" t="str">
        <f aca="false">D158</f>
        <v>MIRIANO EDER</v>
      </c>
      <c r="BM159" s="62" t="n">
        <f aca="false">IF(BN159="W",1,IF(BN159="O",0,IF(BN159="R",0,IF(BN160="R",1,IF(BW159+BW160&gt;0,IF(BW159&gt;BW160,1,0),IF(BV159&gt;BV160,1,0))))))</f>
        <v>0</v>
      </c>
      <c r="BN159" s="96"/>
      <c r="BO159" s="64" t="n">
        <v>3</v>
      </c>
      <c r="BP159" s="64" t="n">
        <v>4</v>
      </c>
      <c r="BQ159" s="65"/>
      <c r="BS159" s="5" t="str">
        <f aca="false">IF(BQ159&lt;&gt;"","STB",IF(BQ160&lt;&gt;"","STB",IF(BP159&lt;&gt;"",IF(BP159&gt;5,IF(BP159&gt;BP160+1,"fim2st",IF(BP160&gt;BP159+1,"fim2st",IF(BP159=BP160,"meio2st",IF(BP159=6,IF(BP160=7,"fim2st","meio2st"),IF(BP159=7,IF(BP160=6,"fim2st","meio2st"),"meio2st"))))),IF(BP160&gt;5,IF(BP160&gt;BP159+1,"fim2st","meio2st"),"meio2st")),IF(BP160&lt;&gt;"",IF(BP159&gt;5,IF(BP159&gt;BP160+1,"fim2st",IF(BP160&gt;BP159+1,"fim2st",IF(BP159=BP160,"meio2st",IF(BP159=6,IF(BP160=7,"fim2st","meio2st"),IF(BP159=7,IF(BP160=6,"fim2st","meio2st"),"meio2st"))))),IF(BP160&gt;5,IF(BP160&gt;BP159+1,"fim2st","meio2st"),"meio2st")),IF(BO159&lt;&gt;"",IF(BO159&gt;5,IF(BO159&gt;BO160+1,"fim1st",IF(BO160&gt;BO159+1,"fim1st",IF(BO159=BO160,"meio1st",IF(BO159=6,IF(BO160=7,"fim1st","meio1st"),IF(BO159=7,IF(BO160=6,"fim1st","meio1st"),"meio1st"))))),IF(BO160&gt;5,IF(BO160&gt;BO159+1,"fim1st","meio1st"),"meio1st")),IF(BO160&lt;&gt;"",IF(BO159&gt;5,IF(BO159&gt;BO160+1,"fim1st",IF(BO160&gt;BO159+1,"fim1st",IF(BO159=BO160,"meio1st",IF(BO159=6,IF(BO160=7,"fim1st","meio1st"),IF(BO159=7,IF(BO160=6,"fim1st","meio1st"),"meio1st"))))),IF(BO160&gt;5,IF(BO160&gt;BO159+1,"fim1st","meio1st"),"meio1st")),"NJG"))))))</f>
        <v>fim2st</v>
      </c>
      <c r="BU159" s="66" t="n">
        <f aca="false">IF(BN159="W",6,IF(BN159="O",0,  IF(BN160="R",IF(BS159="meio1st",IF(BO160&gt;4,IF(BO160=6,7,BO160+2),6),BO159),BO159)))</f>
        <v>3</v>
      </c>
      <c r="BV159" s="67" t="n">
        <f aca="false">IF(BN159="W",6,IF(BN159="O",0,IF(BN159="R",IF(BS159="meio1st",0,IF(BS159="fim1st",0,BP159) ),IF(BN160="R",IF(BS159="meio1st",6,IF(BS159="fim1st",6,IF(BS159="meio2st",IF(BP160&gt;4,IF(BP160=6,7,BP160+2),6),BP159))),BP159))))</f>
        <v>4</v>
      </c>
      <c r="BW159" s="68" t="n">
        <f aca="false">IF(BN159="W",0,IF(BN159="O",0,IF(BN159="R",IF(BS159="STB",BQ159,0),IF(BN160="R",IF(BS157="meio1st",0,IF(BU159&gt;BU160,IF(BV159&gt;BV160,0,10),IF(BV159&gt;BV160,10,BQ159))),BQ159))))</f>
        <v>0</v>
      </c>
      <c r="BY159" s="60" t="s">
        <v>75</v>
      </c>
      <c r="BZ159" s="61" t="str">
        <f aca="false">D159</f>
        <v>NILZINHA</v>
      </c>
      <c r="CA159" s="62" t="n">
        <f aca="false">IF(CB159="W",1,IF(CB159="O",0,IF(CB159="R",0,IF(CB160="R",1,IF(CK159+CK160&gt;0,IF(CK159&gt;CK160,1,0),IF(CJ159&gt;CJ160,1,0))))))</f>
        <v>1</v>
      </c>
      <c r="CB159" s="96"/>
      <c r="CC159" s="64" t="n">
        <v>6</v>
      </c>
      <c r="CD159" s="64" t="n">
        <v>6</v>
      </c>
      <c r="CE159" s="65"/>
      <c r="CG159" s="5" t="str">
        <f aca="false">IF(CE159&lt;&gt;"","STB",IF(CE160&lt;&gt;"","STB",IF(CD159&lt;&gt;"",IF(CD159&gt;5,IF(CD159&gt;CD160+1,"fim2st",IF(CD160&gt;CD159+1,"fim2st",IF(CD159=CD160,"meio2st",IF(CD159=6,IF(CD160=7,"fim2st","meio2st"),IF(CD159=7,IF(CD160=6,"fim2st","meio2st"),"meio2st"))))),IF(CD160&gt;5,IF(CD160&gt;CD159+1,"fim2st","meio2st"),"meio2st")),IF(CD160&lt;&gt;"",IF(CD159&gt;5,IF(CD159&gt;CD160+1,"fim2st",IF(CD160&gt;CD159+1,"fim2st",IF(CD159=CD160,"meio2st",IF(CD159=6,IF(CD160=7,"fim2st","meio2st"),IF(CD159=7,IF(CD160=6,"fim2st","meio2st"),"meio2st"))))),IF(CD160&gt;5,IF(CD160&gt;CD159+1,"fim2st","meio2st"),"meio2st")),IF(CC159&lt;&gt;"",IF(CC159&gt;5,IF(CC159&gt;CC160+1,"fim1st",IF(CC160&gt;CC159+1,"fim1st",IF(CC159=CC160,"meio1st",IF(CC159=6,IF(CC160=7,"fim1st","meio1st"),IF(CC159=7,IF(CC160=6,"fim1st","meio1st"),"meio1st"))))),IF(CC160&gt;5,IF(CC160&gt;CC159+1,"fim1st","meio1st"),"meio1st")),IF(CC160&lt;&gt;"",IF(CC159&gt;5,IF(CC159&gt;CC160+1,"fim1st",IF(CC160&gt;CC159+1,"fim1st",IF(CC159=CC160,"meio1st",IF(CC159=6,IF(CC160=7,"fim1st","meio1st"),IF(CC159=7,IF(CC160=6,"fim1st","meio1st"),"meio1st"))))),IF(CC160&gt;5,IF(CC160&gt;CC159+1,"fim1st","meio1st"),"meio1st")),"NJG"))))))</f>
        <v>fim2st</v>
      </c>
      <c r="CI159" s="71" t="n">
        <f aca="false">IF(CB159="W",6,IF(CB159="O",0,  IF(CB160="R",IF(CG159="meio1st",IF(CC160&gt;4,IF(CC160=6,7,CC160+2),6),CC159),CC159)))</f>
        <v>6</v>
      </c>
      <c r="CJ159" s="72" t="n">
        <f aca="false">IF(CB159="W",6,IF(CB159="O",0,IF(CB159="R",IF(CG159="meio1st",0,IF(CG159="fim1st",0,CD159) ),IF(CB160="R",IF(CG159="meio1st",6,IF(CG159="fim1st",6,IF(CG159="meio2st",IF(CD160&gt;4,IF(CD160=6,7,CD160+2),6),CD159))),CD159))))</f>
        <v>6</v>
      </c>
      <c r="CK159" s="73" t="n">
        <f aca="false">IF(CB159="W",0,IF(CB159="O",0,IF(CB159="R",IF(CG159="STB",CE159,0),IF(CB160="R",IF(CG157="meio1st",0,IF(CI159&gt;CI160,IF(CJ159&gt;CJ160,0,10),IF(CJ159&gt;CJ160,10,CE159))),CE159))))</f>
        <v>0</v>
      </c>
      <c r="CM159" s="1" t="str">
        <f aca="false">D159</f>
        <v>NILZINHA</v>
      </c>
      <c r="CN159" s="8" t="n">
        <f aca="false">IF(AE161&gt;AE162,1,0)</f>
        <v>0</v>
      </c>
      <c r="CO159" s="8" t="n">
        <f aca="false">IF(AF161&gt;AF162,1,0)</f>
        <v>0</v>
      </c>
      <c r="CP159" s="8" t="n">
        <f aca="false">IF(AG161&gt;AG162,1,0)</f>
        <v>0</v>
      </c>
      <c r="CQ159" s="8" t="n">
        <f aca="false">IF(AS161&gt;AS162,1,0)</f>
        <v>0</v>
      </c>
      <c r="CR159" s="8" t="n">
        <f aca="false">IF(AT161&gt;AT162,1,0)</f>
        <v>0</v>
      </c>
      <c r="CS159" s="8" t="n">
        <f aca="false">IF(AU161&gt;AU162,1,0)</f>
        <v>0</v>
      </c>
      <c r="CT159" s="8" t="n">
        <f aca="false">IF(BG160&gt;BG159,1,0)</f>
        <v>0</v>
      </c>
      <c r="CU159" s="8" t="n">
        <f aca="false">IF(BH160&gt;BH159,1,0)</f>
        <v>0</v>
      </c>
      <c r="CV159" s="8" t="n">
        <f aca="false">IF(BI160&gt;BI159,1,0)</f>
        <v>0</v>
      </c>
      <c r="CW159" s="8" t="n">
        <f aca="false">IF(BU158&gt;BU157,1,0)</f>
        <v>0</v>
      </c>
      <c r="CX159" s="8" t="n">
        <f aca="false">IF(BV158&gt;BV157,1,0)</f>
        <v>0</v>
      </c>
      <c r="CY159" s="8" t="n">
        <f aca="false">IF(BW158&gt;BW157,1,0)</f>
        <v>0</v>
      </c>
      <c r="CZ159" s="8" t="n">
        <f aca="false">IF(CI159&gt;CI160,1,0)</f>
        <v>1</v>
      </c>
      <c r="DA159" s="8" t="n">
        <f aca="false">IF(CJ159&gt;CJ160,1,0)</f>
        <v>1</v>
      </c>
      <c r="DB159" s="8" t="n">
        <f aca="false">IF(CK159&gt;CK160,1,0)</f>
        <v>0</v>
      </c>
      <c r="DC159" s="74"/>
      <c r="DD159" s="8" t="n">
        <f aca="false">IF(AE162&gt;AE161,1,0)</f>
        <v>1</v>
      </c>
      <c r="DE159" s="8" t="n">
        <f aca="false">IF(AF162&gt;AF161,1,0)</f>
        <v>1</v>
      </c>
      <c r="DF159" s="8" t="n">
        <f aca="false">IF(AG162&gt;AG161,1,0)</f>
        <v>0</v>
      </c>
      <c r="DG159" s="8" t="n">
        <f aca="false">IF(AS162&gt;AS161,1,0)</f>
        <v>1</v>
      </c>
      <c r="DH159" s="8" t="n">
        <f aca="false">IF(AT162&gt;AT161,1,0)</f>
        <v>1</v>
      </c>
      <c r="DI159" s="8" t="n">
        <f aca="false">IF(AU162&gt;AU161,1,0)</f>
        <v>0</v>
      </c>
      <c r="DJ159" s="8" t="n">
        <f aca="false">IF(BG159&gt;BG160,1,0)</f>
        <v>1</v>
      </c>
      <c r="DK159" s="8" t="n">
        <f aca="false">IF(BH159&gt;BH160,1,0)</f>
        <v>1</v>
      </c>
      <c r="DL159" s="8" t="n">
        <f aca="false">IF(BI159&gt;BI160,1,0)</f>
        <v>0</v>
      </c>
      <c r="DM159" s="8" t="n">
        <f aca="false">IF(BU157&gt;BU158,1,0)</f>
        <v>1</v>
      </c>
      <c r="DN159" s="8" t="n">
        <f aca="false">IF(BV157&gt;BV158,1,0)</f>
        <v>1</v>
      </c>
      <c r="DO159" s="8" t="n">
        <f aca="false">IF(BW157&gt;BW158,1,0)</f>
        <v>0</v>
      </c>
      <c r="DP159" s="8" t="n">
        <f aca="false">IF(CI160&gt;CI159,1,0)</f>
        <v>0</v>
      </c>
      <c r="DQ159" s="8" t="n">
        <f aca="false">IF(CJ160&gt;CJ159,1,0)</f>
        <v>0</v>
      </c>
      <c r="DR159" s="8" t="n">
        <f aca="false">IF(CK160&gt;CK159,1,0)</f>
        <v>0</v>
      </c>
      <c r="DS159" s="74"/>
      <c r="DT159" s="8" t="n">
        <f aca="false">AE161+AF161+AG161+AS161+AT161+AU161+BG160+BH160+BI160+BU158+BV158+BW158+CI159+CJ159+CK159</f>
        <v>18</v>
      </c>
      <c r="DU159" s="8" t="n">
        <f aca="false">AE162+AF162+AG162+AS162+AT162+AU162+BG159+BH159+BI159+BU157+BV157+BW157+CI160+CJ160+CK160</f>
        <v>54</v>
      </c>
      <c r="DV159" s="74"/>
      <c r="DW159" s="1" t="n">
        <f aca="false">IF(X161="O",1,0)</f>
        <v>1</v>
      </c>
      <c r="DX159" s="1" t="n">
        <f aca="false">IF(AL161="O",1,0)</f>
        <v>1</v>
      </c>
      <c r="DY159" s="1" t="n">
        <f aca="false">IF(AZ160="O",1,0)</f>
        <v>0</v>
      </c>
      <c r="DZ159" s="1" t="n">
        <f aca="false">IF(BN158="O",1,0)</f>
        <v>1</v>
      </c>
      <c r="EA159" s="1" t="n">
        <f aca="false">IF(CB159="O",1,0)</f>
        <v>0</v>
      </c>
      <c r="ED159" s="8" t="n">
        <f aca="false">IF(CN159+CO159+CP159+DD159+DE159+DF159&gt;0,1,0)</f>
        <v>1</v>
      </c>
      <c r="EE159" s="8" t="n">
        <f aca="false">IF(CQ159+CR159+CS159+DG159+DH159+DI159&gt;0,1,0)</f>
        <v>1</v>
      </c>
      <c r="EF159" s="8" t="n">
        <f aca="false">IF(CT159+CU159+CV159+DJ159+DK159+DL159&gt;0,1,0)</f>
        <v>1</v>
      </c>
      <c r="EG159" s="8" t="n">
        <f aca="false">IF(CW159+CX159+CY159+DM159+DN159+DO159&gt;0,1,0)</f>
        <v>1</v>
      </c>
      <c r="EH159" s="8" t="n">
        <f aca="false">IF(CZ159+DA159+DB159+DP159+DQ159+DR159&gt;0,1,0)</f>
        <v>1</v>
      </c>
      <c r="EI159" s="8" t="n">
        <v>3</v>
      </c>
      <c r="EJ159" s="48" t="n">
        <f aca="false">SUM(ED159:EH159)</f>
        <v>5</v>
      </c>
      <c r="EK159" s="48" t="n">
        <f aca="false">AY160+BM158+CA159+W161+AK161</f>
        <v>1</v>
      </c>
      <c r="EL159" s="48" t="n">
        <f aca="false">SUM(CN159:DB159)</f>
        <v>2</v>
      </c>
      <c r="EM159" s="48" t="n">
        <f aca="false">SUM(DD159:DR159)</f>
        <v>8</v>
      </c>
      <c r="EN159" s="48" t="n">
        <f aca="false">EL159-EM159</f>
        <v>-6</v>
      </c>
      <c r="EO159" s="48" t="n">
        <f aca="false">DT159</f>
        <v>18</v>
      </c>
      <c r="EP159" s="48" t="n">
        <f aca="false">DU159</f>
        <v>54</v>
      </c>
      <c r="EQ159" s="48" t="n">
        <f aca="false">EO159-EP159</f>
        <v>-36</v>
      </c>
      <c r="ER159" s="48" t="n">
        <f aca="false">SUM(DW159:EA159)</f>
        <v>3</v>
      </c>
      <c r="ES159" s="74"/>
      <c r="ET159" s="27" t="n">
        <f aca="false">IF(EK159+100&gt;99,EK159+100,concatdxnar("0",EK159+100))</f>
        <v>101</v>
      </c>
      <c r="EU159" s="27" t="str">
        <f aca="false">IF(EN159+100&gt;99,EN159+100,CONCATENATE("0",EN159+100))</f>
        <v>094</v>
      </c>
      <c r="EV159" s="27" t="str">
        <f aca="false">IF(EQ159+100&gt;99,EQ159+100,CONCATENATE("0",EQ159+100))</f>
        <v>064</v>
      </c>
      <c r="EW159" s="27" t="n">
        <f aca="false">9-ER159</f>
        <v>6</v>
      </c>
      <c r="EX159" s="8" t="str">
        <f aca="false">CONCATENATE(ET159,EU159,EV159,EW159,EI159)</f>
        <v>10109406463</v>
      </c>
      <c r="EY159" s="8" t="n">
        <f aca="false">VALUE(EX159)</f>
        <v>10109406463</v>
      </c>
      <c r="EZ159" s="8" t="n">
        <f aca="false">LARGE(EY157:EY162,EI159)</f>
        <v>10310211392</v>
      </c>
      <c r="FA159" s="8" t="str">
        <f aca="false">LEFT(EZ159,9)</f>
        <v>103102113</v>
      </c>
      <c r="FB159" s="8" t="str">
        <f aca="false">IF(FA159=FA158,"empate-c",IF(FA159=FA160,"empate-b","ok"))</f>
        <v>ok</v>
      </c>
      <c r="FC159" s="8" t="n">
        <f aca="false">VALUE(RIGHT(EZ159,1))</f>
        <v>2</v>
      </c>
      <c r="FD159" s="8" t="n">
        <f aca="false">IF(FB159="ok",9,IF(FB159="empate-c",CONCATENATE(FC159,FC158),IF(FB159="empate-b",CONCATENATE(FC159,FC160),1)))</f>
        <v>9</v>
      </c>
      <c r="FE159" s="8" t="str">
        <f aca="false">RIGHT(C155,1)</f>
        <v>R</v>
      </c>
      <c r="FF159" s="8" t="n">
        <f aca="false">IF(FD159=9,9,VLOOKUP(CONCATENATE(FE159,FD159),'Conf-Direto'!$A$12:$B$587,2,0))</f>
        <v>9</v>
      </c>
      <c r="FG159" s="8" t="n">
        <f aca="false">IF(FF159=9,9,IF(FF159=FC159,8,7))</f>
        <v>9</v>
      </c>
      <c r="FH159" s="1" t="str">
        <f aca="false">CONCATENATE(FA159,FG159,FC159)</f>
        <v>10310211392</v>
      </c>
      <c r="FI159" s="8" t="n">
        <v>3</v>
      </c>
      <c r="FJ159" s="25" t="n">
        <f aca="false">IF(BM157=1,1,IF(BM158=1,3,0))</f>
        <v>1</v>
      </c>
      <c r="FK159" s="25" t="n">
        <f aca="false">IF(AY159=1,2,IF(AY160=1,3,0))</f>
        <v>2</v>
      </c>
      <c r="FL159" s="25"/>
      <c r="FM159" s="25" t="n">
        <f aca="false">FL160</f>
        <v>4</v>
      </c>
      <c r="FN159" s="25" t="n">
        <f aca="false">FL161</f>
        <v>3</v>
      </c>
      <c r="FO159" s="25" t="n">
        <f aca="false">FL162</f>
        <v>6</v>
      </c>
      <c r="FP159" s="1" t="n">
        <f aca="false">VALUE(FH159)</f>
        <v>10310211392</v>
      </c>
      <c r="FQ159" s="1" t="n">
        <f aca="false">LARGE(FP157:FP162,3)</f>
        <v>10310211392</v>
      </c>
      <c r="FR159" s="8" t="n">
        <f aca="false">IF(SUM(EJ157:EJ162)=0,B159,VALUE(RIGHT(FQ159,1)))</f>
        <v>2</v>
      </c>
      <c r="FS159" s="1" t="n">
        <f aca="false">FR159+102</f>
        <v>104</v>
      </c>
      <c r="FT159" s="1" t="str">
        <f aca="false">VLOOKUP(FR159,B157:D162,3,0)</f>
        <v>MIRIANO EDER</v>
      </c>
      <c r="FU159" s="4" t="n">
        <f aca="false">F159</f>
        <v>105</v>
      </c>
      <c r="FV159" s="9" t="str">
        <f aca="false">IF(FS159&lt;10,CONCATENATE("0",FS159,IF(FU159&lt;10,CONCATENATE("0",FU159),FU159)),CONCATENATE(FS159,IF(FU159&lt;10,CONCATENATE("0",FU159),FU159)))</f>
        <v>104105</v>
      </c>
      <c r="FW159" s="4" t="n">
        <f aca="false">VALUE(FV159)</f>
        <v>104105</v>
      </c>
      <c r="FX159" s="4" t="n">
        <f aca="false">SMALL(FW157:FW162,FI159)</f>
        <v>105107</v>
      </c>
      <c r="FY159" s="4" t="n">
        <f aca="false">IF(LEN(FX159)=3,VALUE(LEFT(FX159,1)),IF(LEN(FX159)=6,VALUE(LEFT(FX159,3)),VALUE(LEFT(FX159,2))))</f>
        <v>105</v>
      </c>
      <c r="FZ159" s="4" t="n">
        <f aca="false">IF(LEN(FX159)=6,VALUE(RIGHT(FX159,3)),RIGHT(FX159,2))</f>
        <v>107</v>
      </c>
    </row>
    <row r="160" customFormat="false" ht="13.8" hidden="false" customHeight="false" outlineLevel="0" collapsed="false">
      <c r="B160" s="48" t="n">
        <v>4</v>
      </c>
      <c r="C160" s="49" t="n">
        <v>106</v>
      </c>
      <c r="D160" s="50" t="str">
        <f aca="false">Classificação!D110</f>
        <v>NIDIA CASTRO</v>
      </c>
      <c r="F160" s="49" t="n">
        <f aca="false">F159+1</f>
        <v>106</v>
      </c>
      <c r="G160" s="51" t="str">
        <f aca="false">VLOOKUP(FR160,$B$157:$D$162,3,0)</f>
        <v>NIDIA CASTRO</v>
      </c>
      <c r="H160" s="95" t="n">
        <f aca="false">VLOOKUP(FR160,EI157:EJ162,2,0)</f>
        <v>5</v>
      </c>
      <c r="I160" s="75" t="n">
        <f aca="false">VLOOKUP(FR160,EI157:EK162,3,0)</f>
        <v>1</v>
      </c>
      <c r="J160" s="79" t="n">
        <f aca="false">VLOOKUP(FR160,EI157:EQ162,4,0)</f>
        <v>3</v>
      </c>
      <c r="K160" s="77" t="n">
        <f aca="false">VLOOKUP(FR160,EI157:EQ162,5,0)</f>
        <v>8</v>
      </c>
      <c r="L160" s="78" t="n">
        <f aca="false">VLOOKUP(FR160,EI157:EQ162,6,0)</f>
        <v>-5</v>
      </c>
      <c r="M160" s="79" t="n">
        <f aca="false">VLOOKUP(FR160,EI157:EQ162,7,0)</f>
        <v>47</v>
      </c>
      <c r="N160" s="77" t="n">
        <f aca="false">VLOOKUP(FR160,EI157:EQ162,8,0)</f>
        <v>60</v>
      </c>
      <c r="O160" s="113" t="n">
        <f aca="false">VLOOKUP(FR160,EI157:EQ162,9,0)</f>
        <v>-13</v>
      </c>
      <c r="P160" s="80" t="n">
        <f aca="false">VLOOKUP(FR160,EI157:ER162,10,0)</f>
        <v>1</v>
      </c>
      <c r="Q160" s="80" t="e">
        <f aca="false">VLOOKUP(FS160,EJ157:ES162,10,0)</f>
        <v>#N/A</v>
      </c>
      <c r="R160" s="59"/>
      <c r="S160" s="59"/>
      <c r="U160" s="81" t="s">
        <v>75</v>
      </c>
      <c r="V160" s="82" t="str">
        <f aca="false">D161</f>
        <v>CLOVIS CORREA</v>
      </c>
      <c r="W160" s="83" t="n">
        <f aca="false">IF(X160="W",1,IF(X160="O",0,IF(X160="R",0,IF(X159="R",1,IF(AG160+AG159&gt;0,IF(AG160&gt;AG159,1,0),IF(AF160&gt;AF159,1,0))))))</f>
        <v>0</v>
      </c>
      <c r="X160" s="84"/>
      <c r="Y160" s="85" t="n">
        <v>1</v>
      </c>
      <c r="Z160" s="85" t="n">
        <v>0</v>
      </c>
      <c r="AA160" s="86"/>
      <c r="AC160" s="5" t="str">
        <f aca="false">IF(AA160&lt;&gt;"","STB",IF(AA159&lt;&gt;"","STB",IF(Z160&lt;&gt;"",IF(Z160&gt;5,IF(Z160&gt;Z159+1,"fim2st",IF(Z159&gt;Z160+1,"fim2st",IF(Z160=Z159,"meio2st",IF(Z160=6,IF(Z159=7,"fim2st","meio2st"),IF(Z160=7,IF(Z159=6,"fim2st","meio2st"),"meio2st"))))),IF(Z159&gt;5,IF(Z159&gt;Z160+1,"fim2st","meio2st"),"meio2st")),IF(Z159&lt;&gt;"",IF(Z160&gt;5,IF(Z160&gt;Z159+1,"fim2st",IF(Z159&gt;Z160+1,"fim2st",IF(Z160=Z159,"meio2st",IF(Z160=6,IF(Z159=7,"fim2st","meio2st"),IF(Z160=7,IF(Z159=6,"fim2st","meio2st"),"meio2st"))))),IF(Z159&gt;5,IF(Z159&gt;Z160+1,"fim2st","meio2st"),"meio2st")),IF(Y160&lt;&gt;"",IF(Y160&gt;5,IF(Y160&gt;Y159+1,"fim1st",IF(Y159&gt;Y160+1,"fim1st",IF(Y160=Y159,"meio1st",IF(Y160=6,IF(Y159=7,"fim1st","meio1st"),IF(Y160=7,IF(Y159=6,"fim1st","meio1st"),"meio1st"))))),IF(Y159&gt;5,IF(Y159&gt;Y160+1,"fim1st","meio1st"),"meio1st")),IF(Y159&lt;&gt;"",IF(Y160&gt;5,IF(Y160&gt;Y159+1,"fim1st",IF(Y159&gt;Y160+1,"fim1st",IF(Y160=Y159,"meio1st",IF(Y160=6,IF(Y159=7,"fim1st","meio1st"),IF(Y160=7,IF(Y159=6,"fim1st","meio1st"),"meio1st"))))),IF(Y159&gt;5,IF(Y159&gt;Y160+1,"fim1st","meio1st"),"meio1st")),"NJG"))))))</f>
        <v>fim2st</v>
      </c>
      <c r="AE160" s="87" t="n">
        <f aca="false">IF(X160="W",6,IF(X160="O",0,  IF(X159="R",IF(AC160="meio1st",IF(Y159&gt;4,IF(Y159=6,7,Y159+2),6),Y160),Y160)))</f>
        <v>1</v>
      </c>
      <c r="AF160" s="88" t="n">
        <f aca="false">IF(X160="W",6,IF(X160="O",0,IF(X160="R",IF(AC160="meio1st",0,IF(AC160="fim1st",0,Z160) ),IF(X159="R",IF(AC160="meio1st",6,IF(AC160="fim1st",6,IF(AC160="meio2st",IF(Z159&gt;4,IF(Z159=6,7,Z159+2),6),Z160))),Z160))))</f>
        <v>0</v>
      </c>
      <c r="AG160" s="89" t="n">
        <f aca="false">IF(X160="W",0,IF(X160="O",0,IF(X160="R",IF(AC160="STB",AA160,0),IF(X159="R",IF(AC157="meio1st",0,IF(AE160&gt;AE159,IF(AF160&gt;AF159,0,10),IF(AF160&gt;AF159,10,AA160))),AA160))))</f>
        <v>0</v>
      </c>
      <c r="AH160" s="69"/>
      <c r="AI160" s="81"/>
      <c r="AJ160" s="82" t="str">
        <f aca="false">D160</f>
        <v>NIDIA CASTRO</v>
      </c>
      <c r="AK160" s="83" t="n">
        <f aca="false">IF(AL160="W",1,IF(AL160="O",0,IF(AL160="R",0,IF(AL159="R",1,IF(AU160+AU159&gt;0,IF(AU160&gt;AU159,1,0),IF(AT160&gt;AT159,1,0))))))</f>
        <v>0</v>
      </c>
      <c r="AL160" s="84"/>
      <c r="AM160" s="85" t="n">
        <v>1</v>
      </c>
      <c r="AN160" s="85" t="n">
        <v>3</v>
      </c>
      <c r="AO160" s="86"/>
      <c r="AQ160" s="5" t="str">
        <f aca="false">IF(AO160&lt;&gt;"","STB",IF(AO159&lt;&gt;"","STB",IF(AN160&lt;&gt;"",IF(AN160&gt;5,IF(AN160&gt;AN159+1,"fim2st",IF(AN159&gt;AN160+1,"fim2st",IF(AN160=AN159,"meio2st",IF(AN160=6,IF(AN159=7,"fim2st","meio2st"),IF(AN160=7,IF(AN159=6,"fim2st","meio2st"),"meio2st"))))),IF(AN159&gt;5,IF(AN159&gt;AN160+1,"fim2st","meio2st"),"meio2st")),IF(AN159&lt;&gt;"",IF(AN160&gt;5,IF(AN160&gt;AN159+1,"fim2st",IF(AN159&gt;AN160+1,"fim2st",IF(AN160=AN159,"meio2st",IF(AN160=6,IF(AN159=7,"fim2st","meio2st"),IF(AN160=7,IF(AN159=6,"fim2st","meio2st"),"meio2st"))))),IF(AN159&gt;5,IF(AN159&gt;AN160+1,"fim2st","meio2st"),"meio2st")),IF(AM160&lt;&gt;"",IF(AM160&gt;5,IF(AM160&gt;AM159+1,"fim1st",IF(AM159&gt;AM160+1,"fim1st",IF(AM160=AM159,"meio1st",IF(AM160=6,IF(AM159=7,"fim1st","meio1st"),IF(AM160=7,IF(AM159=6,"fim1st","meio1st"),"meio1st"))))),IF(AM159&gt;5,IF(AM159&gt;AM160+1,"fim1st","meio1st"),"meio1st")),IF(AM159&lt;&gt;"",IF(AM160&gt;5,IF(AM160&gt;AM159+1,"fim1st",IF(AM159&gt;AM160+1,"fim1st",IF(AM160=AM159,"meio1st",IF(AM160=6,IF(AM159=7,"fim1st","meio1st"),IF(AM160=7,IF(AM159=6,"fim1st","meio1st"),"meio1st"))))),IF(AM159&gt;5,IF(AM159&gt;AM160+1,"fim1st","meio1st"),"meio1st")),"NJG"))))))</f>
        <v>fim2st</v>
      </c>
      <c r="AS160" s="87" t="n">
        <f aca="false">IF(AL160="W",6,IF(AL160="O",0,  IF(AL159="R",IF(AQ160="meio1st",IF(AM159&gt;4,IF(AM159=6,7,AM159+2),6),AM160),AM160)))</f>
        <v>1</v>
      </c>
      <c r="AT160" s="88" t="n">
        <f aca="false">IF(AL160="W",6,IF(AL160="O",0,IF(AL160="R",IF(AQ160="meio1st",0,IF(AQ160="fim1st",0,AN160) ),IF(AL159="R",IF(AQ160="meio1st",6,IF(AQ160="fim1st",6,IF(AQ160="meio2st",IF(AN159&gt;4,IF(AN159=6,7,AN159+2),6),AN160))),AN160))))</f>
        <v>3</v>
      </c>
      <c r="AU160" s="89" t="n">
        <f aca="false">IF(AL160="W",0,IF(AL160="O",0,IF(AL160="R",IF(AQ160="STB",AO160,0),IF(AL159="R",IF(AQ157="meio1st",0,IF(AS160&gt;AS159,IF(AT160&gt;AT159,0,10),IF(AT160&gt;AT159,10,AO160))),AO160))))</f>
        <v>0</v>
      </c>
      <c r="AW160" s="81" t="s">
        <v>75</v>
      </c>
      <c r="AX160" s="82" t="str">
        <f aca="false">D159</f>
        <v>NILZINHA</v>
      </c>
      <c r="AY160" s="83" t="n">
        <f aca="false">IF(AZ160="W",1,IF(AZ160="O",0,IF(AZ160="R",0,IF(AZ159="R",1,IF(BI160+BI159&gt;0,IF(BI160&gt;BI159,1,0),IF(BH160&gt;BH159,1,0))))))</f>
        <v>0</v>
      </c>
      <c r="AZ160" s="84"/>
      <c r="BA160" s="85" t="n">
        <v>2</v>
      </c>
      <c r="BB160" s="85" t="n">
        <v>4</v>
      </c>
      <c r="BC160" s="86"/>
      <c r="BE160" s="5" t="str">
        <f aca="false">IF(BC160&lt;&gt;"","STB",IF(BC159&lt;&gt;"","STB",IF(BB160&lt;&gt;"",IF(BB160&gt;5,IF(BB160&gt;BB159+1,"fim2st",IF(BB159&gt;BB160+1,"fim2st",IF(BB160=BB159,"meio2st",IF(BB160=6,IF(BB159=7,"fim2st","meio2st"),IF(BB160=7,IF(BB159=6,"fim2st","meio2st"),"meio2st"))))),IF(BB159&gt;5,IF(BB159&gt;BB160+1,"fim2st","meio2st"),"meio2st")),IF(BB159&lt;&gt;"",IF(BB160&gt;5,IF(BB160&gt;BB159+1,"fim2st",IF(BB159&gt;BB160+1,"fim2st",IF(BB160=BB159,"meio2st",IF(BB160=6,IF(BB159=7,"fim2st","meio2st"),IF(BB160=7,IF(BB159=6,"fim2st","meio2st"),"meio2st"))))),IF(BB159&gt;5,IF(BB159&gt;BB160+1,"fim2st","meio2st"),"meio2st")),IF(BA160&lt;&gt;"",IF(BA160&gt;5,IF(BA160&gt;BA159+1,"fim1st",IF(BA159&gt;BA160+1,"fim1st",IF(BA160=BA159,"meio1st",IF(BA160=6,IF(BA159=7,"fim1st","meio1st"),IF(BA160=7,IF(BA159=6,"fim1st","meio1st"),"meio1st"))))),IF(BA159&gt;5,IF(BA159&gt;BA160+1,"fim1st","meio1st"),"meio1st")),IF(BA159&lt;&gt;"",IF(BA160&gt;5,IF(BA160&gt;BA159+1,"fim1st",IF(BA159&gt;BA160+1,"fim1st",IF(BA160=BA159,"meio1st",IF(BA160=6,IF(BA159=7,"fim1st","meio1st"),IF(BA160=7,IF(BA159=6,"fim1st","meio1st"),"meio1st"))))),IF(BA159&gt;5,IF(BA159&gt;BA160+1,"fim1st","meio1st"),"meio1st")),"NJG"))))))</f>
        <v>fim2st</v>
      </c>
      <c r="BG160" s="87" t="n">
        <f aca="false">IF(AZ160="W",6,IF(AZ160="O",0,  IF(AZ159="R",IF(BE160="meio1st",IF(BA159&gt;4,IF(BA159=6,7,BA159+2),6),BA160),BA160)))</f>
        <v>2</v>
      </c>
      <c r="BH160" s="88" t="n">
        <f aca="false">IF(AZ160="W",6,IF(AZ160="O",0,IF(AZ160="R",IF(BE160="meio1st",0,IF(BE160="fim1st",0,BB160) ),IF(AZ159="R",IF(BE160="meio1st",6,IF(BE160="fim1st",6,IF(BE160="meio2st",IF(BB159&gt;4,IF(BB159=6,7,BB159+2),6),BB160))),BB160))))</f>
        <v>4</v>
      </c>
      <c r="BI160" s="89" t="n">
        <f aca="false">IF(AZ160="W",0,IF(AZ160="O",0,IF(AZ160="R",IF(BE160="STB",BC160,0),IF(AZ159="R",IF(BE157="meio1st",0,IF(BG160&gt;BG159,IF(BH160&gt;BH159,0,10),IF(BH160&gt;BH159,10,BC160))),BC160))))</f>
        <v>0</v>
      </c>
      <c r="BK160" s="81" t="s">
        <v>75</v>
      </c>
      <c r="BL160" s="82" t="str">
        <f aca="false">D162</f>
        <v>RAFAEL BICALHO</v>
      </c>
      <c r="BM160" s="83" t="n">
        <f aca="false">IF(BN160="W",1,IF(BN160="O",0,IF(BN160="R",0,IF(BN159="R",1,IF(BW160+BW159&gt;0,IF(BW160&gt;BW159,1,0),IF(BV160&gt;BV159,1,0))))))</f>
        <v>1</v>
      </c>
      <c r="BN160" s="84"/>
      <c r="BO160" s="85" t="n">
        <v>6</v>
      </c>
      <c r="BP160" s="85" t="n">
        <v>6</v>
      </c>
      <c r="BQ160" s="86"/>
      <c r="BS160" s="5" t="str">
        <f aca="false">IF(BQ160&lt;&gt;"","STB",IF(BQ159&lt;&gt;"","STB",IF(BP160&lt;&gt;"",IF(BP160&gt;5,IF(BP160&gt;BP159+1,"fim2st",IF(BP159&gt;BP160+1,"fim2st",IF(BP160=BP159,"meio2st",IF(BP160=6,IF(BP159=7,"fim2st","meio2st"),IF(BP160=7,IF(BP159=6,"fim2st","meio2st"),"meio2st"))))),IF(BP159&gt;5,IF(BP159&gt;BP160+1,"fim2st","meio2st"),"meio2st")),IF(BP159&lt;&gt;"",IF(BP160&gt;5,IF(BP160&gt;BP159+1,"fim2st",IF(BP159&gt;BP160+1,"fim2st",IF(BP160=BP159,"meio2st",IF(BP160=6,IF(BP159=7,"fim2st","meio2st"),IF(BP160=7,IF(BP159=6,"fim2st","meio2st"),"meio2st"))))),IF(BP159&gt;5,IF(BP159&gt;BP160+1,"fim2st","meio2st"),"meio2st")),IF(BO160&lt;&gt;"",IF(BO160&gt;5,IF(BO160&gt;BO159+1,"fim1st",IF(BO159&gt;BO160+1,"fim1st",IF(BO160=BO159,"meio1st",IF(BO160=6,IF(BO159=7,"fim1st","meio1st"),IF(BO160=7,IF(BO159=6,"fim1st","meio1st"),"meio1st"))))),IF(BO159&gt;5,IF(BO159&gt;BO160+1,"fim1st","meio1st"),"meio1st")),IF(BO159&lt;&gt;"",IF(BO160&gt;5,IF(BO160&gt;BO159+1,"fim1st",IF(BO159&gt;BO160+1,"fim1st",IF(BO160=BO159,"meio1st",IF(BO160=6,IF(BO159=7,"fim1st","meio1st"),IF(BO160=7,IF(BO159=6,"fim1st","meio1st"),"meio1st"))))),IF(BO159&gt;5,IF(BO159&gt;BO160+1,"fim1st","meio1st"),"meio1st")),"NJG"))))))</f>
        <v>fim2st</v>
      </c>
      <c r="BU160" s="87" t="n">
        <f aca="false">IF(BN160="W",6,IF(BN160="O",0,  IF(BN159="R",IF(BS160="meio1st",IF(BO159&gt;4,IF(BO159=6,7,BO159+2),6),BO160),BO160)))</f>
        <v>6</v>
      </c>
      <c r="BV160" s="88" t="n">
        <f aca="false">IF(BN160="W",6,IF(BN160="O",0,IF(BN160="R",IF(BS160="meio1st",0,IF(BS160="fim1st",0,BP160) ),IF(BN159="R",IF(BS160="meio1st",6,IF(BS160="fim1st",6,IF(BS160="meio2st",IF(BP159&gt;4,IF(BP159=6,7,BP159+2),6),BP160))),BP160))))</f>
        <v>6</v>
      </c>
      <c r="BW160" s="89" t="n">
        <f aca="false">IF(BN160="W",0,IF(BN160="O",0,IF(BN160="R",IF(BS160="STB",BQ160,0),IF(BN159="R",IF(BS157="meio1st",0,IF(BU160&gt;BU159,IF(BV160&gt;BV159,0,10),IF(BV160&gt;BV159,10,BQ160))),BQ160))))</f>
        <v>0</v>
      </c>
      <c r="BY160" s="81"/>
      <c r="BZ160" s="82" t="str">
        <f aca="false">D161</f>
        <v>CLOVIS CORREA</v>
      </c>
      <c r="CA160" s="83" t="n">
        <f aca="false">IF(CB160="W",1,IF(CB160="O",0,IF(CB160="R",0,IF(CB159="R",1,IF(CK160+CK159&gt;0,IF(CK160&gt;CK159,1,0),IF(CJ160&gt;CJ159,1,0))))))</f>
        <v>0</v>
      </c>
      <c r="CB160" s="84"/>
      <c r="CC160" s="85" t="n">
        <v>4</v>
      </c>
      <c r="CD160" s="85" t="n">
        <v>2</v>
      </c>
      <c r="CE160" s="86"/>
      <c r="CG160" s="5" t="str">
        <f aca="false">IF(CE160&lt;&gt;"","STB",IF(CE159&lt;&gt;"","STB",IF(CD160&lt;&gt;"",IF(CD160&gt;5,IF(CD160&gt;CD159+1,"fim2st",IF(CD159&gt;CD160+1,"fim2st",IF(CD160=CD159,"meio2st",IF(CD160=6,IF(CD159=7,"fim2st","meio2st"),IF(CD160=7,IF(CD159=6,"fim2st","meio2st"),"meio2st"))))),IF(CD159&gt;5,IF(CD159&gt;CD160+1,"fim2st","meio2st"),"meio2st")),IF(CD159&lt;&gt;"",IF(CD160&gt;5,IF(CD160&gt;CD159+1,"fim2st",IF(CD159&gt;CD160+1,"fim2st",IF(CD160=CD159,"meio2st",IF(CD160=6,IF(CD159=7,"fim2st","meio2st"),IF(CD160=7,IF(CD159=6,"fim2st","meio2st"),"meio2st"))))),IF(CD159&gt;5,IF(CD159&gt;CD160+1,"fim2st","meio2st"),"meio2st")),IF(CC160&lt;&gt;"",IF(CC160&gt;5,IF(CC160&gt;CC159+1,"fim1st",IF(CC159&gt;CC160+1,"fim1st",IF(CC160=CC159,"meio1st",IF(CC160=6,IF(CC159=7,"fim1st","meio1st"),IF(CC160=7,IF(CC159=6,"fim1st","meio1st"),"meio1st"))))),IF(CC159&gt;5,IF(CC159&gt;CC160+1,"fim1st","meio1st"),"meio1st")),IF(CC159&lt;&gt;"",IF(CC160&gt;5,IF(CC160&gt;CC159+1,"fim1st",IF(CC159&gt;CC160+1,"fim1st",IF(CC160=CC159,"meio1st",IF(CC160=6,IF(CC159=7,"fim1st","meio1st"),IF(CC160=7,IF(CC159=6,"fim1st","meio1st"),"meio1st"))))),IF(CC159&gt;5,IF(CC159&gt;CC160+1,"fim1st","meio1st"),"meio1st")),"NJG"))))))</f>
        <v>fim2st</v>
      </c>
      <c r="CI160" s="92" t="n">
        <f aca="false">IF(CB160="W",6,IF(CB160="O",0,  IF(CB159="R",IF(CG160="meio1st",IF(CC159&gt;4,IF(CC159=6,7,CC159+2),6),CC160),CC160)))</f>
        <v>4</v>
      </c>
      <c r="CJ160" s="93" t="n">
        <f aca="false">IF(CB160="W",6,IF(CB160="O",0,IF(CB160="R",IF(CG160="meio1st",0,IF(CG160="fim1st",0,CD160) ),IF(CB159="R",IF(CG160="meio1st",6,IF(CG160="fim1st",6,IF(CG160="meio2st",IF(CD159&gt;4,IF(CD159=6,7,CD159+2),6),CD160))),CD160))))</f>
        <v>2</v>
      </c>
      <c r="CK160" s="94" t="n">
        <f aca="false">IF(CB160="W",0,IF(CB160="O",0,IF(CB160="R",IF(CG160="STB",CE160,0),IF(CB159="R",IF(CG157="meio1st",0,IF(CI160&gt;CI159,IF(CJ160&gt;CJ159,0,10),IF(CJ160&gt;CJ159,10,CE160))),CE160))))</f>
        <v>0</v>
      </c>
      <c r="CM160" s="1" t="str">
        <f aca="false">D160</f>
        <v>NIDIA CASTRO</v>
      </c>
      <c r="CN160" s="8" t="n">
        <f aca="false">IF(AE162&gt;AE161,1,0)</f>
        <v>1</v>
      </c>
      <c r="CO160" s="8" t="n">
        <f aca="false">IF(AF162&gt;AF161,1,0)</f>
        <v>1</v>
      </c>
      <c r="CP160" s="8" t="n">
        <f aca="false">IF(AG162&gt;AG161,1,0)</f>
        <v>0</v>
      </c>
      <c r="CQ160" s="8" t="n">
        <f aca="false">IF(AS160&gt;AS159,1,0)</f>
        <v>0</v>
      </c>
      <c r="CR160" s="8" t="n">
        <f aca="false">IF(AT160&gt;AT159,1,0)</f>
        <v>0</v>
      </c>
      <c r="CS160" s="8" t="n">
        <f aca="false">IF(AU160&gt;AU159,1,0)</f>
        <v>0</v>
      </c>
      <c r="CT160" s="8" t="n">
        <f aca="false">IF(BG158&gt;BG157,1,0)</f>
        <v>0</v>
      </c>
      <c r="CU160" s="8" t="n">
        <f aca="false">IF(BH158&gt;BH157,1,0)</f>
        <v>0</v>
      </c>
      <c r="CV160" s="8" t="n">
        <f aca="false">IF(BI158&gt;BI157,1,0)</f>
        <v>0</v>
      </c>
      <c r="CW160" s="8" t="n">
        <f aca="false">IF(BU162&gt;BU161,1,0)</f>
        <v>0</v>
      </c>
      <c r="CX160" s="8" t="n">
        <f aca="false">IF(BV162&gt;BV161,1,0)</f>
        <v>1</v>
      </c>
      <c r="CY160" s="8" t="n">
        <f aca="false">IF(BW162&gt;BW161,1,0)</f>
        <v>0</v>
      </c>
      <c r="CZ160" s="8" t="n">
        <f aca="false">IF(CI161&gt;CI162,1,0)</f>
        <v>0</v>
      </c>
      <c r="DA160" s="8" t="n">
        <f aca="false">IF(CJ161&gt;CJ162,1,0)</f>
        <v>0</v>
      </c>
      <c r="DB160" s="8" t="n">
        <f aca="false">IF(CK161&gt;CK162,1,0)</f>
        <v>0</v>
      </c>
      <c r="DC160" s="74"/>
      <c r="DD160" s="8" t="n">
        <f aca="false">IF(AE161&gt;AE162,1,0)</f>
        <v>0</v>
      </c>
      <c r="DE160" s="8" t="n">
        <f aca="false">IF(AF161&gt;AF162,1,0)</f>
        <v>0</v>
      </c>
      <c r="DF160" s="8" t="n">
        <f aca="false">IF(AG161&gt;AG162,1,0)</f>
        <v>0</v>
      </c>
      <c r="DG160" s="8" t="n">
        <f aca="false">IF(AS159&gt;AS160,1,0)</f>
        <v>1</v>
      </c>
      <c r="DH160" s="8" t="n">
        <f aca="false">IF(AT159&gt;AT160,1,0)</f>
        <v>1</v>
      </c>
      <c r="DI160" s="8" t="n">
        <f aca="false">IF(AU159&gt;AU160,1,0)</f>
        <v>0</v>
      </c>
      <c r="DJ160" s="8" t="n">
        <f aca="false">IF(BG157&gt;BG158,1,0)</f>
        <v>1</v>
      </c>
      <c r="DK160" s="8" t="n">
        <f aca="false">IF(BH157&gt;BH158,1,0)</f>
        <v>1</v>
      </c>
      <c r="DL160" s="8" t="n">
        <f aca="false">IF(BI157&gt;BI158,1,0)</f>
        <v>0</v>
      </c>
      <c r="DM160" s="8" t="n">
        <f aca="false">IF(BU161&gt;BU162,1,0)</f>
        <v>1</v>
      </c>
      <c r="DN160" s="8" t="n">
        <f aca="false">IF(BV161&gt;BV162,1,0)</f>
        <v>0</v>
      </c>
      <c r="DO160" s="8" t="n">
        <f aca="false">IF(BW161&gt;BW162,1,0)</f>
        <v>1</v>
      </c>
      <c r="DP160" s="8" t="n">
        <f aca="false">IF(CI162&gt;CI161,1,0)</f>
        <v>1</v>
      </c>
      <c r="DQ160" s="8" t="n">
        <f aca="false">IF(CJ162&gt;CJ161,1,0)</f>
        <v>1</v>
      </c>
      <c r="DR160" s="8" t="n">
        <f aca="false">IF(CK162&gt;CK161,1,0)</f>
        <v>0</v>
      </c>
      <c r="DS160" s="74"/>
      <c r="DT160" s="8" t="n">
        <f aca="false">AE162+AF162+AG162+AS160+AT160+AU160+BG158+BH158+BI158+BU162+BV162+BW162+CI161+CJ161+CK161</f>
        <v>47</v>
      </c>
      <c r="DU160" s="8" t="n">
        <f aca="false">AE161+AF161+AG161+AS159+AT159+AU159+BG157+BH157+BI157+BU161+BV161+BW161+CI162+CJ162+CK162</f>
        <v>60</v>
      </c>
      <c r="DV160" s="74"/>
      <c r="DW160" s="1" t="n">
        <f aca="false">IF(X162="O",1,0)</f>
        <v>0</v>
      </c>
      <c r="DX160" s="1" t="n">
        <f aca="false">IF(AL160="O",1,0)</f>
        <v>0</v>
      </c>
      <c r="DY160" s="1" t="n">
        <f aca="false">IF(AZ158="O",1,0)</f>
        <v>0</v>
      </c>
      <c r="DZ160" s="1" t="n">
        <f aca="false">IF(BN162="O",1,0)</f>
        <v>0</v>
      </c>
      <c r="EA160" s="1" t="n">
        <f aca="false">IF(CB161="O",1,0)</f>
        <v>1</v>
      </c>
      <c r="ED160" s="8" t="n">
        <f aca="false">IF(CN160+CO160+CP160+DD160+DE160+DF160&gt;0,1,0)</f>
        <v>1</v>
      </c>
      <c r="EE160" s="8" t="n">
        <f aca="false">IF(CQ160+CR160+CS160+DG160+DH160+DI160&gt;0,1,0)</f>
        <v>1</v>
      </c>
      <c r="EF160" s="8" t="n">
        <f aca="false">IF(CT160+CU160+CV160+DJ160+DK160+DL160&gt;0,1,0)</f>
        <v>1</v>
      </c>
      <c r="EG160" s="8" t="n">
        <f aca="false">IF(CW160+CX160+CY160+DM160+DN160+DO160&gt;0,1,0)</f>
        <v>1</v>
      </c>
      <c r="EH160" s="8" t="n">
        <f aca="false">IF(CZ160+DA160+DB160+DP160+DQ160+DR160&gt;0,1,0)</f>
        <v>1</v>
      </c>
      <c r="EI160" s="8" t="n">
        <v>4</v>
      </c>
      <c r="EJ160" s="48" t="n">
        <f aca="false">SUM(ED160:EH160)</f>
        <v>5</v>
      </c>
      <c r="EK160" s="48" t="n">
        <f aca="false">AY158+BM162+CA161+W162+AK160</f>
        <v>1</v>
      </c>
      <c r="EL160" s="48" t="n">
        <f aca="false">SUM(CN160:DB160)</f>
        <v>3</v>
      </c>
      <c r="EM160" s="48" t="n">
        <f aca="false">SUM(DD160:DR160)</f>
        <v>8</v>
      </c>
      <c r="EN160" s="48" t="n">
        <f aca="false">EL160-EM160</f>
        <v>-5</v>
      </c>
      <c r="EO160" s="48" t="n">
        <f aca="false">DT160</f>
        <v>47</v>
      </c>
      <c r="EP160" s="48" t="n">
        <f aca="false">DU160</f>
        <v>60</v>
      </c>
      <c r="EQ160" s="48" t="n">
        <f aca="false">EO160-EP160</f>
        <v>-13</v>
      </c>
      <c r="ER160" s="48" t="n">
        <f aca="false">SUM(DW160:EA160)</f>
        <v>1</v>
      </c>
      <c r="ES160" s="74"/>
      <c r="ET160" s="27" t="n">
        <f aca="false">IF(EK160+100&gt;99,EK160+100,concatdxnar("0",EK160+100))</f>
        <v>101</v>
      </c>
      <c r="EU160" s="27" t="str">
        <f aca="false">IF(EN160+100&gt;99,EN160+100,CONCATENATE("0",EN160+100))</f>
        <v>095</v>
      </c>
      <c r="EV160" s="27" t="str">
        <f aca="false">IF(EQ160+100&gt;99,EQ160+100,CONCATENATE("0",EQ160+100))</f>
        <v>087</v>
      </c>
      <c r="EW160" s="27" t="n">
        <f aca="false">9-ER160</f>
        <v>8</v>
      </c>
      <c r="EX160" s="8" t="str">
        <f aca="false">CONCATENATE(ET160,EU160,EV160,EW160,EI160)</f>
        <v>10109508784</v>
      </c>
      <c r="EY160" s="8" t="n">
        <f aca="false">VALUE(EX160)</f>
        <v>10109508784</v>
      </c>
      <c r="EZ160" s="8" t="n">
        <f aca="false">LARGE(EY157:EY162,EI160)</f>
        <v>10109508784</v>
      </c>
      <c r="FA160" s="8" t="str">
        <f aca="false">LEFT(EZ160,9)</f>
        <v>101095087</v>
      </c>
      <c r="FB160" s="8" t="str">
        <f aca="false">IF(FA160=FA159,"empate-c",IF(FA160=FA161,"empate-b","ok"))</f>
        <v>ok</v>
      </c>
      <c r="FC160" s="8" t="n">
        <f aca="false">VALUE(RIGHT(EZ160,1))</f>
        <v>4</v>
      </c>
      <c r="FD160" s="8" t="n">
        <f aca="false">IF(FB160="ok",9,IF(FB160="empate-c",CONCATENATE(FC160,FC159),IF(FB160="empate-b",CONCATENATE(FC160,FC161),1)))</f>
        <v>9</v>
      </c>
      <c r="FE160" s="8" t="str">
        <f aca="false">RIGHT(C155,1)</f>
        <v>R</v>
      </c>
      <c r="FF160" s="8" t="n">
        <f aca="false">IF(FD160=9,9,VLOOKUP(CONCATENATE(FE160,FD160),'Conf-Direto'!$A$12:$B$587,2,0))</f>
        <v>9</v>
      </c>
      <c r="FG160" s="8" t="n">
        <f aca="false">IF(FF160=9,9,IF(FF160=FC160,8,7))</f>
        <v>9</v>
      </c>
      <c r="FH160" s="1" t="str">
        <f aca="false">CONCATENATE(FA160,FG160,FC160)</f>
        <v>10109508794</v>
      </c>
      <c r="FI160" s="8" t="n">
        <v>4</v>
      </c>
      <c r="FJ160" s="25" t="n">
        <f aca="false">IF(AY157=1,1,IF(AY158=1,4,0))</f>
        <v>1</v>
      </c>
      <c r="FK160" s="25" t="n">
        <f aca="false">IF(AK159=1,2,IF(AK160=1,4,0))</f>
        <v>2</v>
      </c>
      <c r="FL160" s="25" t="n">
        <f aca="false">IF(W161=1,3,IF(W162=1,4,0))</f>
        <v>4</v>
      </c>
      <c r="FM160" s="25"/>
      <c r="FN160" s="25" t="n">
        <f aca="false">FM161</f>
        <v>5</v>
      </c>
      <c r="FO160" s="25" t="n">
        <f aca="false">FM162</f>
        <v>6</v>
      </c>
      <c r="FP160" s="1" t="n">
        <f aca="false">VALUE(FH160)</f>
        <v>10109508794</v>
      </c>
      <c r="FQ160" s="1" t="n">
        <f aca="false">LARGE(FP157:FP162,4)</f>
        <v>10109508794</v>
      </c>
      <c r="FR160" s="8" t="n">
        <f aca="false">IF(SUM(EJ157:EJ162)=0,B160,VALUE(RIGHT(FQ160,1)))</f>
        <v>4</v>
      </c>
      <c r="FS160" s="1" t="n">
        <f aca="false">FR160+102</f>
        <v>106</v>
      </c>
      <c r="FT160" s="1" t="str">
        <f aca="false">VLOOKUP(FR160,B157:D162,3,0)</f>
        <v>NIDIA CASTRO</v>
      </c>
      <c r="FU160" s="4" t="n">
        <f aca="false">F160</f>
        <v>106</v>
      </c>
      <c r="FV160" s="9" t="str">
        <f aca="false">IF(FS160&lt;10,CONCATENATE("0",FS160,IF(FU160&lt;10,CONCATENATE("0",FU160),FU160)),CONCATENATE(FS160,IF(FU160&lt;10,CONCATENATE("0",FU160),FU160)))</f>
        <v>106106</v>
      </c>
      <c r="FW160" s="4" t="n">
        <f aca="false">VALUE(FV160)</f>
        <v>106106</v>
      </c>
      <c r="FX160" s="4" t="n">
        <f aca="false">SMALL(FW157:FW162,FI160)</f>
        <v>106106</v>
      </c>
      <c r="FY160" s="4" t="n">
        <f aca="false">IF(LEN(FX160)=3,VALUE(LEFT(FX160,1)),IF(LEN(FX160)=6,VALUE(LEFT(FX160,3)),VALUE(LEFT(FX160,2))))</f>
        <v>106</v>
      </c>
      <c r="FZ160" s="4" t="n">
        <f aca="false">IF(LEN(FX160)=6,VALUE(RIGHT(FX160,3)),RIGHT(FX160,2))</f>
        <v>106</v>
      </c>
    </row>
    <row r="161" customFormat="false" ht="15" hidden="false" customHeight="false" outlineLevel="0" collapsed="false">
      <c r="B161" s="48" t="n">
        <v>5</v>
      </c>
      <c r="C161" s="49" t="n">
        <v>107</v>
      </c>
      <c r="D161" s="50" t="str">
        <f aca="false">Classificação!D111</f>
        <v>CLOVIS CORREA</v>
      </c>
      <c r="F161" s="49" t="n">
        <f aca="false">F160+1</f>
        <v>107</v>
      </c>
      <c r="G161" s="51" t="str">
        <f aca="false">VLOOKUP(FR161,$B$157:$D$162,3,0)</f>
        <v>NILZINHA</v>
      </c>
      <c r="H161" s="95" t="n">
        <f aca="false">VLOOKUP(FR161,EI157:EJ162,2,0)</f>
        <v>5</v>
      </c>
      <c r="I161" s="75" t="n">
        <f aca="false">VLOOKUP(FR161,EI157:EK162,3,0)</f>
        <v>1</v>
      </c>
      <c r="J161" s="95" t="n">
        <f aca="false">VLOOKUP(FR161,EI157:EQ162,4,0)</f>
        <v>2</v>
      </c>
      <c r="K161" s="77" t="n">
        <f aca="false">VLOOKUP(FR161,EI157:EQ162,5,0)</f>
        <v>8</v>
      </c>
      <c r="L161" s="78" t="n">
        <f aca="false">VLOOKUP(FR161,EI157:EQ162,6,0)</f>
        <v>-6</v>
      </c>
      <c r="M161" s="95" t="n">
        <f aca="false">VLOOKUP(FR161,EI157:EQ162,7,0)</f>
        <v>18</v>
      </c>
      <c r="N161" s="77" t="n">
        <f aca="false">VLOOKUP(FR161,EI157:EQ162,8,0)</f>
        <v>54</v>
      </c>
      <c r="O161" s="113" t="n">
        <f aca="false">VLOOKUP(FR161,EI157:EQ162,9,0)</f>
        <v>-36</v>
      </c>
      <c r="P161" s="80" t="n">
        <f aca="false">VLOOKUP(FR161,EI157:ER162,10,0)</f>
        <v>3</v>
      </c>
      <c r="Q161" s="80" t="e">
        <f aca="false">VLOOKUP(FS161,EJ157:ES162,10,0)</f>
        <v>#N/A</v>
      </c>
      <c r="R161" s="59"/>
      <c r="S161" s="59"/>
      <c r="U161" s="60"/>
      <c r="V161" s="97" t="str">
        <f aca="false">D159</f>
        <v>NILZINHA</v>
      </c>
      <c r="W161" s="98" t="n">
        <f aca="false">IF(X161="W",1,IF(X161="O",0,IF(X161="R",0,IF(X162="R",1,IF(AG161+AG162&gt;0,IF(AG161&gt;AG162,1,0),IF(AF161&gt;AF162,1,0))))))</f>
        <v>0</v>
      </c>
      <c r="X161" s="96" t="s">
        <v>47</v>
      </c>
      <c r="Y161" s="64"/>
      <c r="Z161" s="64"/>
      <c r="AA161" s="65"/>
      <c r="AC161" s="5" t="str">
        <f aca="false">IF(AA161&lt;&gt;"","STB",IF(AA162&lt;&gt;"","STB",IF(Z161&lt;&gt;"",IF(Z161&gt;5,IF(Z161&gt;Z162+1,"fim2st",IF(Z162&gt;Z161+1,"fim2st",IF(Z161=Z162,"meio2st",IF(Z161=6,IF(Z162=7,"fim2st","meio2st"),IF(Z161=7,IF(Z162=6,"fim2st","meio2st"),"meio2st"))))),IF(Z162&gt;5,IF(Z162&gt;Z161+1,"fim2st","meio2st"),"meio2st")),IF(Z162&lt;&gt;"",IF(Z161&gt;5,IF(Z161&gt;Z162+1,"fim2st",IF(Z162&gt;Z161+1,"fim2st",IF(Z161=Z162,"meio2st",IF(Z161=6,IF(Z162=7,"fim2st","meio2st"),IF(Z161=7,IF(Z162=6,"fim2st","meio2st"),"meio2st"))))),IF(Z162&gt;5,IF(Z162&gt;Z161+1,"fim2st","meio2st"),"meio2st")),IF(Y161&lt;&gt;"",IF(Y161&gt;5,IF(Y161&gt;Y162+1,"fim1st",IF(Y162&gt;Y161+1,"fim1st",IF(Y161=Y162,"meio1st",IF(Y161=6,IF(Y162=7,"fim1st","meio1st"),IF(Y161=7,IF(Y162=6,"fim1st","meio1st"),"meio1st"))))),IF(Y162&gt;5,IF(Y162&gt;Y161+1,"fim1st","meio1st"),"meio1st")),IF(Y162&lt;&gt;"",IF(Y161&gt;5,IF(Y161&gt;Y162+1,"fim1st",IF(Y162&gt;Y161+1,"fim1st",IF(Y161=Y162,"meio1st",IF(Y161=6,IF(Y162=7,"fim1st","meio1st"),IF(Y161=7,IF(Y162=6,"fim1st","meio1st"),"meio1st"))))),IF(Y162&gt;5,IF(Y162&gt;Y161+1,"fim1st","meio1st"),"meio1st")),"NJG"))))))</f>
        <v>NJG</v>
      </c>
      <c r="AE161" s="66" t="n">
        <f aca="false">IF(X161="W",6,IF(X161="O",0,  IF(X162="R",IF(AC161="meio1st",IF(Y162&gt;4,IF(Y162=6,7,Y162+2),6),Y161),Y161)))</f>
        <v>0</v>
      </c>
      <c r="AF161" s="67" t="n">
        <f aca="false">IF(X161="W",6,IF(X161="O",0,IF(X161="R",IF(AC161="meio1st",0,IF(AC161="fim1st",0,Z161) ),IF(X162="R",IF(AC161="meio1st",6,IF(AC161="fim1st",6,IF(AC161="meio2st",IF(Z162&gt;4,IF(Z162=6,7,Z162+2),6),Z161))),Z161))))</f>
        <v>0</v>
      </c>
      <c r="AG161" s="68" t="n">
        <f aca="false">IF(X161="W",0,IF(X161="O",0,IF(X161="R",IF(AC161="STB",AA161,0),IF(X162="R",IF(AC157="meio1st",0,IF(AE161&gt;AE162,IF(AF161&gt;AF162,0,10),IF(AF161&gt;AF162,10,AA161))),AA161))))</f>
        <v>0</v>
      </c>
      <c r="AH161" s="69"/>
      <c r="AI161" s="60" t="s">
        <v>75</v>
      </c>
      <c r="AJ161" s="97" t="str">
        <f aca="false">D159</f>
        <v>NILZINHA</v>
      </c>
      <c r="AK161" s="98" t="n">
        <f aca="false">IF(AL161="W",1,IF(AL161="O",0,IF(AL161="R",0,IF(AL162="R",1,IF(AU161+AU162&gt;0,IF(AU161&gt;AU162,1,0),IF(AT161&gt;AT162,1,0))))))</f>
        <v>0</v>
      </c>
      <c r="AL161" s="96" t="s">
        <v>47</v>
      </c>
      <c r="AM161" s="64"/>
      <c r="AN161" s="64"/>
      <c r="AO161" s="65"/>
      <c r="AQ161" s="5" t="str">
        <f aca="false">IF(AO161&lt;&gt;"","STB",IF(AO162&lt;&gt;"","STB",IF(AN161&lt;&gt;"",IF(AN161&gt;5,IF(AN161&gt;AN162+1,"fim2st",IF(AN162&gt;AN161+1,"fim2st",IF(AN161=AN162,"meio2st",IF(AN161=6,IF(AN162=7,"fim2st","meio2st"),IF(AN161=7,IF(AN162=6,"fim2st","meio2st"),"meio2st"))))),IF(AN162&gt;5,IF(AN162&gt;AN161+1,"fim2st","meio2st"),"meio2st")),IF(AN162&lt;&gt;"",IF(AN161&gt;5,IF(AN161&gt;AN162+1,"fim2st",IF(AN162&gt;AN161+1,"fim2st",IF(AN161=AN162,"meio2st",IF(AN161=6,IF(AN162=7,"fim2st","meio2st"),IF(AN161=7,IF(AN162=6,"fim2st","meio2st"),"meio2st"))))),IF(AN162&gt;5,IF(AN162&gt;AN161+1,"fim2st","meio2st"),"meio2st")),IF(AM161&lt;&gt;"",IF(AM161&gt;5,IF(AM161&gt;AM162+1,"fim1st",IF(AM162&gt;AM161+1,"fim1st",IF(AM161=AM162,"meio1st",IF(AM161=6,IF(AM162=7,"fim1st","meio1st"),IF(AM161=7,IF(AM162=6,"fim1st","meio1st"),"meio1st"))))),IF(AM162&gt;5,IF(AM162&gt;AM161+1,"fim1st","meio1st"),"meio1st")),IF(AM162&lt;&gt;"",IF(AM161&gt;5,IF(AM161&gt;AM162+1,"fim1st",IF(AM162&gt;AM161+1,"fim1st",IF(AM161=AM162,"meio1st",IF(AM161=6,IF(AM162=7,"fim1st","meio1st"),IF(AM161=7,IF(AM162=6,"fim1st","meio1st"),"meio1st"))))),IF(AM162&gt;5,IF(AM162&gt;AM161+1,"fim1st","meio1st"),"meio1st")),"NJG"))))))</f>
        <v>NJG</v>
      </c>
      <c r="AS161" s="66" t="n">
        <f aca="false">IF(AL161="W",6,IF(AL161="O",0,  IF(AL162="R",IF(AQ161="meio1st",IF(AM162&gt;4,IF(AM162=6,7,AM162+2),6),AM161),AM161)))</f>
        <v>0</v>
      </c>
      <c r="AT161" s="67" t="n">
        <f aca="false">IF(AL161="W",6,IF(AL161="O",0,IF(AL161="R",IF(AQ161="meio1st",0,IF(AQ161="fim1st",0,AN161) ),IF(AL162="R",IF(AQ161="meio1st",6,IF(AQ161="fim1st",6,IF(AQ161="meio2st",IF(AN162&gt;4,IF(AN162=6,7,AN162+2),6),AN161))),AN161))))</f>
        <v>0</v>
      </c>
      <c r="AU161" s="68" t="n">
        <f aca="false">IF(AL161="W",0,IF(AL161="O",0,IF(AL161="R",IF(AQ161="STB",AO161,0),IF(AL162="R",IF(AQ157="meio1st",0,IF(AS161&gt;AS162,IF(AT161&gt;AT162,0,10),IF(AT161&gt;AT162,10,AO161))),AO161))))</f>
        <v>0</v>
      </c>
      <c r="AW161" s="60"/>
      <c r="AX161" s="97" t="str">
        <f aca="false">D161</f>
        <v>CLOVIS CORREA</v>
      </c>
      <c r="AY161" s="98" t="n">
        <f aca="false">IF(AZ161="W",1,IF(AZ161="O",0,IF(AZ161="R",0,IF(AZ162="R",1,IF(BI161+BI162&gt;0,IF(BI161&gt;BI162,1,0),IF(BH161&gt;BH162,1,0))))))</f>
        <v>0</v>
      </c>
      <c r="AZ161" s="96"/>
      <c r="BA161" s="64" t="n">
        <v>2</v>
      </c>
      <c r="BB161" s="64" t="n">
        <v>0</v>
      </c>
      <c r="BC161" s="65"/>
      <c r="BE161" s="5" t="str">
        <f aca="false">IF(BC161&lt;&gt;"","STB",IF(BC162&lt;&gt;"","STB",IF(BB161&lt;&gt;"",IF(BB161&gt;5,IF(BB161&gt;BB162+1,"fim2st",IF(BB162&gt;BB161+1,"fim2st",IF(BB161=BB162,"meio2st",IF(BB161=6,IF(BB162=7,"fim2st","meio2st"),IF(BB161=7,IF(BB162=6,"fim2st","meio2st"),"meio2st"))))),IF(BB162&gt;5,IF(BB162&gt;BB161+1,"fim2st","meio2st"),"meio2st")),IF(BB162&lt;&gt;"",IF(BB161&gt;5,IF(BB161&gt;BB162+1,"fim2st",IF(BB162&gt;BB161+1,"fim2st",IF(BB161=BB162,"meio2st",IF(BB161=6,IF(BB162=7,"fim2st","meio2st"),IF(BB161=7,IF(BB162=6,"fim2st","meio2st"),"meio2st"))))),IF(BB162&gt;5,IF(BB162&gt;BB161+1,"fim2st","meio2st"),"meio2st")),IF(BA161&lt;&gt;"",IF(BA161&gt;5,IF(BA161&gt;BA162+1,"fim1st",IF(BA162&gt;BA161+1,"fim1st",IF(BA161=BA162,"meio1st",IF(BA161=6,IF(BA162=7,"fim1st","meio1st"),IF(BA161=7,IF(BA162=6,"fim1st","meio1st"),"meio1st"))))),IF(BA162&gt;5,IF(BA162&gt;BA161+1,"fim1st","meio1st"),"meio1st")),IF(BA162&lt;&gt;"",IF(BA161&gt;5,IF(BA161&gt;BA162+1,"fim1st",IF(BA162&gt;BA161+1,"fim1st",IF(BA161=BA162,"meio1st",IF(BA161=6,IF(BA162=7,"fim1st","meio1st"),IF(BA161=7,IF(BA162=6,"fim1st","meio1st"),"meio1st"))))),IF(BA162&gt;5,IF(BA162&gt;BA161+1,"fim1st","meio1st"),"meio1st")),"NJG"))))))</f>
        <v>fim2st</v>
      </c>
      <c r="BG161" s="66" t="n">
        <f aca="false">IF(AZ161="W",6,IF(AZ161="O",0,  IF(AZ162="R",IF(BE161="meio1st",IF(BA162&gt;4,IF(BA162=6,7,BA162+2),6),BA161),BA161)))</f>
        <v>2</v>
      </c>
      <c r="BH161" s="67" t="n">
        <f aca="false">IF(AZ161="W",6,IF(AZ161="O",0,IF(AZ161="R",IF(BE161="meio1st",0,IF(BE161="fim1st",0,BB161) ),IF(AZ162="R",IF(BE161="meio1st",6,IF(BE161="fim1st",6,IF(BE161="meio2st",IF(BB162&gt;4,IF(BB162=6,7,BB162+2),6),BB161))),BB161))))</f>
        <v>0</v>
      </c>
      <c r="BI161" s="68" t="n">
        <f aca="false">IF(AZ161="W",0,IF(AZ161="O",0,IF(AZ161="R",IF(BE161="STB",BC161,0),IF(AZ162="R",IF(BE157="meio1st",0,IF(BG161&gt;BG162,IF(BH161&gt;BH162,0,10),IF(BH161&gt;BH162,10,BC161))),BC161))))</f>
        <v>0</v>
      </c>
      <c r="BK161" s="60" t="s">
        <v>75</v>
      </c>
      <c r="BL161" s="97" t="str">
        <f aca="false">D161</f>
        <v>CLOVIS CORREA</v>
      </c>
      <c r="BM161" s="98" t="n">
        <f aca="false">IF(BN161="W",1,IF(BN161="O",0,IF(BN161="R",0,IF(BN162="R",1,IF(BW161+BW162&gt;0,IF(BW161&gt;BW162,1,0),IF(BV161&gt;BV162,1,0))))))</f>
        <v>1</v>
      </c>
      <c r="BN161" s="96"/>
      <c r="BO161" s="64" t="n">
        <v>7</v>
      </c>
      <c r="BP161" s="64" t="n">
        <v>2</v>
      </c>
      <c r="BQ161" s="65" t="n">
        <v>14</v>
      </c>
      <c r="BS161" s="5" t="str">
        <f aca="false">IF(BQ161&lt;&gt;"","STB",IF(BQ162&lt;&gt;"","STB",IF(BP161&lt;&gt;"",IF(BP161&gt;5,IF(BP161&gt;BP162+1,"fim2st",IF(BP162&gt;BP161+1,"fim2st",IF(BP161=BP162,"meio2st",IF(BP161=6,IF(BP162=7,"fim2st","meio2st"),IF(BP161=7,IF(BP162=6,"fim2st","meio2st"),"meio2st"))))),IF(BP162&gt;5,IF(BP162&gt;BP161+1,"fim2st","meio2st"),"meio2st")),IF(BP162&lt;&gt;"",IF(BP161&gt;5,IF(BP161&gt;BP162+1,"fim2st",IF(BP162&gt;BP161+1,"fim2st",IF(BP161=BP162,"meio2st",IF(BP161=6,IF(BP162=7,"fim2st","meio2st"),IF(BP161=7,IF(BP162=6,"fim2st","meio2st"),"meio2st"))))),IF(BP162&gt;5,IF(BP162&gt;BP161+1,"fim2st","meio2st"),"meio2st")),IF(BO161&lt;&gt;"",IF(BO161&gt;5,IF(BO161&gt;BO162+1,"fim1st",IF(BO162&gt;BO161+1,"fim1st",IF(BO161=BO162,"meio1st",IF(BO161=6,IF(BO162=7,"fim1st","meio1st"),IF(BO161=7,IF(BO162=6,"fim1st","meio1st"),"meio1st"))))),IF(BO162&gt;5,IF(BO162&gt;BO161+1,"fim1st","meio1st"),"meio1st")),IF(BO162&lt;&gt;"",IF(BO161&gt;5,IF(BO161&gt;BO162+1,"fim1st",IF(BO162&gt;BO161+1,"fim1st",IF(BO161=BO162,"meio1st",IF(BO161=6,IF(BO162=7,"fim1st","meio1st"),IF(BO161=7,IF(BO162=6,"fim1st","meio1st"),"meio1st"))))),IF(BO162&gt;5,IF(BO162&gt;BO161+1,"fim1st","meio1st"),"meio1st")),"NJG"))))))</f>
        <v>STB</v>
      </c>
      <c r="BU161" s="66" t="n">
        <f aca="false">IF(BN161="W",6,IF(BN161="O",0,  IF(BN162="R",IF(BS161="meio1st",IF(BO162&gt;4,IF(BO162=6,7,BO162+2),6),BO161),BO161)))</f>
        <v>7</v>
      </c>
      <c r="BV161" s="67" t="n">
        <f aca="false">IF(BN161="W",6,IF(BN161="O",0,IF(BN161="R",IF(BS161="meio1st",0,IF(BS161="fim1st",0,BP161) ),IF(BN162="R",IF(BS161="meio1st",6,IF(BS161="fim1st",6,IF(BS161="meio2st",IF(BP162&gt;4,IF(BP162=6,7,BP162+2),6),BP161))),BP161))))</f>
        <v>2</v>
      </c>
      <c r="BW161" s="68" t="n">
        <f aca="false">IF(BN161="W",0,IF(BN161="O",0,IF(BN161="R",IF(BS161="STB",BQ161,0),IF(BN162="R",IF(BS157="meio1st",0,IF(BU161&gt;BU162,IF(BV161&gt;BV162,0,10),IF(BV161&gt;BV162,10,BQ161))),BQ161))))</f>
        <v>14</v>
      </c>
      <c r="BY161" s="60" t="s">
        <v>75</v>
      </c>
      <c r="BZ161" s="97" t="str">
        <f aca="false">D160</f>
        <v>NIDIA CASTRO</v>
      </c>
      <c r="CA161" s="98" t="n">
        <f aca="false">IF(CB161="W",1,IF(CB161="O",0,IF(CB161="R",0,IF(CB162="R",1,IF(CK161+CK162&gt;0,IF(CK161&gt;CK162,1,0),IF(CJ161&gt;CJ162,1,0))))))</f>
        <v>0</v>
      </c>
      <c r="CB161" s="96" t="s">
        <v>47</v>
      </c>
      <c r="CC161" s="64"/>
      <c r="CD161" s="64"/>
      <c r="CE161" s="65"/>
      <c r="CG161" s="5" t="str">
        <f aca="false">IF(CE161&lt;&gt;"","STB",IF(CE162&lt;&gt;"","STB",IF(CD161&lt;&gt;"",IF(CD161&gt;5,IF(CD161&gt;CD162+1,"fim2st",IF(CD162&gt;CD161+1,"fim2st",IF(CD161=CD162,"meio2st",IF(CD161=6,IF(CD162=7,"fim2st","meio2st"),IF(CD161=7,IF(CD162=6,"fim2st","meio2st"),"meio2st"))))),IF(CD162&gt;5,IF(CD162&gt;CD161+1,"fim2st","meio2st"),"meio2st")),IF(CD162&lt;&gt;"",IF(CD161&gt;5,IF(CD161&gt;CD162+1,"fim2st",IF(CD162&gt;CD161+1,"fim2st",IF(CD161=CD162,"meio2st",IF(CD161=6,IF(CD162=7,"fim2st","meio2st"),IF(CD161=7,IF(CD162=6,"fim2st","meio2st"),"meio2st"))))),IF(CD162&gt;5,IF(CD162&gt;CD161+1,"fim2st","meio2st"),"meio2st")),IF(CC161&lt;&gt;"",IF(CC161&gt;5,IF(CC161&gt;CC162+1,"fim1st",IF(CC162&gt;CC161+1,"fim1st",IF(CC161=CC162,"meio1st",IF(CC161=6,IF(CC162=7,"fim1st","meio1st"),IF(CC161=7,IF(CC162=6,"fim1st","meio1st"),"meio1st"))))),IF(CC162&gt;5,IF(CC162&gt;CC161+1,"fim1st","meio1st"),"meio1st")),IF(CC162&lt;&gt;"",IF(CC161&gt;5,IF(CC161&gt;CC162+1,"fim1st",IF(CC162&gt;CC161+1,"fim1st",IF(CC161=CC162,"meio1st",IF(CC161=6,IF(CC162=7,"fim1st","meio1st"),IF(CC161=7,IF(CC162=6,"fim1st","meio1st"),"meio1st"))))),IF(CC162&gt;5,IF(CC162&gt;CC161+1,"fim1st","meio1st"),"meio1st")),"NJG"))))))</f>
        <v>NJG</v>
      </c>
      <c r="CI161" s="71" t="n">
        <f aca="false">IF(CB161="W",6,IF(CB161="O",0,  IF(CB162="R",IF(CG161="meio1st",IF(CC162&gt;4,IF(CC162=6,7,CC162+2),6),CC161),CC161)))</f>
        <v>0</v>
      </c>
      <c r="CJ161" s="72" t="n">
        <f aca="false">IF(CB161="W",6,IF(CB161="O",0,IF(CB161="R",IF(CG161="meio1st",0,IF(CG161="fim1st",0,CD161) ),IF(CB162="R",IF(CG161="meio1st",6,IF(CG161="fim1st",6,IF(CG161="meio2st",IF(CD162&gt;4,IF(CD162=6,7,CD162+2),6),CD161))),CD161))))</f>
        <v>0</v>
      </c>
      <c r="CK161" s="73" t="n">
        <f aca="false">IF(CB161="W",0,IF(CB161="O",0,IF(CB161="R",IF(CG161="STB",CE161,0),IF(CB162="R",IF(CG157="meio1st",0,IF(CI161&gt;CI162,IF(CJ161&gt;CJ162,0,10),IF(CJ161&gt;CJ162,10,CE161))),CE161))))</f>
        <v>0</v>
      </c>
      <c r="CM161" s="1" t="str">
        <f aca="false">D161</f>
        <v>CLOVIS CORREA</v>
      </c>
      <c r="CN161" s="8" t="n">
        <f aca="false">IF(AE160&gt;AE159,1,0)</f>
        <v>0</v>
      </c>
      <c r="CO161" s="8" t="n">
        <f aca="false">IF(AF160&gt;AF159,1,0)</f>
        <v>0</v>
      </c>
      <c r="CP161" s="8" t="n">
        <f aca="false">IF(AG160&gt;AG159,1,0)</f>
        <v>0</v>
      </c>
      <c r="CQ161" s="8" t="n">
        <f aca="false">IF(AS158&gt;AS157,1,0)</f>
        <v>0</v>
      </c>
      <c r="CR161" s="8" t="n">
        <f aca="false">IF(AT158&gt;AT157,1,0)</f>
        <v>0</v>
      </c>
      <c r="CS161" s="8" t="n">
        <f aca="false">IF(AU158&gt;AU157,1,0)</f>
        <v>0</v>
      </c>
      <c r="CT161" s="8" t="n">
        <f aca="false">IF(BG161&gt;BG162,1,0)</f>
        <v>0</v>
      </c>
      <c r="CU161" s="8" t="n">
        <f aca="false">IF(BH161&gt;BH162,1,0)</f>
        <v>0</v>
      </c>
      <c r="CV161" s="8" t="n">
        <f aca="false">IF(BI161&gt;BI162,1,0)</f>
        <v>0</v>
      </c>
      <c r="CW161" s="8" t="n">
        <f aca="false">IF(BU161&gt;BU162,1,0)</f>
        <v>1</v>
      </c>
      <c r="CX161" s="8" t="n">
        <f aca="false">IF(BV161&gt;BV162,1,0)</f>
        <v>0</v>
      </c>
      <c r="CY161" s="8" t="n">
        <f aca="false">IF(BW161&gt;BW162,1,0)</f>
        <v>1</v>
      </c>
      <c r="CZ161" s="8" t="n">
        <f aca="false">IF(CI160&gt;CI159,1,0)</f>
        <v>0</v>
      </c>
      <c r="DA161" s="8" t="n">
        <f aca="false">IF(CJ160&gt;CJ159,1,0)</f>
        <v>0</v>
      </c>
      <c r="DB161" s="8" t="n">
        <f aca="false">IF(CK160&gt;CK159,1,0)</f>
        <v>0</v>
      </c>
      <c r="DC161" s="74"/>
      <c r="DD161" s="8" t="n">
        <f aca="false">IF(AE159&gt;AE160,1,0)</f>
        <v>1</v>
      </c>
      <c r="DE161" s="8" t="n">
        <f aca="false">IF(AF159&gt;AF160,1,0)</f>
        <v>1</v>
      </c>
      <c r="DF161" s="8" t="n">
        <f aca="false">IF(AG159&gt;AG160,1,0)</f>
        <v>0</v>
      </c>
      <c r="DG161" s="8" t="n">
        <f aca="false">IF(AS157&gt;AS158,1,0)</f>
        <v>1</v>
      </c>
      <c r="DH161" s="8" t="n">
        <f aca="false">IF(AT157&gt;AT158,1,0)</f>
        <v>1</v>
      </c>
      <c r="DI161" s="8" t="n">
        <f aca="false">IF(AU157&gt;AU158,1,0)</f>
        <v>0</v>
      </c>
      <c r="DJ161" s="8" t="n">
        <f aca="false">IF(BG162&gt;BG161,1,0)</f>
        <v>1</v>
      </c>
      <c r="DK161" s="8" t="n">
        <f aca="false">IF(BH162&gt;BH161,1,0)</f>
        <v>1</v>
      </c>
      <c r="DL161" s="8" t="n">
        <f aca="false">IF(BI162&gt;BI161,1,0)</f>
        <v>0</v>
      </c>
      <c r="DM161" s="8" t="n">
        <f aca="false">IF(BU162&gt;BU161,1,0)</f>
        <v>0</v>
      </c>
      <c r="DN161" s="8" t="n">
        <f aca="false">IF(BV162&gt;BV161,1,0)</f>
        <v>1</v>
      </c>
      <c r="DO161" s="8" t="n">
        <f aca="false">IF(BW162&gt;BW161,1,0)</f>
        <v>0</v>
      </c>
      <c r="DP161" s="8" t="n">
        <f aca="false">IF(CI159&gt;CI160,1,0)</f>
        <v>1</v>
      </c>
      <c r="DQ161" s="8" t="n">
        <f aca="false">IF(CJ159&gt;CJ160,1,0)</f>
        <v>1</v>
      </c>
      <c r="DR161" s="8" t="n">
        <f aca="false">IF(CK159&gt;CK160,1,0)</f>
        <v>0</v>
      </c>
      <c r="DS161" s="74"/>
      <c r="DT161" s="8" t="n">
        <f aca="false">AE160+AF160+AG160+AS158+AT158+AU158+BG161+BH161+BI161+BU161+BV161+BW161+CI160+CJ160+CK160</f>
        <v>35</v>
      </c>
      <c r="DU161" s="8" t="n">
        <f aca="false">AE159+AF159+AG159+AS157+AT157+AU157+BG162+BH162+BI162+BU162+BV162+BW162+CI159+CJ159+CK159</f>
        <v>71</v>
      </c>
      <c r="DV161" s="74"/>
      <c r="DW161" s="1" t="n">
        <f aca="false">IF(X160="O",1,0)</f>
        <v>0</v>
      </c>
      <c r="DX161" s="1" t="n">
        <f aca="false">IF(AL158="O",1,0)</f>
        <v>0</v>
      </c>
      <c r="DY161" s="1" t="n">
        <f aca="false">IF(AZ161="O",1,0)</f>
        <v>0</v>
      </c>
      <c r="DZ161" s="1" t="n">
        <f aca="false">IF(BN161="O",1,0)</f>
        <v>0</v>
      </c>
      <c r="EA161" s="1" t="n">
        <f aca="false">IF(CB160="O",1,0)</f>
        <v>0</v>
      </c>
      <c r="ED161" s="8" t="n">
        <f aca="false">IF(CN161+CO161+CP161+DD161+DE161+DF161&gt;0,1,0)</f>
        <v>1</v>
      </c>
      <c r="EE161" s="8" t="n">
        <f aca="false">IF(CQ161+CR161+CS161+DG161+DH161+DI161&gt;0,1,0)</f>
        <v>1</v>
      </c>
      <c r="EF161" s="8" t="n">
        <f aca="false">IF(CT161+CU161+CV161+DJ161+DK161+DL161&gt;0,1,0)</f>
        <v>1</v>
      </c>
      <c r="EG161" s="8" t="n">
        <f aca="false">IF(CW161+CX161+CY161+DM161+DN161+DO161&gt;0,1,0)</f>
        <v>1</v>
      </c>
      <c r="EH161" s="8" t="n">
        <f aca="false">IF(CZ161+DA161+DB161+DP161+DQ161+DR161&gt;0,1,0)</f>
        <v>1</v>
      </c>
      <c r="EI161" s="8" t="n">
        <v>5</v>
      </c>
      <c r="EJ161" s="48" t="n">
        <f aca="false">SUM(ED161:EH161)</f>
        <v>5</v>
      </c>
      <c r="EK161" s="48" t="n">
        <f aca="false">AY161+BM161+CA160+W160+AK158</f>
        <v>1</v>
      </c>
      <c r="EL161" s="48" t="n">
        <f aca="false">SUM(CN161:DB161)</f>
        <v>2</v>
      </c>
      <c r="EM161" s="48" t="n">
        <f aca="false">SUM(DD161:DR161)</f>
        <v>9</v>
      </c>
      <c r="EN161" s="48" t="n">
        <f aca="false">EL161-EM161</f>
        <v>-7</v>
      </c>
      <c r="EO161" s="48" t="n">
        <f aca="false">DT161</f>
        <v>35</v>
      </c>
      <c r="EP161" s="48" t="n">
        <f aca="false">DU161</f>
        <v>71</v>
      </c>
      <c r="EQ161" s="48" t="n">
        <f aca="false">EO161-EP161</f>
        <v>-36</v>
      </c>
      <c r="ER161" s="48" t="n">
        <f aca="false">SUM(DW161:EA161)</f>
        <v>0</v>
      </c>
      <c r="ES161" s="74"/>
      <c r="ET161" s="27" t="n">
        <f aca="false">IF(EK161+100&gt;99,EK161+100,concatdxnar("0",EK161+100))</f>
        <v>101</v>
      </c>
      <c r="EU161" s="27" t="str">
        <f aca="false">IF(EN161+100&gt;99,EN161+100,CONCATENATE("0",EN161+100))</f>
        <v>093</v>
      </c>
      <c r="EV161" s="27" t="str">
        <f aca="false">IF(EQ161+100&gt;99,EQ161+100,CONCATENATE("0",EQ161+100))</f>
        <v>064</v>
      </c>
      <c r="EW161" s="27" t="n">
        <f aca="false">9-ER161</f>
        <v>9</v>
      </c>
      <c r="EX161" s="8" t="str">
        <f aca="false">CONCATENATE(ET161,EU161,EV161,EW161,EI161)</f>
        <v>10109306495</v>
      </c>
      <c r="EY161" s="8" t="n">
        <f aca="false">VALUE(EX161)</f>
        <v>10109306495</v>
      </c>
      <c r="EZ161" s="8" t="n">
        <f aca="false">LARGE(EY157:EY162,EI161)</f>
        <v>10109406463</v>
      </c>
      <c r="FA161" s="8" t="str">
        <f aca="false">LEFT(EZ161,9)</f>
        <v>101094064</v>
      </c>
      <c r="FB161" s="8" t="str">
        <f aca="false">IF(FA161=FA160,"empate-c",IF(FA161=FA162,"empate-b","ok"))</f>
        <v>ok</v>
      </c>
      <c r="FC161" s="8" t="n">
        <f aca="false">VALUE(RIGHT(EZ161,1))</f>
        <v>3</v>
      </c>
      <c r="FD161" s="8" t="n">
        <f aca="false">IF(FB161="ok",9,IF(FB161="empate-c",CONCATENATE(FC161,FC160),IF(FB161="empate-b",CONCATENATE(FC161,FC162),1)))</f>
        <v>9</v>
      </c>
      <c r="FE161" s="8" t="str">
        <f aca="false">RIGHT(C155,1)</f>
        <v>R</v>
      </c>
      <c r="FF161" s="8" t="n">
        <f aca="false">IF(FD161=9,9,VLOOKUP(CONCATENATE(FE161,FD161),'Conf-Direto'!$A$12:$B$587,2,0))</f>
        <v>9</v>
      </c>
      <c r="FG161" s="8" t="n">
        <f aca="false">IF(FF161=9,9,IF(FF161=FC161,8,7))</f>
        <v>9</v>
      </c>
      <c r="FH161" s="1" t="str">
        <f aca="false">CONCATENATE(FA161,FG161,FC161)</f>
        <v>10109406493</v>
      </c>
      <c r="FI161" s="8" t="n">
        <v>5</v>
      </c>
      <c r="FJ161" s="25" t="n">
        <f aca="false">IF(AK157=1,1,IF(AK158=1,5,0))</f>
        <v>1</v>
      </c>
      <c r="FK161" s="25" t="n">
        <f aca="false">IF(W159=1,2,IF(W160=1,5,0))</f>
        <v>2</v>
      </c>
      <c r="FL161" s="25" t="n">
        <f aca="false">IF(CA159=1,3,IF(CA160=1,5,0))</f>
        <v>3</v>
      </c>
      <c r="FM161" s="25" t="n">
        <f aca="false">IF(BM162=1,4,IF(BM161=1,5,0))</f>
        <v>5</v>
      </c>
      <c r="FN161" s="25"/>
      <c r="FO161" s="25" t="n">
        <f aca="false">FN162</f>
        <v>6</v>
      </c>
      <c r="FP161" s="1" t="n">
        <f aca="false">VALUE(FH161)</f>
        <v>10109406493</v>
      </c>
      <c r="FQ161" s="1" t="n">
        <f aca="false">LARGE(FP157:FP162,5)</f>
        <v>10109406493</v>
      </c>
      <c r="FR161" s="8" t="n">
        <f aca="false">IF(SUM(EJ157:EJ162)=0,B161,VALUE(RIGHT(FQ161,1)))</f>
        <v>3</v>
      </c>
      <c r="FS161" s="1" t="n">
        <f aca="false">FR161+102</f>
        <v>105</v>
      </c>
      <c r="FT161" s="1" t="str">
        <f aca="false">VLOOKUP(FR161,B157:D162,3,0)</f>
        <v>NILZINHA</v>
      </c>
      <c r="FU161" s="4" t="n">
        <f aca="false">F161</f>
        <v>107</v>
      </c>
      <c r="FV161" s="9" t="str">
        <f aca="false">IF(FS161&lt;10,CONCATENATE("0",FS161,IF(FU161&lt;10,CONCATENATE("0",FU161),FU161)),CONCATENATE(FS161,IF(FU161&lt;10,CONCATENATE("0",FU161),FU161)))</f>
        <v>105107</v>
      </c>
      <c r="FW161" s="4" t="n">
        <f aca="false">VALUE(FV161)</f>
        <v>105107</v>
      </c>
      <c r="FX161" s="4" t="n">
        <f aca="false">SMALL(FW157:FW162,FI161)</f>
        <v>107108</v>
      </c>
      <c r="FY161" s="4" t="n">
        <f aca="false">IF(LEN(FX161)=3,VALUE(LEFT(FX161,1)),IF(LEN(FX161)=6,VALUE(LEFT(FX161,3)),VALUE(LEFT(FX161,2))))</f>
        <v>107</v>
      </c>
      <c r="FZ161" s="4" t="n">
        <f aca="false">IF(LEN(FX161)=6,VALUE(RIGHT(FX161,3)),RIGHT(FX161,2))</f>
        <v>108</v>
      </c>
    </row>
    <row r="162" customFormat="false" ht="15" hidden="false" customHeight="false" outlineLevel="0" collapsed="false">
      <c r="B162" s="48" t="n">
        <v>6</v>
      </c>
      <c r="C162" s="100" t="n">
        <v>108</v>
      </c>
      <c r="D162" s="101" t="str">
        <f aca="false">Classificação!D112</f>
        <v>RAFAEL BICALHO</v>
      </c>
      <c r="F162" s="100" t="n">
        <f aca="false">F161+1</f>
        <v>108</v>
      </c>
      <c r="G162" s="102" t="str">
        <f aca="false">VLOOKUP(FR162,$B$157:$D$162,3,0)</f>
        <v>CLOVIS CORREA</v>
      </c>
      <c r="H162" s="114" t="n">
        <f aca="false">VLOOKUP(FR162,EI157:EJ162,2,0)</f>
        <v>5</v>
      </c>
      <c r="I162" s="104" t="n">
        <f aca="false">VLOOKUP(FR162,EI157:EK162,3,0)</f>
        <v>1</v>
      </c>
      <c r="J162" s="108" t="n">
        <f aca="false">VLOOKUP(FR162,EI157:EQ162,4,0)</f>
        <v>2</v>
      </c>
      <c r="K162" s="106" t="n">
        <f aca="false">VLOOKUP(FR162,EI157:EQ162,5,0)</f>
        <v>9</v>
      </c>
      <c r="L162" s="107" t="n">
        <f aca="false">VLOOKUP(FR162,EI157:EQ162,6,0)</f>
        <v>-7</v>
      </c>
      <c r="M162" s="108" t="n">
        <f aca="false">VLOOKUP(FR162,EI157:EQ162,7,0)</f>
        <v>35</v>
      </c>
      <c r="N162" s="106" t="n">
        <f aca="false">VLOOKUP(FR162,EI157:EQ162,8,0)</f>
        <v>71</v>
      </c>
      <c r="O162" s="115" t="n">
        <f aca="false">VLOOKUP(FR162,EI157:EQ162,9,0)</f>
        <v>-36</v>
      </c>
      <c r="P162" s="109" t="n">
        <f aca="false">VLOOKUP(FR162,EI157:ER162,10,0)</f>
        <v>0</v>
      </c>
      <c r="Q162" s="109" t="e">
        <f aca="false">VLOOKUP(FS162,EJ157:ES162,10,0)</f>
        <v>#N/A</v>
      </c>
      <c r="R162" s="59"/>
      <c r="S162" s="59"/>
      <c r="U162" s="81" t="s">
        <v>75</v>
      </c>
      <c r="V162" s="82" t="str">
        <f aca="false">D160</f>
        <v>NIDIA CASTRO</v>
      </c>
      <c r="W162" s="83" t="n">
        <f aca="false">IF(X162="W",1,IF(X162="O",0,IF(X162="R",0,IF(X161="R",1,IF(AG162+AG161&gt;0,IF(AG162&gt;AG161,1,0),IF(AF162&gt;AF161,1,0))))))</f>
        <v>1</v>
      </c>
      <c r="X162" s="110" t="s">
        <v>25</v>
      </c>
      <c r="Y162" s="85"/>
      <c r="Z162" s="85"/>
      <c r="AA162" s="86"/>
      <c r="AC162" s="5" t="str">
        <f aca="false">IF(AA162&lt;&gt;"","STB",IF(AA161&lt;&gt;"","STB",IF(Z162&lt;&gt;"",IF(Z162&gt;5,IF(Z162&gt;Z161+1,"fim2st",IF(Z161&gt;Z162+1,"fim2st",IF(Z162=Z161,"meio2st",IF(Z162=6,IF(Z161=7,"fim2st","meio2st"),IF(Z162=7,IF(Z161=6,"fim2st","meio2st"),"meio2st"))))),IF(Z161&gt;5,IF(Z161&gt;Z162+1,"fim2st","meio2st"),"meio2st")),IF(Z161&lt;&gt;"",IF(Z162&gt;5,IF(Z162&gt;Z161+1,"fim2st",IF(Z161&gt;Z162+1,"fim2st",IF(Z162=Z161,"meio2st",IF(Z162=6,IF(Z161=7,"fim2st","meio2st"),IF(Z162=7,IF(Z161=6,"fim2st","meio2st"),"meio2st"))))),IF(Z161&gt;5,IF(Z161&gt;Z162+1,"fim2st","meio2st"),"meio2st")),IF(Y162&lt;&gt;"",IF(Y162&gt;5,IF(Y162&gt;Y161+1,"fim1st",IF(Y161&gt;Y162+1,"fim1st",IF(Y162=Y161,"meio1st",IF(Y162=6,IF(Y161=7,"fim1st","meio1st"),IF(Y162=7,IF(Y161=6,"fim1st","meio1st"),"meio1st"))))),IF(Y161&gt;5,IF(Y161&gt;Y162+1,"fim1st","meio1st"),"meio1st")),IF(Y161&lt;&gt;"",IF(Y162&gt;5,IF(Y162&gt;Y161+1,"fim1st",IF(Y161&gt;Y162+1,"fim1st",IF(Y162=Y161,"meio1st",IF(Y162=6,IF(Y161=7,"fim1st","meio1st"),IF(Y162=7,IF(Y161=6,"fim1st","meio1st"),"meio1st"))))),IF(Y161&gt;5,IF(Y161&gt;Y162+1,"fim1st","meio1st"),"meio1st")),"NJG"))))))</f>
        <v>NJG</v>
      </c>
      <c r="AE162" s="87" t="n">
        <f aca="false">IF(X162="W",6,IF(X162="O",0,  IF(X161="R",IF(AC162="meio1st",IF(Y161&gt;4,IF(Y161=6,7,Y161+2),6),Y162),Y162)))</f>
        <v>6</v>
      </c>
      <c r="AF162" s="88" t="n">
        <f aca="false">IF(X162="W",6,IF(X162="O",0,IF(X162="R",IF(AC162="meio1st",0,IF(AC162="fim1st",0,Z162) ),IF(X161="R",IF(AC162="meio1st",6,IF(AC162="fim1st",6,IF(AC162="meio2st",IF(Z161&gt;4,IF(Z161=6,7,Z161+2),6),Z162))),Z162))))</f>
        <v>6</v>
      </c>
      <c r="AG162" s="89" t="n">
        <f aca="false">IF(X162="W",0,IF(X162="O",0,IF(X162="R",IF(AC162="STB",AA162,0),IF(X161="R",IF(AC157="meio1st",0,IF(AE162&gt;AE161,IF(AF162&gt;AF161,0,10),IF(AF162&gt;AF161,10,AA162))),AA162))))</f>
        <v>0</v>
      </c>
      <c r="AH162" s="69"/>
      <c r="AI162" s="81"/>
      <c r="AJ162" s="82" t="str">
        <f aca="false">D162</f>
        <v>RAFAEL BICALHO</v>
      </c>
      <c r="AK162" s="83" t="n">
        <f aca="false">IF(AL162="W",1,IF(AL162="O",0,IF(AL162="R",0,IF(AL161="R",1,IF(AU162+AU161&gt;0,IF(AU162&gt;AU161,1,0),IF(AT162&gt;AT161,1,0))))))</f>
        <v>1</v>
      </c>
      <c r="AL162" s="110" t="s">
        <v>25</v>
      </c>
      <c r="AM162" s="85"/>
      <c r="AN162" s="85"/>
      <c r="AO162" s="86"/>
      <c r="AQ162" s="5" t="str">
        <f aca="false">IF(AO162&lt;&gt;"","STB",IF(AO161&lt;&gt;"","STB",IF(AN162&lt;&gt;"",IF(AN162&gt;5,IF(AN162&gt;AN161+1,"fim2st",IF(AN161&gt;AN162+1,"fim2st",IF(AN162=AN161,"meio2st",IF(AN162=6,IF(AN161=7,"fim2st","meio2st"),IF(AN162=7,IF(AN161=6,"fim2st","meio2st"),"meio2st"))))),IF(AN161&gt;5,IF(AN161&gt;AN162+1,"fim2st","meio2st"),"meio2st")),IF(AN161&lt;&gt;"",IF(AN162&gt;5,IF(AN162&gt;AN161+1,"fim2st",IF(AN161&gt;AN162+1,"fim2st",IF(AN162=AN161,"meio2st",IF(AN162=6,IF(AN161=7,"fim2st","meio2st"),IF(AN162=7,IF(AN161=6,"fim2st","meio2st"),"meio2st"))))),IF(AN161&gt;5,IF(AN161&gt;AN162+1,"fim2st","meio2st"),"meio2st")),IF(AM162&lt;&gt;"",IF(AM162&gt;5,IF(AM162&gt;AM161+1,"fim1st",IF(AM161&gt;AM162+1,"fim1st",IF(AM162=AM161,"meio1st",IF(AM162=6,IF(AM161=7,"fim1st","meio1st"),IF(AM162=7,IF(AM161=6,"fim1st","meio1st"),"meio1st"))))),IF(AM161&gt;5,IF(AM161&gt;AM162+1,"fim1st","meio1st"),"meio1st")),IF(AM161&lt;&gt;"",IF(AM162&gt;5,IF(AM162&gt;AM161+1,"fim1st",IF(AM161&gt;AM162+1,"fim1st",IF(AM162=AM161,"meio1st",IF(AM162=6,IF(AM161=7,"fim1st","meio1st"),IF(AM162=7,IF(AM161=6,"fim1st","meio1st"),"meio1st"))))),IF(AM161&gt;5,IF(AM161&gt;AM162+1,"fim1st","meio1st"),"meio1st")),"NJG"))))))</f>
        <v>NJG</v>
      </c>
      <c r="AS162" s="87" t="n">
        <f aca="false">IF(AL162="W",6,IF(AL162="O",0,  IF(AL161="R",IF(AQ162="meio1st",IF(AM161&gt;4,IF(AM161=6,7,AM161+2),6),AM162),AM162)))</f>
        <v>6</v>
      </c>
      <c r="AT162" s="88" t="n">
        <f aca="false">IF(AL162="W",6,IF(AL162="O",0,IF(AL162="R",IF(AQ162="meio1st",0,IF(AQ162="fim1st",0,AN162) ),IF(AL161="R",IF(AQ162="meio1st",6,IF(AQ162="fim1st",6,IF(AQ162="meio2st",IF(AN161&gt;4,IF(AN161=6,7,AN161+2),6),AN162))),AN162))))</f>
        <v>6</v>
      </c>
      <c r="AU162" s="89" t="n">
        <f aca="false">IF(AL162="W",0,IF(AL162="O",0,IF(AL162="R",IF(AQ162="STB",AO162,0),IF(AL161="R",IF(AQ157="meio1st",0,IF(AS162&gt;AS161,IF(AT162&gt;AT161,0,10),IF(AT162&gt;AT161,10,AO162))),AO162))))</f>
        <v>0</v>
      </c>
      <c r="AW162" s="81" t="s">
        <v>75</v>
      </c>
      <c r="AX162" s="82" t="str">
        <f aca="false">D162</f>
        <v>RAFAEL BICALHO</v>
      </c>
      <c r="AY162" s="83" t="n">
        <f aca="false">IF(AZ162="W",1,IF(AZ162="O",0,IF(AZ162="R",0,IF(AZ161="R",1,IF(BI162+BI161&gt;0,IF(BI162&gt;BI161,1,0),IF(BH162&gt;BH161,1,0))))))</f>
        <v>1</v>
      </c>
      <c r="AZ162" s="110"/>
      <c r="BA162" s="85" t="n">
        <v>6</v>
      </c>
      <c r="BB162" s="85" t="n">
        <v>6</v>
      </c>
      <c r="BC162" s="86"/>
      <c r="BE162" s="5" t="str">
        <f aca="false">IF(BC162&lt;&gt;"","STB",IF(BC161&lt;&gt;"","STB",IF(BB162&lt;&gt;"",IF(BB162&gt;5,IF(BB162&gt;BB161+1,"fim2st",IF(BB161&gt;BB162+1,"fim2st",IF(BB162=BB161,"meio2st",IF(BB162=6,IF(BB161=7,"fim2st","meio2st"),IF(BB162=7,IF(BB161=6,"fim2st","meio2st"),"meio2st"))))),IF(BB161&gt;5,IF(BB161&gt;BB162+1,"fim2st","meio2st"),"meio2st")),IF(BB161&lt;&gt;"",IF(BB162&gt;5,IF(BB162&gt;BB161+1,"fim2st",IF(BB161&gt;BB162+1,"fim2st",IF(BB162=BB161,"meio2st",IF(BB162=6,IF(BB161=7,"fim2st","meio2st"),IF(BB162=7,IF(BB161=6,"fim2st","meio2st"),"meio2st"))))),IF(BB161&gt;5,IF(BB161&gt;BB162+1,"fim2st","meio2st"),"meio2st")),IF(BA162&lt;&gt;"",IF(BA162&gt;5,IF(BA162&gt;BA161+1,"fim1st",IF(BA161&gt;BA162+1,"fim1st",IF(BA162=BA161,"meio1st",IF(BA162=6,IF(BA161=7,"fim1st","meio1st"),IF(BA162=7,IF(BA161=6,"fim1st","meio1st"),"meio1st"))))),IF(BA161&gt;5,IF(BA161&gt;BA162+1,"fim1st","meio1st"),"meio1st")),IF(BA161&lt;&gt;"",IF(BA162&gt;5,IF(BA162&gt;BA161+1,"fim1st",IF(BA161&gt;BA162+1,"fim1st",IF(BA162=BA161,"meio1st",IF(BA162=6,IF(BA161=7,"fim1st","meio1st"),IF(BA162=7,IF(BA161=6,"fim1st","meio1st"),"meio1st"))))),IF(BA161&gt;5,IF(BA161&gt;BA162+1,"fim1st","meio1st"),"meio1st")),"NJG"))))))</f>
        <v>fim2st</v>
      </c>
      <c r="BG162" s="87" t="n">
        <f aca="false">IF(AZ162="W",6,IF(AZ162="O",0,  IF(AZ161="R",IF(BE162="meio1st",IF(BA161&gt;4,IF(BA161=6,7,BA161+2),6),BA162),BA162)))</f>
        <v>6</v>
      </c>
      <c r="BH162" s="88" t="n">
        <f aca="false">IF(AZ162="W",6,IF(AZ162="O",0,IF(AZ162="R",IF(BE162="meio1st",0,IF(BE162="fim1st",0,BB162) ),IF(AZ161="R",IF(BE162="meio1st",6,IF(BE162="fim1st",6,IF(BE162="meio2st",IF(BB161&gt;4,IF(BB161=6,7,BB161+2),6),BB162))),BB162))))</f>
        <v>6</v>
      </c>
      <c r="BI162" s="89" t="n">
        <f aca="false">IF(AZ162="W",0,IF(AZ162="O",0,IF(AZ162="R",IF(BE162="STB",BC162,0),IF(AZ161="R",IF(BE157="meio1st",0,IF(BG162&gt;BG161,IF(BH162&gt;BH161,0,10),IF(BH162&gt;BH161,10,BC162))),BC162))))</f>
        <v>0</v>
      </c>
      <c r="BK162" s="81"/>
      <c r="BL162" s="82" t="str">
        <f aca="false">D160</f>
        <v>NIDIA CASTRO</v>
      </c>
      <c r="BM162" s="83" t="n">
        <f aca="false">IF(BN162="W",1,IF(BN162="O",0,IF(BN162="R",0,IF(BN161="R",1,IF(BW162+BW161&gt;0,IF(BW162&gt;BW161,1,0),IF(BV162&gt;BV161,1,0))))))</f>
        <v>0</v>
      </c>
      <c r="BN162" s="110"/>
      <c r="BO162" s="85" t="n">
        <v>5</v>
      </c>
      <c r="BP162" s="85" t="n">
        <v>6</v>
      </c>
      <c r="BQ162" s="86" t="n">
        <v>12</v>
      </c>
      <c r="BS162" s="5" t="str">
        <f aca="false">IF(BQ162&lt;&gt;"","STB",IF(BQ161&lt;&gt;"","STB",IF(BP162&lt;&gt;"",IF(BP162&gt;5,IF(BP162&gt;BP161+1,"fim2st",IF(BP161&gt;BP162+1,"fim2st",IF(BP162=BP161,"meio2st",IF(BP162=6,IF(BP161=7,"fim2st","meio2st"),IF(BP162=7,IF(BP161=6,"fim2st","meio2st"),"meio2st"))))),IF(BP161&gt;5,IF(BP161&gt;BP162+1,"fim2st","meio2st"),"meio2st")),IF(BP161&lt;&gt;"",IF(BP162&gt;5,IF(BP162&gt;BP161+1,"fim2st",IF(BP161&gt;BP162+1,"fim2st",IF(BP162=BP161,"meio2st",IF(BP162=6,IF(BP161=7,"fim2st","meio2st"),IF(BP162=7,IF(BP161=6,"fim2st","meio2st"),"meio2st"))))),IF(BP161&gt;5,IF(BP161&gt;BP162+1,"fim2st","meio2st"),"meio2st")),IF(BO162&lt;&gt;"",IF(BO162&gt;5,IF(BO162&gt;BO161+1,"fim1st",IF(BO161&gt;BO162+1,"fim1st",IF(BO162=BO161,"meio1st",IF(BO162=6,IF(BO161=7,"fim1st","meio1st"),IF(BO162=7,IF(BO161=6,"fim1st","meio1st"),"meio1st"))))),IF(BO161&gt;5,IF(BO161&gt;BO162+1,"fim1st","meio1st"),"meio1st")),IF(BO161&lt;&gt;"",IF(BO162&gt;5,IF(BO162&gt;BO161+1,"fim1st",IF(BO161&gt;BO162+1,"fim1st",IF(BO162=BO161,"meio1st",IF(BO162=6,IF(BO161=7,"fim1st","meio1st"),IF(BO162=7,IF(BO161=6,"fim1st","meio1st"),"meio1st"))))),IF(BO161&gt;5,IF(BO161&gt;BO162+1,"fim1st","meio1st"),"meio1st")),"NJG"))))))</f>
        <v>STB</v>
      </c>
      <c r="BU162" s="87" t="n">
        <f aca="false">IF(BN162="W",6,IF(BN162="O",0,  IF(BN161="R",IF(BS162="meio1st",IF(BO161&gt;4,IF(BO161=6,7,BO161+2),6),BO162),BO162)))</f>
        <v>5</v>
      </c>
      <c r="BV162" s="88" t="n">
        <f aca="false">IF(BN162="W",6,IF(BN162="O",0,IF(BN162="R",IF(BS162="meio1st",0,IF(BS162="fim1st",0,BP162) ),IF(BN161="R",IF(BS162="meio1st",6,IF(BS162="fim1st",6,IF(BS162="meio2st",IF(BP161&gt;4,IF(BP161=6,7,BP161+2),6),BP162))),BP162))))</f>
        <v>6</v>
      </c>
      <c r="BW162" s="89" t="n">
        <f aca="false">IF(BN162="W",0,IF(BN162="O",0,IF(BN162="R",IF(BS162="STB",BQ162,0),IF(BN161="R",IF(BS157="meio1st",0,IF(BU162&gt;BU161,IF(BV162&gt;BV161,0,10),IF(BV162&gt;BV161,10,BQ162))),BQ162))))</f>
        <v>12</v>
      </c>
      <c r="BY162" s="81"/>
      <c r="BZ162" s="82" t="str">
        <f aca="false">D162</f>
        <v>RAFAEL BICALHO</v>
      </c>
      <c r="CA162" s="83" t="n">
        <f aca="false">IF(CB162="W",1,IF(CB162="O",0,IF(CB162="R",0,IF(CB161="R",1,IF(CK162+CK161&gt;0,IF(CK162&gt;CK161,1,0),IF(CJ162&gt;CJ161,1,0))))))</f>
        <v>1</v>
      </c>
      <c r="CB162" s="110" t="s">
        <v>25</v>
      </c>
      <c r="CC162" s="85"/>
      <c r="CD162" s="85"/>
      <c r="CE162" s="86"/>
      <c r="CG162" s="5" t="str">
        <f aca="false">IF(CE162&lt;&gt;"","STB",IF(CE161&lt;&gt;"","STB",IF(CD162&lt;&gt;"",IF(CD162&gt;5,IF(CD162&gt;CD161+1,"fim2st",IF(CD161&gt;CD162+1,"fim2st",IF(CD162=CD161,"meio2st",IF(CD162=6,IF(CD161=7,"fim2st","meio2st"),IF(CD162=7,IF(CD161=6,"fim2st","meio2st"),"meio2st"))))),IF(CD161&gt;5,IF(CD161&gt;CD162+1,"fim2st","meio2st"),"meio2st")),IF(CD161&lt;&gt;"",IF(CD162&gt;5,IF(CD162&gt;CD161+1,"fim2st",IF(CD161&gt;CD162+1,"fim2st",IF(CD162=CD161,"meio2st",IF(CD162=6,IF(CD161=7,"fim2st","meio2st"),IF(CD162=7,IF(CD161=6,"fim2st","meio2st"),"meio2st"))))),IF(CD161&gt;5,IF(CD161&gt;CD162+1,"fim2st","meio2st"),"meio2st")),IF(CC162&lt;&gt;"",IF(CC162&gt;5,IF(CC162&gt;CC161+1,"fim1st",IF(CC161&gt;CC162+1,"fim1st",IF(CC162=CC161,"meio1st",IF(CC162=6,IF(CC161=7,"fim1st","meio1st"),IF(CC162=7,IF(CC161=6,"fim1st","meio1st"),"meio1st"))))),IF(CC161&gt;5,IF(CC161&gt;CC162+1,"fim1st","meio1st"),"meio1st")),IF(CC161&lt;&gt;"",IF(CC162&gt;5,IF(CC162&gt;CC161+1,"fim1st",IF(CC161&gt;CC162+1,"fim1st",IF(CC162=CC161,"meio1st",IF(CC162=6,IF(CC161=7,"fim1st","meio1st"),IF(CC162=7,IF(CC161=6,"fim1st","meio1st"),"meio1st"))))),IF(CC161&gt;5,IF(CC161&gt;CC162+1,"fim1st","meio1st"),"meio1st")),"NJG"))))))</f>
        <v>NJG</v>
      </c>
      <c r="CI162" s="92" t="n">
        <f aca="false">IF(CB162="W",6,IF(CB162="O",0,  IF(CB161="R",IF(CG162="meio1st",IF(CC161&gt;4,IF(CC161=6,7,CC161+2),6),CC162),CC162)))</f>
        <v>6</v>
      </c>
      <c r="CJ162" s="93" t="n">
        <f aca="false">IF(CB162="W",6,IF(CB162="O",0,IF(CB162="R",IF(CG162="meio1st",0,IF(CG162="fim1st",0,CD162) ),IF(CB161="R",IF(CG162="meio1st",6,IF(CG162="fim1st",6,IF(CG162="meio2st",IF(CD161&gt;4,IF(CD161=6,7,CD161+2),6),CD162))),CD162))))</f>
        <v>6</v>
      </c>
      <c r="CK162" s="94" t="n">
        <f aca="false">IF(CB162="W",0,IF(CB162="O",0,IF(CB162="R",IF(CG162="STB",CE162,0),IF(CB161="R",IF(CG157="meio1st",0,IF(CI162&gt;CI161,IF(CJ162&gt;CJ161,0,10),IF(CJ162&gt;CJ161,10,CE162))),CE162))))</f>
        <v>0</v>
      </c>
      <c r="CM162" s="1" t="str">
        <f aca="false">D162</f>
        <v>RAFAEL BICALHO</v>
      </c>
      <c r="CN162" s="8" t="n">
        <f aca="false">IF(AE158&gt;AE157,1,0)</f>
        <v>1</v>
      </c>
      <c r="CO162" s="8" t="n">
        <f aca="false">IF(AF158&gt;AF157,1,0)</f>
        <v>1</v>
      </c>
      <c r="CP162" s="8" t="n">
        <f aca="false">IF(AG158&gt;AG157,1,0)</f>
        <v>0</v>
      </c>
      <c r="CQ162" s="8" t="n">
        <f aca="false">IF(AS162&gt;AS161,1,0)</f>
        <v>1</v>
      </c>
      <c r="CR162" s="8" t="n">
        <f aca="false">IF(AT162&gt;AT161,1,0)</f>
        <v>1</v>
      </c>
      <c r="CS162" s="8" t="n">
        <f aca="false">IF(AU162&gt;AU161,1,0)</f>
        <v>0</v>
      </c>
      <c r="CT162" s="8" t="n">
        <f aca="false">IF(BG162&gt;BG161,1,0)</f>
        <v>1</v>
      </c>
      <c r="CU162" s="8" t="n">
        <f aca="false">IF(BH162&gt;BH161,1,0)</f>
        <v>1</v>
      </c>
      <c r="CV162" s="8" t="n">
        <f aca="false">IF(BI162&gt;BI161,1,0)</f>
        <v>0</v>
      </c>
      <c r="CW162" s="8" t="n">
        <f aca="false">IF(BU160&gt;BU159,1,0)</f>
        <v>1</v>
      </c>
      <c r="CX162" s="8" t="n">
        <f aca="false">IF(BV160&gt;BV159,1,0)</f>
        <v>1</v>
      </c>
      <c r="CY162" s="8" t="n">
        <f aca="false">IF(BW160&gt;BW159,1,0)</f>
        <v>0</v>
      </c>
      <c r="CZ162" s="8" t="n">
        <f aca="false">IF(CI162&gt;CI161,1,0)</f>
        <v>1</v>
      </c>
      <c r="DA162" s="8" t="n">
        <f aca="false">IF(CJ162&gt;CJ161,1,0)</f>
        <v>1</v>
      </c>
      <c r="DB162" s="8" t="n">
        <f aca="false">IF(CK162&gt;CK161,1,0)</f>
        <v>0</v>
      </c>
      <c r="DC162" s="74"/>
      <c r="DD162" s="8" t="n">
        <f aca="false">IF(AE157&gt;AE158,1,0)</f>
        <v>0</v>
      </c>
      <c r="DE162" s="8" t="n">
        <f aca="false">IF(AF157&gt;AF158,1,0)</f>
        <v>0</v>
      </c>
      <c r="DF162" s="8" t="n">
        <f aca="false">IF(AG157&gt;AG158,1,0)</f>
        <v>0</v>
      </c>
      <c r="DG162" s="8" t="n">
        <f aca="false">IF(AS161&gt;AS162,1,0)</f>
        <v>0</v>
      </c>
      <c r="DH162" s="8" t="n">
        <f aca="false">IF(AT161&gt;AT162,1,0)</f>
        <v>0</v>
      </c>
      <c r="DI162" s="8" t="n">
        <f aca="false">IF(AU161&gt;AU162,1,0)</f>
        <v>0</v>
      </c>
      <c r="DJ162" s="8" t="n">
        <f aca="false">IF(BG161&gt;BG162,1,0)</f>
        <v>0</v>
      </c>
      <c r="DK162" s="8" t="n">
        <f aca="false">IF(BH161&gt;BH162,1,0)</f>
        <v>0</v>
      </c>
      <c r="DL162" s="8" t="n">
        <f aca="false">IF(BI161&gt;BI162,1,0)</f>
        <v>0</v>
      </c>
      <c r="DM162" s="8" t="n">
        <f aca="false">IF(BU159&gt;BU160,1,0)</f>
        <v>0</v>
      </c>
      <c r="DN162" s="8" t="n">
        <f aca="false">IF(BV159&gt;BV160,1,0)</f>
        <v>0</v>
      </c>
      <c r="DO162" s="8" t="n">
        <f aca="false">IF(BW159&gt;BW160,1,0)</f>
        <v>0</v>
      </c>
      <c r="DP162" s="8" t="n">
        <f aca="false">IF(CI161&gt;CI162,1,0)</f>
        <v>0</v>
      </c>
      <c r="DQ162" s="8" t="n">
        <f aca="false">IF(CJ161&gt;CJ162,1,0)</f>
        <v>0</v>
      </c>
      <c r="DR162" s="8" t="n">
        <f aca="false">IF(CK161&gt;CK162,1,0)</f>
        <v>0</v>
      </c>
      <c r="DS162" s="74"/>
      <c r="DT162" s="8" t="n">
        <f aca="false">AE158+AF158+AG158+AS162+AT162+AU162+BG162+BH162+BI162+BU160+BV160+BW160+CI162+CJ162+CK162</f>
        <v>60</v>
      </c>
      <c r="DU162" s="8" t="n">
        <f aca="false">AE157+AF157+AG157+AS161+AT161+AU161+BG161+BH161+BI161+BU159+BV159+BW159+CI161+CJ161+CK161</f>
        <v>15</v>
      </c>
      <c r="DV162" s="74"/>
      <c r="DW162" s="1" t="n">
        <f aca="false">IF(X158="O",1,0)</f>
        <v>0</v>
      </c>
      <c r="DX162" s="1" t="n">
        <f aca="false">IF(AL162="O",1,0)</f>
        <v>0</v>
      </c>
      <c r="DY162" s="1" t="n">
        <f aca="false">IF(AZ162="O",1,0)</f>
        <v>0</v>
      </c>
      <c r="DZ162" s="1" t="n">
        <f aca="false">IF(BN160="O",1,0)</f>
        <v>0</v>
      </c>
      <c r="EA162" s="1" t="n">
        <f aca="false">IF(CB162="O",1,0)</f>
        <v>0</v>
      </c>
      <c r="ED162" s="8" t="n">
        <f aca="false">IF(CN162+CO162+CP162+DD162+DE162+DF162&gt;0,1,0)</f>
        <v>1</v>
      </c>
      <c r="EE162" s="8" t="n">
        <f aca="false">IF(CQ162+CR162+CS162+DG162+DH162+DI162&gt;0,1,0)</f>
        <v>1</v>
      </c>
      <c r="EF162" s="8" t="n">
        <f aca="false">IF(CT162+CU162+CV162+DJ162+DK162+DL162&gt;0,1,0)</f>
        <v>1</v>
      </c>
      <c r="EG162" s="8" t="n">
        <f aca="false">IF(CW162+CX162+CY162+DM162+DN162+DO162&gt;0,1,0)</f>
        <v>1</v>
      </c>
      <c r="EH162" s="8" t="n">
        <f aca="false">IF(CZ162+DA162+DB162+DP162+DQ162+DR162&gt;0,1,0)</f>
        <v>1</v>
      </c>
      <c r="EI162" s="8" t="n">
        <v>6</v>
      </c>
      <c r="EJ162" s="48" t="n">
        <f aca="false">SUM(ED162:EH162)</f>
        <v>5</v>
      </c>
      <c r="EK162" s="48" t="n">
        <f aca="false">AY162+BM160+CA162+W158+AK162</f>
        <v>5</v>
      </c>
      <c r="EL162" s="48" t="n">
        <f aca="false">SUM(CN162:DB162)</f>
        <v>10</v>
      </c>
      <c r="EM162" s="48" t="n">
        <f aca="false">SUM(DD162:DR162)</f>
        <v>0</v>
      </c>
      <c r="EN162" s="48" t="n">
        <f aca="false">EL162-EM162</f>
        <v>10</v>
      </c>
      <c r="EO162" s="48" t="n">
        <f aca="false">DT162</f>
        <v>60</v>
      </c>
      <c r="EP162" s="48" t="n">
        <f aca="false">DU162</f>
        <v>15</v>
      </c>
      <c r="EQ162" s="48" t="n">
        <f aca="false">EO162-EP162</f>
        <v>45</v>
      </c>
      <c r="ER162" s="48" t="n">
        <f aca="false">SUM(DW162:EA162)</f>
        <v>0</v>
      </c>
      <c r="ES162" s="74"/>
      <c r="ET162" s="27" t="n">
        <f aca="false">IF(EK162+100&gt;99,EK162+100,concatdxnar("0",EK162+100))</f>
        <v>105</v>
      </c>
      <c r="EU162" s="27" t="n">
        <f aca="false">IF(EN162+100&gt;99,EN162+100,CONCATENATE("0",EN162+100))</f>
        <v>110</v>
      </c>
      <c r="EV162" s="27" t="n">
        <f aca="false">IF(EQ162+100&gt;99,EQ162+100,CONCATENATE("0",EQ162+100))</f>
        <v>145</v>
      </c>
      <c r="EW162" s="27" t="n">
        <f aca="false">9-ER162</f>
        <v>9</v>
      </c>
      <c r="EX162" s="8" t="str">
        <f aca="false">CONCATENATE(ET162,EU162,EV162,EW162,EI162)</f>
        <v>10511014596</v>
      </c>
      <c r="EY162" s="8" t="n">
        <f aca="false">VALUE(EX162)</f>
        <v>10511014596</v>
      </c>
      <c r="EZ162" s="8" t="n">
        <f aca="false">LARGE(EY157:EY162,EI162)</f>
        <v>10109306495</v>
      </c>
      <c r="FA162" s="8" t="str">
        <f aca="false">LEFT(EZ162,9)</f>
        <v>101093064</v>
      </c>
      <c r="FB162" s="8" t="str">
        <f aca="false">IF(FA162=FA161,"empate-c","ok")</f>
        <v>ok</v>
      </c>
      <c r="FC162" s="8" t="n">
        <f aca="false">VALUE(RIGHT(EZ162,1))</f>
        <v>5</v>
      </c>
      <c r="FD162" s="8" t="n">
        <f aca="false">IF(FB162="ok",9,IF(FB162="empate-c",CONCATENATE(FC162,FC161),IF(FB162="empate-b",CONCATENATE(FC162,FC201),1)))</f>
        <v>9</v>
      </c>
      <c r="FE162" s="8" t="str">
        <f aca="false">RIGHT(C155,1)</f>
        <v>R</v>
      </c>
      <c r="FF162" s="8" t="n">
        <f aca="false">IF(FD162=9,9,VLOOKUP(CONCATENATE(FE162,FD162),'Conf-Direto'!$A$12:$B$587,2,0))</f>
        <v>9</v>
      </c>
      <c r="FG162" s="8" t="n">
        <f aca="false">IF(FF162=9,9,IF(FF162=FC162,8,7))</f>
        <v>9</v>
      </c>
      <c r="FH162" s="1" t="str">
        <f aca="false">CONCATENATE(FA162,FG162,FC162)</f>
        <v>10109306495</v>
      </c>
      <c r="FI162" s="8" t="n">
        <v>6</v>
      </c>
      <c r="FJ162" s="25" t="n">
        <f aca="false">IF(W157=1,1,IF(W158=1,6,0))</f>
        <v>6</v>
      </c>
      <c r="FK162" s="25" t="n">
        <f aca="false">IF(BM159=1,2,IF(BM160=1,6,0))</f>
        <v>6</v>
      </c>
      <c r="FL162" s="25" t="n">
        <f aca="false">IF(AK161=1,3,IF(AK162=1,6,0))</f>
        <v>6</v>
      </c>
      <c r="FM162" s="25" t="n">
        <f aca="false">IF(CA161=1,4,IF(CA162=1,6,0))</f>
        <v>6</v>
      </c>
      <c r="FN162" s="25" t="n">
        <f aca="false">IF(AY161=1,5,IF(AY162=1,6,0))</f>
        <v>6</v>
      </c>
      <c r="FO162" s="25"/>
      <c r="FP162" s="1" t="n">
        <f aca="false">VALUE(FH162)</f>
        <v>10109306495</v>
      </c>
      <c r="FQ162" s="1" t="n">
        <f aca="false">LARGE(FP157:FP162,6)</f>
        <v>10109306495</v>
      </c>
      <c r="FR162" s="8" t="n">
        <f aca="false">IF(SUM(EJ157:EJ162)=0,B162,VALUE(RIGHT(FQ162,1)))</f>
        <v>5</v>
      </c>
      <c r="FS162" s="1" t="n">
        <f aca="false">FR162+102</f>
        <v>107</v>
      </c>
      <c r="FT162" s="1" t="str">
        <f aca="false">VLOOKUP(FR162,B157:D162,3,0)</f>
        <v>CLOVIS CORREA</v>
      </c>
      <c r="FU162" s="4" t="n">
        <f aca="false">F162</f>
        <v>108</v>
      </c>
      <c r="FV162" s="9" t="str">
        <f aca="false">IF(FS162&lt;10,CONCATENATE("0",FS162,IF(FU162&lt;10,CONCATENATE("0",FU162),FU162)),CONCATENATE(FS162,IF(FU162&lt;10,CONCATENATE("0",FU162),FU162)))</f>
        <v>107108</v>
      </c>
      <c r="FW162" s="4" t="n">
        <f aca="false">VALUE(FV162)</f>
        <v>107108</v>
      </c>
      <c r="FX162" s="4" t="n">
        <f aca="false">SMALL(FW157:FW162,FI162)</f>
        <v>108103</v>
      </c>
      <c r="FY162" s="4" t="n">
        <f aca="false">IF(LEN(FX162)=3,VALUE(LEFT(FX162,1)),IF(LEN(FX162)=6,VALUE(LEFT(FX162,3)),VALUE(LEFT(FX162,2))))</f>
        <v>108</v>
      </c>
      <c r="FZ162" s="4" t="n">
        <f aca="false">IF(LEN(FX162)=6,VALUE(RIGHT(FX162,3)),RIGHT(FX162,2))</f>
        <v>103</v>
      </c>
    </row>
    <row r="164" s="17" customFormat="true" ht="23.25" hidden="false" customHeight="true" outlineLevel="0" collapsed="false">
      <c r="A164" s="10"/>
      <c r="B164" s="10" t="s">
        <v>0</v>
      </c>
      <c r="C164" s="11" t="s">
        <v>102</v>
      </c>
      <c r="D164" s="11"/>
      <c r="E164" s="12"/>
      <c r="F164" s="11" t="str">
        <f aca="false">$C164</f>
        <v>GRUPO S</v>
      </c>
      <c r="G164" s="11" t="s">
        <v>80</v>
      </c>
      <c r="H164" s="122" t="s">
        <v>2</v>
      </c>
      <c r="I164" s="123" t="s">
        <v>3</v>
      </c>
      <c r="J164" s="15" t="s">
        <v>4</v>
      </c>
      <c r="K164" s="15"/>
      <c r="L164" s="15"/>
      <c r="M164" s="15" t="s">
        <v>6</v>
      </c>
      <c r="N164" s="15"/>
      <c r="O164" s="15"/>
      <c r="P164" s="15" t="s">
        <v>8</v>
      </c>
      <c r="Q164" s="15" t="s">
        <v>8</v>
      </c>
      <c r="R164" s="36"/>
      <c r="S164" s="36"/>
      <c r="U164" s="120"/>
      <c r="V164" s="121" t="s">
        <v>94</v>
      </c>
      <c r="W164" s="19"/>
      <c r="X164" s="20" t="s">
        <v>10</v>
      </c>
      <c r="Y164" s="20"/>
      <c r="Z164" s="20"/>
      <c r="AA164" s="20"/>
      <c r="AC164" s="5" t="s">
        <v>11</v>
      </c>
      <c r="AD164" s="12"/>
      <c r="AE164" s="21" t="s">
        <v>12</v>
      </c>
      <c r="AF164" s="21"/>
      <c r="AG164" s="21"/>
      <c r="AI164" s="120"/>
      <c r="AJ164" s="121" t="s">
        <v>95</v>
      </c>
      <c r="AK164" s="19"/>
      <c r="AL164" s="20" t="s">
        <v>10</v>
      </c>
      <c r="AM164" s="20"/>
      <c r="AN164" s="20"/>
      <c r="AO164" s="20"/>
      <c r="AP164" s="12"/>
      <c r="AQ164" s="5" t="s">
        <v>11</v>
      </c>
      <c r="AR164" s="12"/>
      <c r="AS164" s="21" t="s">
        <v>12</v>
      </c>
      <c r="AT164" s="21"/>
      <c r="AU164" s="21"/>
      <c r="AW164" s="120"/>
      <c r="AX164" s="121" t="s">
        <v>96</v>
      </c>
      <c r="AY164" s="19"/>
      <c r="AZ164" s="20" t="s">
        <v>10</v>
      </c>
      <c r="BA164" s="20"/>
      <c r="BB164" s="20"/>
      <c r="BC164" s="20"/>
      <c r="BD164" s="12"/>
      <c r="BE164" s="5" t="s">
        <v>11</v>
      </c>
      <c r="BF164" s="12"/>
      <c r="BG164" s="21" t="s">
        <v>12</v>
      </c>
      <c r="BH164" s="21"/>
      <c r="BI164" s="21"/>
      <c r="BK164" s="120"/>
      <c r="BL164" s="121" t="s">
        <v>97</v>
      </c>
      <c r="BM164" s="19"/>
      <c r="BN164" s="20" t="s">
        <v>10</v>
      </c>
      <c r="BO164" s="20"/>
      <c r="BP164" s="20"/>
      <c r="BQ164" s="20"/>
      <c r="BR164" s="12"/>
      <c r="BS164" s="5" t="s">
        <v>11</v>
      </c>
      <c r="BT164" s="12"/>
      <c r="BU164" s="21" t="s">
        <v>12</v>
      </c>
      <c r="BV164" s="21"/>
      <c r="BW164" s="21"/>
      <c r="BY164" s="120"/>
      <c r="BZ164" s="121" t="s">
        <v>98</v>
      </c>
      <c r="CA164" s="19"/>
      <c r="CB164" s="124" t="s">
        <v>10</v>
      </c>
      <c r="CC164" s="124"/>
      <c r="CD164" s="124"/>
      <c r="CE164" s="124"/>
      <c r="CF164" s="12"/>
      <c r="CG164" s="5" t="s">
        <v>11</v>
      </c>
      <c r="CH164" s="12"/>
      <c r="CI164" s="21" t="s">
        <v>12</v>
      </c>
      <c r="CJ164" s="21"/>
      <c r="CK164" s="21"/>
      <c r="CL164" s="24"/>
      <c r="CM164" s="25" t="s">
        <v>13</v>
      </c>
      <c r="CN164" s="8" t="s">
        <v>14</v>
      </c>
      <c r="CO164" s="8"/>
      <c r="CP164" s="8"/>
      <c r="CQ164" s="8" t="s">
        <v>15</v>
      </c>
      <c r="CR164" s="8"/>
      <c r="CS164" s="8"/>
      <c r="CT164" s="8" t="s">
        <v>16</v>
      </c>
      <c r="CU164" s="8"/>
      <c r="CV164" s="8"/>
      <c r="CW164" s="8" t="s">
        <v>17</v>
      </c>
      <c r="CX164" s="8"/>
      <c r="CY164" s="8"/>
      <c r="CZ164" s="8" t="s">
        <v>18</v>
      </c>
      <c r="DA164" s="8"/>
      <c r="DB164" s="8"/>
      <c r="DC164" s="10"/>
      <c r="DD164" s="8" t="s">
        <v>19</v>
      </c>
      <c r="DE164" s="8"/>
      <c r="DF164" s="8"/>
      <c r="DG164" s="8" t="s">
        <v>20</v>
      </c>
      <c r="DH164" s="8"/>
      <c r="DI164" s="8"/>
      <c r="DJ164" s="8" t="s">
        <v>21</v>
      </c>
      <c r="DK164" s="8"/>
      <c r="DL164" s="8"/>
      <c r="DM164" s="8" t="s">
        <v>22</v>
      </c>
      <c r="DN164" s="8"/>
      <c r="DO164" s="8"/>
      <c r="DP164" s="8" t="s">
        <v>23</v>
      </c>
      <c r="DQ164" s="8"/>
      <c r="DR164" s="8"/>
      <c r="DS164" s="10"/>
      <c r="DT164" s="8" t="s">
        <v>6</v>
      </c>
      <c r="DU164" s="8"/>
      <c r="DV164" s="10"/>
      <c r="DW164" s="8" t="s">
        <v>24</v>
      </c>
      <c r="DX164" s="8"/>
      <c r="DY164" s="8"/>
      <c r="DZ164" s="8"/>
      <c r="EA164" s="8"/>
      <c r="EB164" s="8" t="s">
        <v>25</v>
      </c>
      <c r="EC164" s="8"/>
      <c r="ED164" s="8" t="s">
        <v>26</v>
      </c>
      <c r="EE164" s="8"/>
      <c r="EF164" s="8"/>
      <c r="EG164" s="8"/>
      <c r="EH164" s="8"/>
      <c r="EI164" s="26" t="s">
        <v>0</v>
      </c>
      <c r="EJ164" s="26" t="s">
        <v>2</v>
      </c>
      <c r="EK164" s="26" t="s">
        <v>3</v>
      </c>
      <c r="EL164" s="8" t="s">
        <v>4</v>
      </c>
      <c r="EM164" s="8"/>
      <c r="EN164" s="8"/>
      <c r="EO164" s="8" t="s">
        <v>6</v>
      </c>
      <c r="EP164" s="8"/>
      <c r="EQ164" s="8"/>
      <c r="ER164" s="8" t="s">
        <v>27</v>
      </c>
      <c r="ES164" s="10"/>
      <c r="ET164" s="27" t="s">
        <v>28</v>
      </c>
      <c r="EU164" s="27"/>
      <c r="EV164" s="27"/>
      <c r="EW164" s="27"/>
      <c r="EX164" s="27"/>
      <c r="EY164" s="27"/>
      <c r="EZ164" s="27"/>
      <c r="FA164" s="27"/>
      <c r="FB164" s="27"/>
      <c r="FC164" s="27"/>
      <c r="FD164" s="8" t="s">
        <v>29</v>
      </c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10"/>
      <c r="FT164" s="10"/>
      <c r="FU164" s="12"/>
      <c r="FV164" s="28"/>
      <c r="FW164" s="12"/>
      <c r="FX164" s="12"/>
      <c r="FY164" s="12"/>
      <c r="FZ164" s="12"/>
      <c r="GA164" s="12"/>
      <c r="GB164" s="12"/>
      <c r="GC164" s="12"/>
      <c r="GD164" s="24"/>
      <c r="GE164" s="24"/>
    </row>
    <row r="165" s="17" customFormat="true" ht="17.25" hidden="false" customHeight="false" outlineLevel="0" collapsed="false">
      <c r="A165" s="10"/>
      <c r="B165" s="10"/>
      <c r="C165" s="29" t="str">
        <f aca="false">C156</f>
        <v>TENISTAS</v>
      </c>
      <c r="D165" s="29" t="str">
        <f aca="false">C39</f>
        <v>TENISTAS</v>
      </c>
      <c r="E165" s="12"/>
      <c r="F165" s="30"/>
      <c r="G165" s="31" t="s">
        <v>31</v>
      </c>
      <c r="H165" s="122"/>
      <c r="I165" s="123"/>
      <c r="J165" s="32" t="s">
        <v>32</v>
      </c>
      <c r="K165" s="32" t="s">
        <v>33</v>
      </c>
      <c r="L165" s="33" t="s">
        <v>34</v>
      </c>
      <c r="M165" s="34" t="s">
        <v>32</v>
      </c>
      <c r="N165" s="34" t="s">
        <v>33</v>
      </c>
      <c r="O165" s="35" t="s">
        <v>34</v>
      </c>
      <c r="P165" s="15"/>
      <c r="Q165" s="15"/>
      <c r="R165" s="36"/>
      <c r="S165" s="36"/>
      <c r="U165" s="41"/>
      <c r="V165" s="42" t="str">
        <f aca="false">V156</f>
        <v>23 a 29 Mai</v>
      </c>
      <c r="W165" s="38"/>
      <c r="X165" s="39" t="s">
        <v>35</v>
      </c>
      <c r="Y165" s="40" t="s">
        <v>36</v>
      </c>
      <c r="Z165" s="40" t="s">
        <v>37</v>
      </c>
      <c r="AA165" s="34" t="s">
        <v>38</v>
      </c>
      <c r="AC165" s="5" t="s">
        <v>39</v>
      </c>
      <c r="AD165" s="12"/>
      <c r="AE165" s="40" t="s">
        <v>36</v>
      </c>
      <c r="AF165" s="40" t="s">
        <v>37</v>
      </c>
      <c r="AG165" s="34" t="s">
        <v>38</v>
      </c>
      <c r="AI165" s="41"/>
      <c r="AJ165" s="42" t="str">
        <f aca="false">AJ156</f>
        <v>30 a 05 Jun</v>
      </c>
      <c r="AK165" s="38"/>
      <c r="AL165" s="39" t="s">
        <v>35</v>
      </c>
      <c r="AM165" s="40" t="s">
        <v>36</v>
      </c>
      <c r="AN165" s="40" t="s">
        <v>37</v>
      </c>
      <c r="AO165" s="34" t="s">
        <v>38</v>
      </c>
      <c r="AP165" s="12"/>
      <c r="AQ165" s="5" t="s">
        <v>39</v>
      </c>
      <c r="AR165" s="12"/>
      <c r="AS165" s="40" t="s">
        <v>36</v>
      </c>
      <c r="AT165" s="40" t="s">
        <v>37</v>
      </c>
      <c r="AU165" s="34" t="s">
        <v>38</v>
      </c>
      <c r="AW165" s="41"/>
      <c r="AX165" s="42" t="str">
        <f aca="false">AX156</f>
        <v>06 a 12 Jun</v>
      </c>
      <c r="AY165" s="38"/>
      <c r="AZ165" s="39" t="s">
        <v>35</v>
      </c>
      <c r="BA165" s="40" t="s">
        <v>36</v>
      </c>
      <c r="BB165" s="40" t="s">
        <v>37</v>
      </c>
      <c r="BC165" s="34" t="s">
        <v>38</v>
      </c>
      <c r="BD165" s="12"/>
      <c r="BE165" s="5" t="s">
        <v>39</v>
      </c>
      <c r="BF165" s="12"/>
      <c r="BG165" s="40" t="s">
        <v>36</v>
      </c>
      <c r="BH165" s="40" t="s">
        <v>37</v>
      </c>
      <c r="BI165" s="34" t="s">
        <v>38</v>
      </c>
      <c r="BK165" s="41"/>
      <c r="BL165" s="42" t="str">
        <f aca="false">BL156</f>
        <v>13 a 19 Jun</v>
      </c>
      <c r="BM165" s="38"/>
      <c r="BN165" s="39" t="s">
        <v>35</v>
      </c>
      <c r="BO165" s="40" t="s">
        <v>36</v>
      </c>
      <c r="BP165" s="40" t="s">
        <v>37</v>
      </c>
      <c r="BQ165" s="34" t="s">
        <v>38</v>
      </c>
      <c r="BR165" s="12"/>
      <c r="BS165" s="5" t="s">
        <v>39</v>
      </c>
      <c r="BT165" s="12"/>
      <c r="BU165" s="40" t="s">
        <v>36</v>
      </c>
      <c r="BV165" s="40" t="s">
        <v>37</v>
      </c>
      <c r="BW165" s="34" t="s">
        <v>38</v>
      </c>
      <c r="BY165" s="41"/>
      <c r="BZ165" s="42" t="str">
        <f aca="false">BZ156</f>
        <v>20 a 26 Jun</v>
      </c>
      <c r="CA165" s="38"/>
      <c r="CB165" s="116" t="s">
        <v>35</v>
      </c>
      <c r="CC165" s="45" t="s">
        <v>40</v>
      </c>
      <c r="CD165" s="45" t="s">
        <v>41</v>
      </c>
      <c r="CE165" s="46" t="s">
        <v>38</v>
      </c>
      <c r="CF165" s="12"/>
      <c r="CG165" s="5" t="s">
        <v>39</v>
      </c>
      <c r="CH165" s="12"/>
      <c r="CI165" s="40" t="s">
        <v>36</v>
      </c>
      <c r="CJ165" s="40" t="s">
        <v>37</v>
      </c>
      <c r="CK165" s="34" t="s">
        <v>38</v>
      </c>
      <c r="CL165" s="24"/>
      <c r="CM165" s="25"/>
      <c r="CN165" s="10" t="s">
        <v>42</v>
      </c>
      <c r="CO165" s="10" t="s">
        <v>43</v>
      </c>
      <c r="CP165" s="10" t="s">
        <v>44</v>
      </c>
      <c r="CQ165" s="10" t="s">
        <v>42</v>
      </c>
      <c r="CR165" s="10" t="s">
        <v>43</v>
      </c>
      <c r="CS165" s="10" t="s">
        <v>44</v>
      </c>
      <c r="CT165" s="10" t="s">
        <v>42</v>
      </c>
      <c r="CU165" s="10" t="s">
        <v>43</v>
      </c>
      <c r="CV165" s="10" t="s">
        <v>44</v>
      </c>
      <c r="CW165" s="10" t="s">
        <v>42</v>
      </c>
      <c r="CX165" s="10" t="s">
        <v>43</v>
      </c>
      <c r="CY165" s="10" t="s">
        <v>44</v>
      </c>
      <c r="CZ165" s="10" t="s">
        <v>42</v>
      </c>
      <c r="DA165" s="10" t="s">
        <v>43</v>
      </c>
      <c r="DB165" s="10" t="s">
        <v>44</v>
      </c>
      <c r="DC165" s="10"/>
      <c r="DD165" s="10" t="s">
        <v>42</v>
      </c>
      <c r="DE165" s="10" t="s">
        <v>43</v>
      </c>
      <c r="DF165" s="10" t="s">
        <v>44</v>
      </c>
      <c r="DG165" s="10" t="s">
        <v>42</v>
      </c>
      <c r="DH165" s="10" t="s">
        <v>43</v>
      </c>
      <c r="DI165" s="10" t="s">
        <v>44</v>
      </c>
      <c r="DJ165" s="10" t="s">
        <v>42</v>
      </c>
      <c r="DK165" s="10" t="s">
        <v>43</v>
      </c>
      <c r="DL165" s="10" t="s">
        <v>44</v>
      </c>
      <c r="DM165" s="10" t="s">
        <v>42</v>
      </c>
      <c r="DN165" s="10" t="s">
        <v>43</v>
      </c>
      <c r="DO165" s="10" t="s">
        <v>44</v>
      </c>
      <c r="DP165" s="10" t="s">
        <v>42</v>
      </c>
      <c r="DQ165" s="10" t="s">
        <v>43</v>
      </c>
      <c r="DR165" s="10" t="s">
        <v>44</v>
      </c>
      <c r="DS165" s="10"/>
      <c r="DT165" s="8" t="s">
        <v>32</v>
      </c>
      <c r="DU165" s="8" t="s">
        <v>33</v>
      </c>
      <c r="DV165" s="10"/>
      <c r="DW165" s="12" t="s">
        <v>45</v>
      </c>
      <c r="DX165" s="10" t="s">
        <v>46</v>
      </c>
      <c r="DY165" s="12" t="s">
        <v>45</v>
      </c>
      <c r="DZ165" s="10" t="s">
        <v>46</v>
      </c>
      <c r="EA165" s="12" t="s">
        <v>45</v>
      </c>
      <c r="EB165" s="8" t="s">
        <v>47</v>
      </c>
      <c r="EC165" s="8"/>
      <c r="ED165" s="8" t="s">
        <v>48</v>
      </c>
      <c r="EE165" s="8" t="s">
        <v>49</v>
      </c>
      <c r="EF165" s="8" t="s">
        <v>50</v>
      </c>
      <c r="EG165" s="8" t="s">
        <v>51</v>
      </c>
      <c r="EH165" s="8" t="s">
        <v>52</v>
      </c>
      <c r="EI165" s="26"/>
      <c r="EJ165" s="26"/>
      <c r="EK165" s="26"/>
      <c r="EL165" s="8" t="s">
        <v>32</v>
      </c>
      <c r="EM165" s="8" t="s">
        <v>33</v>
      </c>
      <c r="EN165" s="8" t="s">
        <v>34</v>
      </c>
      <c r="EO165" s="8" t="s">
        <v>32</v>
      </c>
      <c r="EP165" s="8" t="s">
        <v>33</v>
      </c>
      <c r="EQ165" s="8" t="s">
        <v>34</v>
      </c>
      <c r="ER165" s="8"/>
      <c r="ES165" s="10"/>
      <c r="ET165" s="10" t="str">
        <f aca="false">I164</f>
        <v>Vitorias</v>
      </c>
      <c r="EU165" s="10" t="s">
        <v>53</v>
      </c>
      <c r="EV165" s="10" t="s">
        <v>54</v>
      </c>
      <c r="EW165" s="10" t="s">
        <v>24</v>
      </c>
      <c r="EX165" s="10" t="s">
        <v>55</v>
      </c>
      <c r="EY165" s="10" t="s">
        <v>56</v>
      </c>
      <c r="EZ165" s="10" t="s">
        <v>57</v>
      </c>
      <c r="FA165" s="10" t="s">
        <v>58</v>
      </c>
      <c r="FB165" s="10" t="s">
        <v>59</v>
      </c>
      <c r="FC165" s="10" t="s">
        <v>60</v>
      </c>
      <c r="FD165" s="10" t="s">
        <v>61</v>
      </c>
      <c r="FE165" s="10" t="s">
        <v>62</v>
      </c>
      <c r="FF165" s="10" t="s">
        <v>32</v>
      </c>
      <c r="FG165" s="10" t="s">
        <v>63</v>
      </c>
      <c r="FH165" s="10" t="s">
        <v>64</v>
      </c>
      <c r="FI165" s="8" t="s">
        <v>0</v>
      </c>
      <c r="FJ165" s="8" t="n">
        <v>1</v>
      </c>
      <c r="FK165" s="8" t="n">
        <v>2</v>
      </c>
      <c r="FL165" s="8" t="n">
        <v>3</v>
      </c>
      <c r="FM165" s="8" t="n">
        <v>4</v>
      </c>
      <c r="FN165" s="8" t="n">
        <v>5</v>
      </c>
      <c r="FO165" s="8" t="n">
        <v>6</v>
      </c>
      <c r="FP165" s="10" t="s">
        <v>65</v>
      </c>
      <c r="FQ165" s="10" t="s">
        <v>66</v>
      </c>
      <c r="FR165" s="10" t="s">
        <v>67</v>
      </c>
      <c r="FS165" s="47" t="s">
        <v>68</v>
      </c>
      <c r="FT165" s="10" t="s">
        <v>69</v>
      </c>
      <c r="FU165" s="12" t="s">
        <v>70</v>
      </c>
      <c r="FV165" s="28" t="s">
        <v>71</v>
      </c>
      <c r="FW165" s="12"/>
      <c r="FX165" s="12" t="s">
        <v>73</v>
      </c>
      <c r="FY165" s="12"/>
      <c r="FZ165" s="12"/>
      <c r="GA165" s="12"/>
      <c r="GB165" s="12"/>
      <c r="GC165" s="12"/>
      <c r="GD165" s="24"/>
      <c r="GE165" s="24"/>
    </row>
    <row r="166" customFormat="false" ht="15" hidden="false" customHeight="false" outlineLevel="0" collapsed="false">
      <c r="B166" s="48" t="n">
        <v>1</v>
      </c>
      <c r="C166" s="49" t="n">
        <v>109</v>
      </c>
      <c r="D166" s="50" t="n">
        <f aca="false">Classificação!D113</f>
        <v>0</v>
      </c>
      <c r="F166" s="49" t="n">
        <f aca="false">F162+1</f>
        <v>109</v>
      </c>
      <c r="G166" s="51" t="n">
        <f aca="false">VLOOKUP(FR166,$B$166:$D$171,3,0)</f>
        <v>0</v>
      </c>
      <c r="H166" s="111" t="n">
        <f aca="false">VLOOKUP(FR166,EI166:EJ171,2,0)</f>
        <v>0</v>
      </c>
      <c r="I166" s="53" t="n">
        <f aca="false">VLOOKUP(FR166,EI166:EK171,3,0)</f>
        <v>0</v>
      </c>
      <c r="J166" s="57" t="n">
        <f aca="false">VLOOKUP(FR166,EI166:EQ171,4,0)</f>
        <v>0</v>
      </c>
      <c r="K166" s="55" t="n">
        <f aca="false">VLOOKUP(FR166,EI166:EQ171,5,0)</f>
        <v>0</v>
      </c>
      <c r="L166" s="56" t="n">
        <f aca="false">VLOOKUP(FR166,EI166:EQ171,6,0)</f>
        <v>0</v>
      </c>
      <c r="M166" s="57" t="n">
        <f aca="false">VLOOKUP(FR166,EI166:EQ171,7,0)</f>
        <v>0</v>
      </c>
      <c r="N166" s="55" t="n">
        <f aca="false">VLOOKUP(FR166,EI166:EQ171,8,0)</f>
        <v>0</v>
      </c>
      <c r="O166" s="112" t="n">
        <f aca="false">VLOOKUP(FR166,EI166:EQ171,9,0)</f>
        <v>0</v>
      </c>
      <c r="P166" s="58" t="n">
        <f aca="false">VLOOKUP(FR166,EI166:ER171,10,0)</f>
        <v>0</v>
      </c>
      <c r="Q166" s="58" t="e">
        <f aca="false">VLOOKUP(FS166,EJ166:ES171,10,0)</f>
        <v>#N/A</v>
      </c>
      <c r="R166" s="59"/>
      <c r="S166" s="59"/>
      <c r="U166" s="60"/>
      <c r="V166" s="61" t="n">
        <f aca="false">D166</f>
        <v>0</v>
      </c>
      <c r="W166" s="62" t="n">
        <f aca="false">IF(X166="W",1,IF(X166="O",0,IF(X166="R",0,IF(X167="R",1,IF(AG166+AG167&gt;0,IF(AG166&gt;AG167,1,0),IF(AF166&gt;AF167,1,0))))))</f>
        <v>0</v>
      </c>
      <c r="X166" s="63"/>
      <c r="Y166" s="64"/>
      <c r="Z166" s="64"/>
      <c r="AA166" s="65"/>
      <c r="AC166" s="5" t="str">
        <f aca="false">IF(AA166&lt;&gt;"","STB",IF(AA167&lt;&gt;"","STB",IF(Z166&lt;&gt;"",IF(Z166&gt;5,IF(Z166&gt;Z167+1,"fim2st",IF(Z167&gt;Z166+1,"fim2st",IF(Z166=Z167,"meio2st",IF(Z166=6,IF(Z167=7,"fim2st","meio2st"),IF(Z166=7,IF(Z167=6,"fim2st","meio2st"),"meio2st"))))),IF(Z167&gt;5,IF(Z167&gt;Z166+1,"fim2st","meio2st"),"meio2st")),IF(Z167&lt;&gt;"",IF(Z166&gt;5,IF(Z166&gt;Z167+1,"fim2st",IF(Z167&gt;Z166+1,"fim2st",IF(Z166=Z167,"meio2st",IF(Z166=6,IF(Z167=7,"fim2st","meio2st"),IF(Z166=7,IF(Z167=6,"fim2st","meio2st"),"meio2st"))))),IF(Z167&gt;5,IF(Z167&gt;Z166+1,"fim2st","meio2st"),"meio2st")),IF(Y166&lt;&gt;"",IF(Y166&gt;5,IF(Y166&gt;Y167+1,"fim1st",IF(Y167&gt;Y166+1,"fim1st",IF(Y166=Y167,"meio1st",IF(Y166=6,IF(Y167=7,"fim1st","meio1st"),IF(Y166=7,IF(Y167=6,"fim1st","meio1st"),"meio1st"))))),IF(Y167&gt;5,IF(Y167&gt;Y166+1,"fim1st","meio1st"),"meio1st")),IF(Y167&lt;&gt;"",IF(Y166&gt;5,IF(Y166&gt;Y167+1,"fim1st",IF(Y167&gt;Y166+1,"fim1st",IF(Y166=Y167,"meio1st",IF(Y166=6,IF(Y167=7,"fim1st","meio1st"),IF(Y166=7,IF(Y167=6,"fim1st","meio1st"),"meio1st"))))),IF(Y167&gt;5,IF(Y167&gt;Y166+1,"fim1st","meio1st"),"meio1st")),"NJG"))))))</f>
        <v>NJG</v>
      </c>
      <c r="AE166" s="66" t="n">
        <f aca="false">IF(X166="W",6,IF(X166="O",0,  IF(X167="R",IF(AC166="meio1st",IF(Y167&gt;4,IF(Y167=6,7,Y167+2),6),Y166),Y166)))</f>
        <v>0</v>
      </c>
      <c r="AF166" s="67" t="n">
        <f aca="false">IF(X166="W",6,IF(X166="O",0,IF(X166="R",IF(AC166="meio1st",0,IF(AC166="fim1st",0,Z166) ),IF(X167="R",IF(AC166="meio1st",6,IF(AC166="fim1st",6,IF(AC166="meio2st",IF(Z167&gt;4,IF(Z167=6,7,Z167+2),6),Z166))),Z166))))</f>
        <v>0</v>
      </c>
      <c r="AG166" s="68" t="n">
        <f aca="false">IF(X166="W",0,IF(X166="O",0,IF(X166="R",IF(AC166="STB",AA166,0),IF(X167="R",IF(AC166="meio1st",0,IF(AE166&gt;AE167,IF(AF166&gt;AF167,0,10),IF(AF166&gt;AF167,10,AA166))),AA166))))</f>
        <v>0</v>
      </c>
      <c r="AH166" s="69"/>
      <c r="AI166" s="60" t="s">
        <v>75</v>
      </c>
      <c r="AJ166" s="61" t="n">
        <f aca="false">D166</f>
        <v>0</v>
      </c>
      <c r="AK166" s="62" t="n">
        <f aca="false">IF(AL166="W",1,IF(AL166="O",0,IF(AL166="R",0,IF(AL167="R",1,IF(AU166+AU167&gt;0,IF(AU166&gt;AU167,1,0),IF(AT166&gt;AT167,1,0))))))</f>
        <v>0</v>
      </c>
      <c r="AL166" s="63"/>
      <c r="AM166" s="64"/>
      <c r="AN166" s="64"/>
      <c r="AO166" s="65"/>
      <c r="AQ166" s="5" t="str">
        <f aca="false">IF(AO166&lt;&gt;"","STB",IF(AO167&lt;&gt;"","STB",IF(AN166&lt;&gt;"",IF(AN166&gt;5,IF(AN166&gt;AN167+1,"fim2st",IF(AN167&gt;AN166+1,"fim2st",IF(AN166=AN167,"meio2st",IF(AN166=6,IF(AN167=7,"fim2st","meio2st"),IF(AN166=7,IF(AN167=6,"fim2st","meio2st"),"meio2st"))))),IF(AN167&gt;5,IF(AN167&gt;AN166+1,"fim2st","meio2st"),"meio2st")),IF(AN167&lt;&gt;"",IF(AN166&gt;5,IF(AN166&gt;AN167+1,"fim2st",IF(AN167&gt;AN166+1,"fim2st",IF(AN166=AN167,"meio2st",IF(AN166=6,IF(AN167=7,"fim2st","meio2st"),IF(AN166=7,IF(AN167=6,"fim2st","meio2st"),"meio2st"))))),IF(AN167&gt;5,IF(AN167&gt;AN166+1,"fim2st","meio2st"),"meio2st")),IF(AM166&lt;&gt;"",IF(AM166&gt;5,IF(AM166&gt;AM167+1,"fim1st",IF(AM167&gt;AM166+1,"fim1st",IF(AM166=AM167,"meio1st",IF(AM166=6,IF(AM167=7,"fim1st","meio1st"),IF(AM166=7,IF(AM167=6,"fim1st","meio1st"),"meio1st"))))),IF(AM167&gt;5,IF(AM167&gt;AM166+1,"fim1st","meio1st"),"meio1st")),IF(AM167&lt;&gt;"",IF(AM166&gt;5,IF(AM166&gt;AM167+1,"fim1st",IF(AM167&gt;AM166+1,"fim1st",IF(AM166=AM167,"meio1st",IF(AM166=6,IF(AM167=7,"fim1st","meio1st"),IF(AM166=7,IF(AM167=6,"fim1st","meio1st"),"meio1st"))))),IF(AM167&gt;5,IF(AM167&gt;AM166+1,"fim1st","meio1st"),"meio1st")),"NJG"))))))</f>
        <v>NJG</v>
      </c>
      <c r="AS166" s="66" t="n">
        <f aca="false">IF(AL166="W",6,IF(AL166="O",0,  IF(AL167="R",IF(AQ166="meio1st",IF(AM167&gt;4,IF(AM167=6,7,AM167+2),6),AM166),AM166)))</f>
        <v>0</v>
      </c>
      <c r="AT166" s="67" t="n">
        <f aca="false">IF(AL166="W",6,IF(AL166="O",0,IF(AL166="R",IF(AQ166="meio1st",0,IF(AQ166="fim1st",0,AN166) ),IF(AL167="R",IF(AQ166="meio1st",6,IF(AQ166="fim1st",6,IF(AQ166="meio2st",IF(AN167&gt;4,IF(AN167=6,7,AN167+2),6),AN166))),AN166))))</f>
        <v>0</v>
      </c>
      <c r="AU166" s="68" t="n">
        <f aca="false">IF(AL166="W",0,IF(AL166="O",0,IF(AL166="R",IF(AQ166="STB",AO166,0),IF(AL167="R",IF(AQ166="meio1st",0,IF(AS166&gt;AS167,IF(AT166&gt;AT167,0,10),IF(AT166&gt;AT167,10,AO166))),AO166))))</f>
        <v>0</v>
      </c>
      <c r="AW166" s="60"/>
      <c r="AX166" s="61" t="n">
        <f aca="false">D166</f>
        <v>0</v>
      </c>
      <c r="AY166" s="62" t="n">
        <f aca="false">IF(AZ166="W",1,IF(AZ166="O",0,IF(AZ166="R",0,IF(AZ167="R",1,IF(BI166+BI167&gt;0,IF(BI166&gt;BI167,1,0),IF(BH166&gt;BH167,1,0))))))</f>
        <v>0</v>
      </c>
      <c r="AZ166" s="63"/>
      <c r="BA166" s="64"/>
      <c r="BB166" s="64"/>
      <c r="BC166" s="65"/>
      <c r="BE166" s="5" t="str">
        <f aca="false">IF(BC166&lt;&gt;"","STB",IF(BC167&lt;&gt;"","STB",IF(BB166&lt;&gt;"",IF(BB166&gt;5,IF(BB166&gt;BB167+1,"fim2st",IF(BB167&gt;BB166+1,"fim2st",IF(BB166=BB167,"meio2st",IF(BB166=6,IF(BB167=7,"fim2st","meio2st"),IF(BB166=7,IF(BB167=6,"fim2st","meio2st"),"meio2st"))))),IF(BB167&gt;5,IF(BB167&gt;BB166+1,"fim2st","meio2st"),"meio2st")),IF(BB167&lt;&gt;"",IF(BB166&gt;5,IF(BB166&gt;BB167+1,"fim2st",IF(BB167&gt;BB166+1,"fim2st",IF(BB166=BB167,"meio2st",IF(BB166=6,IF(BB167=7,"fim2st","meio2st"),IF(BB166=7,IF(BB167=6,"fim2st","meio2st"),"meio2st"))))),IF(BB167&gt;5,IF(BB167&gt;BB166+1,"fim2st","meio2st"),"meio2st")),IF(BA166&lt;&gt;"",IF(BA166&gt;5,IF(BA166&gt;BA167+1,"fim1st",IF(BA167&gt;BA166+1,"fim1st",IF(BA166=BA167,"meio1st",IF(BA166=6,IF(BA167=7,"fim1st","meio1st"),IF(BA166=7,IF(BA167=6,"fim1st","meio1st"),"meio1st"))))),IF(BA167&gt;5,IF(BA167&gt;BA166+1,"fim1st","meio1st"),"meio1st")),IF(BA167&lt;&gt;"",IF(BA166&gt;5,IF(BA166&gt;BA167+1,"fim1st",IF(BA167&gt;BA166+1,"fim1st",IF(BA166=BA167,"meio1st",IF(BA166=6,IF(BA167=7,"fim1st","meio1st"),IF(BA166=7,IF(BA167=6,"fim1st","meio1st"),"meio1st"))))),IF(BA167&gt;5,IF(BA167&gt;BA166+1,"fim1st","meio1st"),"meio1st")),"NJG"))))))</f>
        <v>NJG</v>
      </c>
      <c r="BG166" s="66" t="n">
        <f aca="false">IF(AZ166="W",6,IF(AZ166="O",0,  IF(AZ167="R",IF(BE166="meio1st",IF(BA167&gt;4,IF(BA167=6,7,BA167+2),6),BA166),BA166)))</f>
        <v>0</v>
      </c>
      <c r="BH166" s="67" t="n">
        <f aca="false">IF(AZ166="W",6,IF(AZ166="O",0,IF(AZ166="R",IF(BE166="meio1st",0,IF(BE166="fim1st",0,BB166) ),IF(AZ167="R",IF(BE166="meio1st",6,IF(BE166="fim1st",6,IF(BE166="meio2st",IF(BB167&gt;4,IF(BB167=6,7,BB167+2),6),BB166))),BB166))))</f>
        <v>0</v>
      </c>
      <c r="BI166" s="68" t="n">
        <f aca="false">IF(AZ166="W",0,IF(AZ166="O",0,IF(AZ166="R",IF(BE166="STB",BC166,0),IF(AZ167="R",IF(BE166="meio1st",0,IF(BG166&gt;BG167,IF(BH166&gt;BH167,0,10),IF(BH166&gt;BH167,10,BC166))),BC166))))</f>
        <v>0</v>
      </c>
      <c r="BK166" s="60" t="s">
        <v>75</v>
      </c>
      <c r="BL166" s="61" t="n">
        <f aca="false">D166</f>
        <v>0</v>
      </c>
      <c r="BM166" s="62" t="n">
        <f aca="false">IF(BN166="W",1,IF(BN166="O",0,IF(BN166="R",0,IF(BN167="R",1,IF(BW166+BW167&gt;0,IF(BW166&gt;BW167,1,0),IF(BV166&gt;BV167,1,0))))))</f>
        <v>0</v>
      </c>
      <c r="BN166" s="63"/>
      <c r="BO166" s="64"/>
      <c r="BP166" s="64"/>
      <c r="BQ166" s="65"/>
      <c r="BS166" s="5" t="str">
        <f aca="false">IF(BQ166&lt;&gt;"","STB",IF(BQ167&lt;&gt;"","STB",IF(BP166&lt;&gt;"",IF(BP166&gt;5,IF(BP166&gt;BP167+1,"fim2st",IF(BP167&gt;BP166+1,"fim2st",IF(BP166=BP167,"meio2st",IF(BP166=6,IF(BP167=7,"fim2st","meio2st"),IF(BP166=7,IF(BP167=6,"fim2st","meio2st"),"meio2st"))))),IF(BP167&gt;5,IF(BP167&gt;BP166+1,"fim2st","meio2st"),"meio2st")),IF(BP167&lt;&gt;"",IF(BP166&gt;5,IF(BP166&gt;BP167+1,"fim2st",IF(BP167&gt;BP166+1,"fim2st",IF(BP166=BP167,"meio2st",IF(BP166=6,IF(BP167=7,"fim2st","meio2st"),IF(BP166=7,IF(BP167=6,"fim2st","meio2st"),"meio2st"))))),IF(BP167&gt;5,IF(BP167&gt;BP166+1,"fim2st","meio2st"),"meio2st")),IF(BO166&lt;&gt;"",IF(BO166&gt;5,IF(BO166&gt;BO167+1,"fim1st",IF(BO167&gt;BO166+1,"fim1st",IF(BO166=BO167,"meio1st",IF(BO166=6,IF(BO167=7,"fim1st","meio1st"),IF(BO166=7,IF(BO167=6,"fim1st","meio1st"),"meio1st"))))),IF(BO167&gt;5,IF(BO167&gt;BO166+1,"fim1st","meio1st"),"meio1st")),IF(BO167&lt;&gt;"",IF(BO166&gt;5,IF(BO166&gt;BO167+1,"fim1st",IF(BO167&gt;BO166+1,"fim1st",IF(BO166=BO167,"meio1st",IF(BO166=6,IF(BO167=7,"fim1st","meio1st"),IF(BO166=7,IF(BO167=6,"fim1st","meio1st"),"meio1st"))))),IF(BO167&gt;5,IF(BO167&gt;BO166+1,"fim1st","meio1st"),"meio1st")),"NJG"))))))</f>
        <v>NJG</v>
      </c>
      <c r="BU166" s="66" t="n">
        <f aca="false">IF(BN166="W",6,IF(BN166="O",0,  IF(BN167="R",IF(BS166="meio1st",IF(BO167&gt;4,IF(BO167=6,7,BO167+2),6),BO166),BO166)))</f>
        <v>0</v>
      </c>
      <c r="BV166" s="67" t="n">
        <f aca="false">IF(BN166="W",6,IF(BN166="O",0,IF(BN166="R",IF(BS166="meio1st",0,IF(BS166="fim1st",0,BP166) ),IF(BN167="R",IF(BS166="meio1st",6,IF(BS166="fim1st",6,IF(BS166="meio2st",IF(BP167&gt;4,IF(BP167=6,7,BP167+2),6),BP166))),BP166))))</f>
        <v>0</v>
      </c>
      <c r="BW166" s="68" t="n">
        <f aca="false">IF(BN166="W",0,IF(BN166="O",0,IF(BN166="R",IF(BS166="STB",BQ166,0),IF(BN167="R",IF(BS166="meio1st",0,IF(BU166&gt;BU167,IF(BV166&gt;BV167,0,10),IF(BV166&gt;BV167,10,BQ166))),BQ166))))</f>
        <v>0</v>
      </c>
      <c r="BY166" s="60"/>
      <c r="BZ166" s="61" t="n">
        <f aca="false">D166</f>
        <v>0</v>
      </c>
      <c r="CA166" s="62" t="n">
        <f aca="false">IF(CB166="W",1,IF(CB166="O",0,IF(CB166="R",0,IF(CB167="R",1,IF(CK166+CK167&gt;0,IF(CK166&gt;CK167,1,0),IF(CJ166&gt;CJ167,1,0))))))</f>
        <v>0</v>
      </c>
      <c r="CB166" s="63"/>
      <c r="CC166" s="64"/>
      <c r="CD166" s="64"/>
      <c r="CE166" s="65"/>
      <c r="CG166" s="5" t="str">
        <f aca="false">IF(CE166&lt;&gt;"","STB",IF(CE167&lt;&gt;"","STB",IF(CD166&lt;&gt;"",IF(CD166&gt;5,IF(CD166&gt;CD167+1,"fim2st",IF(CD167&gt;CD166+1,"fim2st",IF(CD166=CD167,"meio2st",IF(CD166=6,IF(CD167=7,"fim2st","meio2st"),IF(CD166=7,IF(CD167=6,"fim2st","meio2st"),"meio2st"))))),IF(CD167&gt;5,IF(CD167&gt;CD166+1,"fim2st","meio2st"),"meio2st")),IF(CD167&lt;&gt;"",IF(CD166&gt;5,IF(CD166&gt;CD167+1,"fim2st",IF(CD167&gt;CD166+1,"fim2st",IF(CD166=CD167,"meio2st",IF(CD166=6,IF(CD167=7,"fim2st","meio2st"),IF(CD166=7,IF(CD167=6,"fim2st","meio2st"),"meio2st"))))),IF(CD167&gt;5,IF(CD167&gt;CD166+1,"fim2st","meio2st"),"meio2st")),IF(CC166&lt;&gt;"",IF(CC166&gt;5,IF(CC166&gt;CC167+1,"fim1st",IF(CC167&gt;CC166+1,"fim1st",IF(CC166=CC167,"meio1st",IF(CC166=6,IF(CC167=7,"fim1st","meio1st"),IF(CC166=7,IF(CC167=6,"fim1st","meio1st"),"meio1st"))))),IF(CC167&gt;5,IF(CC167&gt;CC166+1,"fim1st","meio1st"),"meio1st")),IF(CC167&lt;&gt;"",IF(CC166&gt;5,IF(CC166&gt;CC167+1,"fim1st",IF(CC167&gt;CC166+1,"fim1st",IF(CC166=CC167,"meio1st",IF(CC166=6,IF(CC167=7,"fim1st","meio1st"),IF(CC166=7,IF(CC167=6,"fim1st","meio1st"),"meio1st"))))),IF(CC167&gt;5,IF(CC167&gt;CC166+1,"fim1st","meio1st"),"meio1st")),"NJG"))))))</f>
        <v>NJG</v>
      </c>
      <c r="CI166" s="71" t="n">
        <f aca="false">IF(CB166="W",6,IF(CB166="O",0,  IF(CB167="R",IF(CG166="meio1st",IF(CC167&gt;4,IF(CC167=6,7,CC167+2),6),CC166),CC166)))</f>
        <v>0</v>
      </c>
      <c r="CJ166" s="72" t="n">
        <f aca="false">IF(CB166="W",6,IF(CB166="O",0,IF(CB166="R",IF(CG166="meio1st",0,IF(CG166="fim1st",0,CD166) ),IF(CB167="R",IF(CG166="meio1st",6,IF(CG166="fim1st",6,IF(CG166="meio2st",IF(CD167&gt;4,IF(CD167=6,7,CD167+2),6),CD166))),CD166))))</f>
        <v>0</v>
      </c>
      <c r="CK166" s="73" t="n">
        <f aca="false">IF(CB166="W",0,IF(CB166="O",0,IF(CB166="R",IF(CG166="STB",CE166,0),IF(CB167="R",IF(CG166="meio1st",0,IF(CI166&gt;CI167,IF(CJ166&gt;CJ167,0,10),IF(CJ166&gt;CJ167,10,CE166))),CE166))))</f>
        <v>0</v>
      </c>
      <c r="CM166" s="1" t="n">
        <f aca="false">D166</f>
        <v>0</v>
      </c>
      <c r="CN166" s="8" t="n">
        <f aca="false">IF(AE166&gt;AE167,1,0)</f>
        <v>0</v>
      </c>
      <c r="CO166" s="8" t="n">
        <f aca="false">IF(AF166&gt;AF167,1,0)</f>
        <v>0</v>
      </c>
      <c r="CP166" s="8" t="n">
        <f aca="false">IF(AG166&gt;AG167,1,0)</f>
        <v>0</v>
      </c>
      <c r="CQ166" s="8" t="n">
        <f aca="false">IF(AS166&gt;AS167,1,0)</f>
        <v>0</v>
      </c>
      <c r="CR166" s="8" t="n">
        <f aca="false">IF(AT166&gt;AT167,1,0)</f>
        <v>0</v>
      </c>
      <c r="CS166" s="8" t="n">
        <f aca="false">IF(AU166&gt;AU167,1,0)</f>
        <v>0</v>
      </c>
      <c r="CT166" s="8" t="n">
        <f aca="false">IF(BG166&gt;BG167,1,0)</f>
        <v>0</v>
      </c>
      <c r="CU166" s="8" t="n">
        <f aca="false">IF(BH166&gt;BH167,1,0)</f>
        <v>0</v>
      </c>
      <c r="CV166" s="8" t="n">
        <f aca="false">IF(BI166&gt;BI167,1,0)</f>
        <v>0</v>
      </c>
      <c r="CW166" s="8" t="n">
        <f aca="false">IF(BU166&gt;BU167,1,0)</f>
        <v>0</v>
      </c>
      <c r="CX166" s="8" t="n">
        <f aca="false">IF(BV166&gt;BV167,1,0)</f>
        <v>0</v>
      </c>
      <c r="CY166" s="8" t="n">
        <f aca="false">IF(BW166&gt;BW167,1,0)</f>
        <v>0</v>
      </c>
      <c r="CZ166" s="8" t="n">
        <f aca="false">IF(CI166&gt;CI167,1,0)</f>
        <v>0</v>
      </c>
      <c r="DA166" s="8" t="n">
        <f aca="false">IF(CJ166&gt;CJ167,1,0)</f>
        <v>0</v>
      </c>
      <c r="DB166" s="8" t="n">
        <f aca="false">IF(CK166&gt;CK167,1,0)</f>
        <v>0</v>
      </c>
      <c r="DC166" s="74"/>
      <c r="DD166" s="8" t="n">
        <f aca="false">IF(AE167&gt;AE166,1,0)</f>
        <v>0</v>
      </c>
      <c r="DE166" s="8" t="n">
        <f aca="false">IF(AF167&gt;AF166,1,0)</f>
        <v>0</v>
      </c>
      <c r="DF166" s="8" t="n">
        <f aca="false">IF(AG167&gt;AG166,1,0)</f>
        <v>0</v>
      </c>
      <c r="DG166" s="8" t="n">
        <f aca="false">IF(AS167&gt;AS166,1,0)</f>
        <v>0</v>
      </c>
      <c r="DH166" s="8" t="n">
        <f aca="false">IF(AT167&gt;AT166,1,0)</f>
        <v>0</v>
      </c>
      <c r="DI166" s="8" t="n">
        <f aca="false">IF(AU167&gt;AU166,1,0)</f>
        <v>0</v>
      </c>
      <c r="DJ166" s="8" t="n">
        <f aca="false">IF(BG167&gt;BG166,1,0)</f>
        <v>0</v>
      </c>
      <c r="DK166" s="8" t="n">
        <f aca="false">IF(BH167&gt;BH166,1,0)</f>
        <v>0</v>
      </c>
      <c r="DL166" s="8" t="n">
        <f aca="false">IF(BI167&gt;BI166,1,0)</f>
        <v>0</v>
      </c>
      <c r="DM166" s="8" t="n">
        <f aca="false">IF(BU167&gt;BU166,1,0)</f>
        <v>0</v>
      </c>
      <c r="DN166" s="8" t="n">
        <f aca="false">IF(BV167&gt;BV166,1,0)</f>
        <v>0</v>
      </c>
      <c r="DO166" s="8" t="n">
        <f aca="false">IF(BW167&gt;BW166,1,0)</f>
        <v>0</v>
      </c>
      <c r="DP166" s="8" t="n">
        <f aca="false">IF(CI167&gt;CI166,1,0)</f>
        <v>0</v>
      </c>
      <c r="DQ166" s="8" t="n">
        <f aca="false">IF(CJ167&gt;CJ166,1,0)</f>
        <v>0</v>
      </c>
      <c r="DR166" s="8" t="n">
        <f aca="false">IF(CK167&gt;CK166,1,0)</f>
        <v>0</v>
      </c>
      <c r="DS166" s="74"/>
      <c r="DT166" s="8" t="n">
        <f aca="false">AE166+AF166+AG166+AS166+AT166+AU166+BG166+BH166+BI166+BU166+BV166+BW166+CI166+CJ166+CK166</f>
        <v>0</v>
      </c>
      <c r="DU166" s="8" t="n">
        <f aca="false">AE167+AF167+AG167+AS167+AT167+AU167+BG167+BH167+BI167+BU167+BV167+BW167+CI167+CJ167+CK167</f>
        <v>0</v>
      </c>
      <c r="DV166" s="74"/>
      <c r="DW166" s="1" t="n">
        <f aca="false">IF(X166="O",1,0)</f>
        <v>0</v>
      </c>
      <c r="DX166" s="1" t="n">
        <f aca="false">IF(AL166="O",1,0)</f>
        <v>0</v>
      </c>
      <c r="DY166" s="1" t="n">
        <f aca="false">IF(AZ166="O",1,0)</f>
        <v>0</v>
      </c>
      <c r="DZ166" s="1" t="n">
        <f aca="false">IF(BN166="O",1,0)</f>
        <v>0</v>
      </c>
      <c r="EA166" s="1" t="n">
        <f aca="false">IF(CB166="O",1,0)</f>
        <v>0</v>
      </c>
      <c r="EB166" s="8" t="s">
        <v>76</v>
      </c>
      <c r="ED166" s="8" t="n">
        <f aca="false">IF(CN166+CO166+CP166+DD166+DE166+DF166&gt;0,1,0)</f>
        <v>0</v>
      </c>
      <c r="EE166" s="8" t="n">
        <f aca="false">IF(CQ166+CR166+CS166+DG166+DH166+DI166&gt;0,1,0)</f>
        <v>0</v>
      </c>
      <c r="EF166" s="8" t="n">
        <f aca="false">IF(CT166+CU166+CV166+DJ166+DK166+DL166&gt;0,1,0)</f>
        <v>0</v>
      </c>
      <c r="EG166" s="8" t="n">
        <f aca="false">IF(CW166+CX166+CY166+DM166+DN166+DO166&gt;0,1,0)</f>
        <v>0</v>
      </c>
      <c r="EH166" s="8" t="n">
        <f aca="false">IF(CZ166+DA166+DB166+DP166+DQ166+DR166&gt;0,1,0)</f>
        <v>0</v>
      </c>
      <c r="EI166" s="8" t="n">
        <v>1</v>
      </c>
      <c r="EJ166" s="48" t="n">
        <f aca="false">SUM(ED166:EH166)</f>
        <v>0</v>
      </c>
      <c r="EK166" s="48" t="n">
        <f aca="false">AY166+BM166+CA166+W166+AK166</f>
        <v>0</v>
      </c>
      <c r="EL166" s="48" t="n">
        <f aca="false">SUM(CN166:DB166)</f>
        <v>0</v>
      </c>
      <c r="EM166" s="48" t="n">
        <f aca="false">SUM(DD166:DR166)</f>
        <v>0</v>
      </c>
      <c r="EN166" s="48" t="n">
        <f aca="false">EL166-EM166</f>
        <v>0</v>
      </c>
      <c r="EO166" s="48" t="n">
        <f aca="false">DT166</f>
        <v>0</v>
      </c>
      <c r="EP166" s="48" t="n">
        <f aca="false">DU166</f>
        <v>0</v>
      </c>
      <c r="EQ166" s="48" t="n">
        <f aca="false">EO166-EP166</f>
        <v>0</v>
      </c>
      <c r="ER166" s="48" t="n">
        <f aca="false">SUM(DW166:EA166)</f>
        <v>0</v>
      </c>
      <c r="ES166" s="74"/>
      <c r="ET166" s="27" t="n">
        <f aca="false">IF(EK166+100&gt;99,EK166+100,concatdxnar("0",EK166+100))</f>
        <v>100</v>
      </c>
      <c r="EU166" s="27" t="n">
        <f aca="false">IF(EN166+100&gt;99,EN166+100,CONCATENATE("0",EN166+100))</f>
        <v>100</v>
      </c>
      <c r="EV166" s="27" t="n">
        <f aca="false">IF(EQ166+100&gt;99,EQ166+100,CONCATENATE("0",EQ166+100))</f>
        <v>100</v>
      </c>
      <c r="EW166" s="27" t="n">
        <f aca="false">9-ER166</f>
        <v>9</v>
      </c>
      <c r="EX166" s="8" t="str">
        <f aca="false">CONCATENATE(ET166,EU166,EV166,EW166,EI166)</f>
        <v>10010010091</v>
      </c>
      <c r="EY166" s="8" t="n">
        <f aca="false">VALUE(EX166)</f>
        <v>10010010091</v>
      </c>
      <c r="EZ166" s="8" t="n">
        <f aca="false">LARGE(EY166:EY171,EI166)</f>
        <v>10010010096</v>
      </c>
      <c r="FA166" s="8" t="str">
        <f aca="false">LEFT(EZ166,9)</f>
        <v>100100100</v>
      </c>
      <c r="FB166" s="8" t="str">
        <f aca="false">IF(FA166=FA167,"empate-b","ok")</f>
        <v>empate-b</v>
      </c>
      <c r="FC166" s="8" t="n">
        <f aca="false">VALUE(RIGHT(EZ166,1))</f>
        <v>6</v>
      </c>
      <c r="FD166" s="8" t="str">
        <f aca="false">IF(FB166="ok",9,IF(FB166="empate-c",CONCATENATE(FC166,FC165),IF(FB166="empate-b",CONCATENATE(FC166,FC167),1)))</f>
        <v>65</v>
      </c>
      <c r="FE166" s="8" t="str">
        <f aca="false">RIGHT(C164,1)</f>
        <v>S</v>
      </c>
      <c r="FF166" s="8" t="e">
        <f aca="false">IF(FD166=9,9,VLOOKUP(CONCATENATE(FE166,FD166),'Conf-Direto'!$A$12:$B$587,2,0))</f>
        <v>#N/A</v>
      </c>
      <c r="FG166" s="8" t="e">
        <f aca="false">IF(FF166=9,9,IF(FF166=FC166,8,7))</f>
        <v>#N/A</v>
      </c>
      <c r="FH166" s="1" t="e">
        <f aca="false">CONCATENATE(FA166,FG166,FC166)</f>
        <v>#N/A</v>
      </c>
      <c r="FI166" s="8" t="n">
        <v>1</v>
      </c>
      <c r="FJ166" s="25"/>
      <c r="FK166" s="25" t="n">
        <f aca="false">FJ167</f>
        <v>0</v>
      </c>
      <c r="FL166" s="25" t="n">
        <f aca="false">FJ168</f>
        <v>0</v>
      </c>
      <c r="FM166" s="25" t="n">
        <f aca="false">FJ169</f>
        <v>0</v>
      </c>
      <c r="FN166" s="25" t="n">
        <f aca="false">FJ170</f>
        <v>0</v>
      </c>
      <c r="FO166" s="25" t="n">
        <f aca="false">FJ171</f>
        <v>0</v>
      </c>
      <c r="FP166" s="1" t="e">
        <f aca="false">VALUE(FH166)</f>
        <v>#N/A</v>
      </c>
      <c r="FQ166" s="1" t="e">
        <f aca="false">LARGE(FP166:FP171,1)</f>
        <v>#N/A</v>
      </c>
      <c r="FR166" s="8" t="n">
        <f aca="false">IF(SUM(EJ166:EJ171)=0,B166,VALUE(RIGHT(FQ166,1)))</f>
        <v>1</v>
      </c>
      <c r="FS166" s="1" t="n">
        <f aca="false">FR166+102</f>
        <v>103</v>
      </c>
      <c r="FT166" s="1" t="n">
        <f aca="false">VLOOKUP(FR166,B166:D171,3,0)</f>
        <v>0</v>
      </c>
      <c r="FU166" s="4" t="n">
        <f aca="false">F166</f>
        <v>109</v>
      </c>
      <c r="FV166" s="9" t="str">
        <f aca="false">IF(FS166&lt;10,CONCATENATE("0",FS166,IF(FU166&lt;10,CONCATENATE("0",FU166),FU166)),CONCATENATE(FS166,IF(FU166&lt;10,CONCATENATE("0",FU166),FU166)))</f>
        <v>103109</v>
      </c>
      <c r="FW166" s="4" t="n">
        <f aca="false">VALUE(FV166)</f>
        <v>103109</v>
      </c>
      <c r="FX166" s="4" t="n">
        <f aca="false">SMALL(FW166:FW171,FI166)</f>
        <v>103109</v>
      </c>
      <c r="FY166" s="4" t="n">
        <f aca="false">IF(LEN(FX166)=3,VALUE(LEFT(FX166,1)),IF(LEN(FX166)=6,VALUE(LEFT(FX166,3)),VALUE(LEFT(FX166,2))))</f>
        <v>103</v>
      </c>
      <c r="FZ166" s="4" t="n">
        <f aca="false">IF(LEN(FX166)=6,VALUE(RIGHT(FX166,3)),RIGHT(FX166,2))</f>
        <v>109</v>
      </c>
    </row>
    <row r="167" customFormat="false" ht="15" hidden="false" customHeight="false" outlineLevel="0" collapsed="false">
      <c r="B167" s="48" t="n">
        <v>2</v>
      </c>
      <c r="C167" s="49" t="n">
        <v>110</v>
      </c>
      <c r="D167" s="50" t="n">
        <f aca="false">Classificação!D114</f>
        <v>0</v>
      </c>
      <c r="F167" s="49" t="n">
        <f aca="false">F166+1</f>
        <v>110</v>
      </c>
      <c r="G167" s="51" t="n">
        <f aca="false">VLOOKUP(FR167,$B$166:$D$171,3,0)</f>
        <v>0</v>
      </c>
      <c r="H167" s="95" t="n">
        <f aca="false">VLOOKUP(FR167,EI166:EJ171,2,0)</f>
        <v>0</v>
      </c>
      <c r="I167" s="75" t="n">
        <f aca="false">VLOOKUP(FR167,EI166:EK171,3,0)</f>
        <v>0</v>
      </c>
      <c r="J167" s="79" t="n">
        <f aca="false">VLOOKUP(FR167,EI166:EQ171,4,0)</f>
        <v>0</v>
      </c>
      <c r="K167" s="77" t="n">
        <f aca="false">VLOOKUP(FR167,EI166:EQ171,5,0)</f>
        <v>0</v>
      </c>
      <c r="L167" s="78" t="n">
        <f aca="false">VLOOKUP(FR167,EI166:EQ171,6,0)</f>
        <v>0</v>
      </c>
      <c r="M167" s="79" t="n">
        <f aca="false">VLOOKUP(FR167,EI166:EQ171,7,0)</f>
        <v>0</v>
      </c>
      <c r="N167" s="77" t="n">
        <f aca="false">VLOOKUP(FR167,EI166:EQ171,8,0)</f>
        <v>0</v>
      </c>
      <c r="O167" s="113" t="n">
        <f aca="false">VLOOKUP(FR167,EI166:EQ171,9,0)</f>
        <v>0</v>
      </c>
      <c r="P167" s="80" t="n">
        <f aca="false">VLOOKUP(FR167,EI166:ER171,10,0)</f>
        <v>0</v>
      </c>
      <c r="Q167" s="80" t="e">
        <f aca="false">VLOOKUP(FS167,EJ166:ES171,10,0)</f>
        <v>#N/A</v>
      </c>
      <c r="R167" s="59"/>
      <c r="S167" s="59"/>
      <c r="U167" s="81" t="s">
        <v>75</v>
      </c>
      <c r="V167" s="82" t="n">
        <f aca="false">D171</f>
        <v>0</v>
      </c>
      <c r="W167" s="83" t="n">
        <f aca="false">IF(X167="W",1,IF(X167="O",0,IF(X167="R",0,IF(X166="R",1,IF(AG167+AG166&gt;0,IF(AG167&gt;AG166,1,0),IF(AF167&gt;AF166,1,0))))))</f>
        <v>0</v>
      </c>
      <c r="X167" s="84"/>
      <c r="Y167" s="85"/>
      <c r="Z167" s="85"/>
      <c r="AA167" s="86"/>
      <c r="AC167" s="5" t="str">
        <f aca="false">IF(AA167&lt;&gt;"","STB",IF(AA166&lt;&gt;"","STB",IF(Z167&lt;&gt;"",IF(Z167&gt;5,IF(Z167&gt;Z166+1,"fim2st",IF(Z166&gt;Z167+1,"fim2st",IF(Z167=Z166,"meio2st",IF(Z167=6,IF(Z166=7,"fim2st","meio2st"),IF(Z167=7,IF(Z166=6,"fim2st","meio2st"),"meio2st"))))),IF(Z166&gt;5,IF(Z166&gt;Z167+1,"fim2st","meio2st"),"meio2st")),IF(Z166&lt;&gt;"",IF(Z167&gt;5,IF(Z167&gt;Z166+1,"fim2st",IF(Z166&gt;Z167+1,"fim2st",IF(Z167=Z166,"meio2st",IF(Z167=6,IF(Z166=7,"fim2st","meio2st"),IF(Z167=7,IF(Z166=6,"fim2st","meio2st"),"meio2st"))))),IF(Z166&gt;5,IF(Z166&gt;Z167+1,"fim2st","meio2st"),"meio2st")),IF(Y167&lt;&gt;"",IF(Y167&gt;5,IF(Y167&gt;Y166+1,"fim1st",IF(Y166&gt;Y167+1,"fim1st",IF(Y167=Y166,"meio1st",IF(Y167=6,IF(Y166=7,"fim1st","meio1st"),IF(Y167=7,IF(Y166=6,"fim1st","meio1st"),"meio1st"))))),IF(Y166&gt;5,IF(Y166&gt;Y167+1,"fim1st","meio1st"),"meio1st")),IF(Y166&lt;&gt;"",IF(Y167&gt;5,IF(Y167&gt;Y166+1,"fim1st",IF(Y166&gt;Y167+1,"fim1st",IF(Y167=Y166,"meio1st",IF(Y167=6,IF(Y166=7,"fim1st","meio1st"),IF(Y167=7,IF(Y166=6,"fim1st","meio1st"),"meio1st"))))),IF(Y166&gt;5,IF(Y166&gt;Y167+1,"fim1st","meio1st"),"meio1st")),"NJG"))))))</f>
        <v>NJG</v>
      </c>
      <c r="AE167" s="87" t="n">
        <f aca="false">IF(X167="W",6,IF(X167="O",0,  IF(X166="R",IF(AC167="meio1st",IF(Y166&gt;4,IF(Y166=6,7,Y166+2),6),Y167),Y167)))</f>
        <v>0</v>
      </c>
      <c r="AF167" s="88" t="n">
        <f aca="false">IF(X167="W",6,IF(X167="O",0,IF(X167="R",IF(AC167="meio1st",0,IF(AC167="fim1st",0,Z167) ),IF(X166="R",IF(AC167="meio1st",6,IF(AC167="fim1st",6,IF(AC167="meio2st",IF(Z166&gt;4,IF(Z166=6,7,Z166+2),6),Z167))),Z167))))</f>
        <v>0</v>
      </c>
      <c r="AG167" s="89" t="n">
        <f aca="false">IF(X167="W",0,IF(X167="O",0,IF(X167="R",IF(AC167="STB",AA167,0),IF(X166="R",IF(AC166="meio1st",0,IF(AE167&gt;AE166,IF(AF167&gt;AF166,0,10),IF(AF167&gt;AF166,10,AA167))),AA167))))</f>
        <v>0</v>
      </c>
      <c r="AH167" s="69"/>
      <c r="AI167" s="81"/>
      <c r="AJ167" s="82" t="n">
        <f aca="false">D170</f>
        <v>0</v>
      </c>
      <c r="AK167" s="83" t="n">
        <f aca="false">IF(AL167="W",1,IF(AL167="O",0,IF(AL167="R",0,IF(AL166="R",1,IF(AU167+AU166&gt;0,IF(AU167&gt;AU166,1,0),IF(AT167&gt;AT166,1,0))))))</f>
        <v>0</v>
      </c>
      <c r="AL167" s="84"/>
      <c r="AM167" s="85"/>
      <c r="AN167" s="85"/>
      <c r="AO167" s="86"/>
      <c r="AQ167" s="5" t="str">
        <f aca="false">IF(AO167&lt;&gt;"","STB",IF(AO166&lt;&gt;"","STB",IF(AN167&lt;&gt;"",IF(AN167&gt;5,IF(AN167&gt;AN166+1,"fim2st",IF(AN166&gt;AN167+1,"fim2st",IF(AN167=AN166,"meio2st",IF(AN167=6,IF(AN166=7,"fim2st","meio2st"),IF(AN167=7,IF(AN166=6,"fim2st","meio2st"),"meio2st"))))),IF(AN166&gt;5,IF(AN166&gt;AN167+1,"fim2st","meio2st"),"meio2st")),IF(AN166&lt;&gt;"",IF(AN167&gt;5,IF(AN167&gt;AN166+1,"fim2st",IF(AN166&gt;AN167+1,"fim2st",IF(AN167=AN166,"meio2st",IF(AN167=6,IF(AN166=7,"fim2st","meio2st"),IF(AN167=7,IF(AN166=6,"fim2st","meio2st"),"meio2st"))))),IF(AN166&gt;5,IF(AN166&gt;AN167+1,"fim2st","meio2st"),"meio2st")),IF(AM167&lt;&gt;"",IF(AM167&gt;5,IF(AM167&gt;AM166+1,"fim1st",IF(AM166&gt;AM167+1,"fim1st",IF(AM167=AM166,"meio1st",IF(AM167=6,IF(AM166=7,"fim1st","meio1st"),IF(AM167=7,IF(AM166=6,"fim1st","meio1st"),"meio1st"))))),IF(AM166&gt;5,IF(AM166&gt;AM167+1,"fim1st","meio1st"),"meio1st")),IF(AM166&lt;&gt;"",IF(AM167&gt;5,IF(AM167&gt;AM166+1,"fim1st",IF(AM166&gt;AM167+1,"fim1st",IF(AM167=AM166,"meio1st",IF(AM167=6,IF(AM166=7,"fim1st","meio1st"),IF(AM167=7,IF(AM166=6,"fim1st","meio1st"),"meio1st"))))),IF(AM166&gt;5,IF(AM166&gt;AM167+1,"fim1st","meio1st"),"meio1st")),"NJG"))))))</f>
        <v>NJG</v>
      </c>
      <c r="AS167" s="87" t="n">
        <f aca="false">IF(AL167="W",6,IF(AL167="O",0,  IF(AL166="R",IF(AQ167="meio1st",IF(AM166&gt;4,IF(AM166=6,7,AM166+2),6),AM167),AM167)))</f>
        <v>0</v>
      </c>
      <c r="AT167" s="88" t="n">
        <f aca="false">IF(AL167="W",6,IF(AL167="O",0,IF(AL167="R",IF(AQ167="meio1st",0,IF(AQ167="fim1st",0,AN167) ),IF(AL166="R",IF(AQ167="meio1st",6,IF(AQ167="fim1st",6,IF(AQ167="meio2st",IF(AN166&gt;4,IF(AN166=6,7,AN166+2),6),AN167))),AN167))))</f>
        <v>0</v>
      </c>
      <c r="AU167" s="89" t="n">
        <f aca="false">IF(AL167="W",0,IF(AL167="O",0,IF(AL167="R",IF(AQ167="STB",AO167,0),IF(AL166="R",IF(AQ166="meio1st",0,IF(AS167&gt;AS166,IF(AT167&gt;AT166,0,10),IF(AT167&gt;AT166,10,AO167))),AO167))))</f>
        <v>0</v>
      </c>
      <c r="AW167" s="81" t="s">
        <v>75</v>
      </c>
      <c r="AX167" s="82" t="n">
        <f aca="false">D169</f>
        <v>0</v>
      </c>
      <c r="AY167" s="83" t="n">
        <f aca="false">IF(AZ167="W",1,IF(AZ167="O",0,IF(AZ167="R",0,IF(AZ166="R",1,IF(BI167+BI166&gt;0,IF(BI167&gt;BI166,1,0),IF(BH167&gt;BH166,1,0))))))</f>
        <v>0</v>
      </c>
      <c r="AZ167" s="84"/>
      <c r="BA167" s="85"/>
      <c r="BB167" s="85"/>
      <c r="BC167" s="86"/>
      <c r="BE167" s="5" t="str">
        <f aca="false">IF(BC167&lt;&gt;"","STB",IF(BC166&lt;&gt;"","STB",IF(BB167&lt;&gt;"",IF(BB167&gt;5,IF(BB167&gt;BB166+1,"fim2st",IF(BB166&gt;BB167+1,"fim2st",IF(BB167=BB166,"meio2st",IF(BB167=6,IF(BB166=7,"fim2st","meio2st"),IF(BB167=7,IF(BB166=6,"fim2st","meio2st"),"meio2st"))))),IF(BB166&gt;5,IF(BB166&gt;BB167+1,"fim2st","meio2st"),"meio2st")),IF(BB166&lt;&gt;"",IF(BB167&gt;5,IF(BB167&gt;BB166+1,"fim2st",IF(BB166&gt;BB167+1,"fim2st",IF(BB167=BB166,"meio2st",IF(BB167=6,IF(BB166=7,"fim2st","meio2st"),IF(BB167=7,IF(BB166=6,"fim2st","meio2st"),"meio2st"))))),IF(BB166&gt;5,IF(BB166&gt;BB167+1,"fim2st","meio2st"),"meio2st")),IF(BA167&lt;&gt;"",IF(BA167&gt;5,IF(BA167&gt;BA166+1,"fim1st",IF(BA166&gt;BA167+1,"fim1st",IF(BA167=BA166,"meio1st",IF(BA167=6,IF(BA166=7,"fim1st","meio1st"),IF(BA167=7,IF(BA166=6,"fim1st","meio1st"),"meio1st"))))),IF(BA166&gt;5,IF(BA166&gt;BA167+1,"fim1st","meio1st"),"meio1st")),IF(BA166&lt;&gt;"",IF(BA167&gt;5,IF(BA167&gt;BA166+1,"fim1st",IF(BA166&gt;BA167+1,"fim1st",IF(BA167=BA166,"meio1st",IF(BA167=6,IF(BA166=7,"fim1st","meio1st"),IF(BA167=7,IF(BA166=6,"fim1st","meio1st"),"meio1st"))))),IF(BA166&gt;5,IF(BA166&gt;BA167+1,"fim1st","meio1st"),"meio1st")),"NJG"))))))</f>
        <v>NJG</v>
      </c>
      <c r="BG167" s="87" t="n">
        <f aca="false">IF(AZ167="W",6,IF(AZ167="O",0,  IF(AZ166="R",IF(BE167="meio1st",IF(BA166&gt;4,IF(BA166=6,7,BA166+2),6),BA167),BA167)))</f>
        <v>0</v>
      </c>
      <c r="BH167" s="88" t="n">
        <f aca="false">IF(AZ167="W",6,IF(AZ167="O",0,IF(AZ167="R",IF(BE167="meio1st",0,IF(BE167="fim1st",0,BB167) ),IF(AZ166="R",IF(BE167="meio1st",6,IF(BE167="fim1st",6,IF(BE167="meio2st",IF(BB166&gt;4,IF(BB166=6,7,BB166+2),6),BB167))),BB167))))</f>
        <v>0</v>
      </c>
      <c r="BI167" s="89" t="n">
        <f aca="false">IF(AZ167="W",0,IF(AZ167="O",0,IF(AZ167="R",IF(BE167="STB",BC167,0),IF(AZ166="R",IF(BE166="meio1st",0,IF(BG167&gt;BG166,IF(BH167&gt;BH166,0,10),IF(BH167&gt;BH166,10,BC167))),BC167))))</f>
        <v>0</v>
      </c>
      <c r="BK167" s="81"/>
      <c r="BL167" s="82" t="n">
        <f aca="false">D168</f>
        <v>0</v>
      </c>
      <c r="BM167" s="83" t="n">
        <f aca="false">IF(BN167="W",1,IF(BN167="O",0,IF(BN167="R",0,IF(BN166="R",1,IF(BW167+BW166&gt;0,IF(BW167&gt;BW166,1,0),IF(BV167&gt;BV166,1,0))))))</f>
        <v>0</v>
      </c>
      <c r="BN167" s="84"/>
      <c r="BO167" s="85"/>
      <c r="BP167" s="85"/>
      <c r="BQ167" s="86"/>
      <c r="BS167" s="5" t="str">
        <f aca="false">IF(BQ167&lt;&gt;"","STB",IF(BQ166&lt;&gt;"","STB",IF(BP167&lt;&gt;"",IF(BP167&gt;5,IF(BP167&gt;BP166+1,"fim2st",IF(BP166&gt;BP167+1,"fim2st",IF(BP167=BP166,"meio2st",IF(BP167=6,IF(BP166=7,"fim2st","meio2st"),IF(BP167=7,IF(BP166=6,"fim2st","meio2st"),"meio2st"))))),IF(BP166&gt;5,IF(BP166&gt;BP167+1,"fim2st","meio2st"),"meio2st")),IF(BP166&lt;&gt;"",IF(BP167&gt;5,IF(BP167&gt;BP166+1,"fim2st",IF(BP166&gt;BP167+1,"fim2st",IF(BP167=BP166,"meio2st",IF(BP167=6,IF(BP166=7,"fim2st","meio2st"),IF(BP167=7,IF(BP166=6,"fim2st","meio2st"),"meio2st"))))),IF(BP166&gt;5,IF(BP166&gt;BP167+1,"fim2st","meio2st"),"meio2st")),IF(BO167&lt;&gt;"",IF(BO167&gt;5,IF(BO167&gt;BO166+1,"fim1st",IF(BO166&gt;BO167+1,"fim1st",IF(BO167=BO166,"meio1st",IF(BO167=6,IF(BO166=7,"fim1st","meio1st"),IF(BO167=7,IF(BO166=6,"fim1st","meio1st"),"meio1st"))))),IF(BO166&gt;5,IF(BO166&gt;BO167+1,"fim1st","meio1st"),"meio1st")),IF(BO166&lt;&gt;"",IF(BO167&gt;5,IF(BO167&gt;BO166+1,"fim1st",IF(BO166&gt;BO167+1,"fim1st",IF(BO167=BO166,"meio1st",IF(BO167=6,IF(BO166=7,"fim1st","meio1st"),IF(BO167=7,IF(BO166=6,"fim1st","meio1st"),"meio1st"))))),IF(BO166&gt;5,IF(BO166&gt;BO167+1,"fim1st","meio1st"),"meio1st")),"NJG"))))))</f>
        <v>NJG</v>
      </c>
      <c r="BU167" s="87" t="n">
        <f aca="false">IF(BN167="W",6,IF(BN167="O",0,  IF(BN166="R",IF(BS167="meio1st",IF(BO166&gt;4,IF(BO166=6,7,BO166+2),6),BO167),BO167)))</f>
        <v>0</v>
      </c>
      <c r="BV167" s="88" t="n">
        <f aca="false">IF(BN167="W",6,IF(BN167="O",0,IF(BN167="R",IF(BS167="meio1st",0,IF(BS167="fim1st",0,BP167) ),IF(BN166="R",IF(BS167="meio1st",6,IF(BS167="fim1st",6,IF(BS167="meio2st",IF(BP166&gt;4,IF(BP166=6,7,BP166+2),6),BP167))),BP167))))</f>
        <v>0</v>
      </c>
      <c r="BW167" s="89" t="n">
        <f aca="false">IF(BN167="W",0,IF(BN167="O",0,IF(BN167="R",IF(BS167="STB",BQ167,0),IF(BN166="R",IF(BS166="meio1st",0,IF(BU167&gt;BU166,IF(BV167&gt;BV166,0,10),IF(BV167&gt;BV166,10,BQ167))),BQ167))))</f>
        <v>0</v>
      </c>
      <c r="BY167" s="81" t="s">
        <v>75</v>
      </c>
      <c r="BZ167" s="82" t="n">
        <f aca="false">D167</f>
        <v>0</v>
      </c>
      <c r="CA167" s="83" t="n">
        <f aca="false">IF(CB167="W",1,IF(CB167="O",0,IF(CB167="R",0,IF(CB166="R",1,IF(CK167+CK166&gt;0,IF(CK167&gt;CK166,1,0),IF(CJ167&gt;CJ166,1,0))))))</f>
        <v>0</v>
      </c>
      <c r="CB167" s="84"/>
      <c r="CC167" s="85"/>
      <c r="CD167" s="85"/>
      <c r="CE167" s="86"/>
      <c r="CG167" s="5" t="str">
        <f aca="false">IF(CE167&lt;&gt;"","STB",IF(CE166&lt;&gt;"","STB",IF(CD167&lt;&gt;"",IF(CD167&gt;5,IF(CD167&gt;CD166+1,"fim2st",IF(CD166&gt;CD167+1,"fim2st",IF(CD167=CD166,"meio2st",IF(CD167=6,IF(CD166=7,"fim2st","meio2st"),IF(CD167=7,IF(CD166=6,"fim2st","meio2st"),"meio2st"))))),IF(CD166&gt;5,IF(CD166&gt;CD167+1,"fim2st","meio2st"),"meio2st")),IF(CD166&lt;&gt;"",IF(CD167&gt;5,IF(CD167&gt;CD166+1,"fim2st",IF(CD166&gt;CD167+1,"fim2st",IF(CD167=CD166,"meio2st",IF(CD167=6,IF(CD166=7,"fim2st","meio2st"),IF(CD167=7,IF(CD166=6,"fim2st","meio2st"),"meio2st"))))),IF(CD166&gt;5,IF(CD166&gt;CD167+1,"fim2st","meio2st"),"meio2st")),IF(CC167&lt;&gt;"",IF(CC167&gt;5,IF(CC167&gt;CC166+1,"fim1st",IF(CC166&gt;CC167+1,"fim1st",IF(CC167=CC166,"meio1st",IF(CC167=6,IF(CC166=7,"fim1st","meio1st"),IF(CC167=7,IF(CC166=6,"fim1st","meio1st"),"meio1st"))))),IF(CC166&gt;5,IF(CC166&gt;CC167+1,"fim1st","meio1st"),"meio1st")),IF(CC166&lt;&gt;"",IF(CC167&gt;5,IF(CC167&gt;CC166+1,"fim1st",IF(CC166&gt;CC167+1,"fim1st",IF(CC167=CC166,"meio1st",IF(CC167=6,IF(CC166=7,"fim1st","meio1st"),IF(CC167=7,IF(CC166=6,"fim1st","meio1st"),"meio1st"))))),IF(CC166&gt;5,IF(CC166&gt;CC167+1,"fim1st","meio1st"),"meio1st")),"NJG"))))))</f>
        <v>NJG</v>
      </c>
      <c r="CI167" s="92" t="n">
        <f aca="false">IF(CB167="W",6,IF(CB167="O",0,  IF(CB166="R",IF(CG167="meio1st",IF(CC166&gt;4,IF(CC166=6,7,CC166+2),6),CC167),CC167)))</f>
        <v>0</v>
      </c>
      <c r="CJ167" s="93" t="n">
        <f aca="false">IF(CB167="W",6,IF(CB167="O",0,IF(CB167="R",IF(CG167="meio1st",0,IF(CG167="fim1st",0,CD167) ),IF(CB166="R",IF(CG167="meio1st",6,IF(CG167="fim1st",6,IF(CG167="meio2st",IF(CD166&gt;4,IF(CD166=6,7,CD166+2),6),CD167))),CD167))))</f>
        <v>0</v>
      </c>
      <c r="CK167" s="94" t="n">
        <f aca="false">IF(CB167="W",0,IF(CB167="O",0,IF(CB167="R",IF(CG167="STB",CE167,0),IF(CB166="R",IF(CG166="meio1st",0,IF(CI167&gt;CI166,IF(CJ167&gt;CJ166,0,10),IF(CJ167&gt;CJ166,10,CE167))),CE167))))</f>
        <v>0</v>
      </c>
      <c r="CM167" s="1" t="n">
        <f aca="false">D167</f>
        <v>0</v>
      </c>
      <c r="CN167" s="8" t="n">
        <f aca="false">IF(AE168&gt;AE169,1,0)</f>
        <v>0</v>
      </c>
      <c r="CO167" s="8" t="n">
        <f aca="false">IF(AF168&gt;AF169,1,0)</f>
        <v>0</v>
      </c>
      <c r="CP167" s="8" t="n">
        <f aca="false">IF(AG168&gt;AG169,1,0)</f>
        <v>0</v>
      </c>
      <c r="CQ167" s="8" t="n">
        <f aca="false">IF(AS168&gt;AS169,1,0)</f>
        <v>0</v>
      </c>
      <c r="CR167" s="8" t="n">
        <f aca="false">IF(AT168&gt;AT169,1,0)</f>
        <v>0</v>
      </c>
      <c r="CS167" s="8" t="n">
        <f aca="false">IF(AU168&gt;AU169,1,0)</f>
        <v>0</v>
      </c>
      <c r="CT167" s="8" t="n">
        <f aca="false">IF(BG168&gt;BG169,1,0)</f>
        <v>0</v>
      </c>
      <c r="CU167" s="8" t="n">
        <f aca="false">IF(BH168&gt;BH169,1,0)</f>
        <v>0</v>
      </c>
      <c r="CV167" s="8" t="n">
        <f aca="false">IF(BI168&gt;BI169,1,0)</f>
        <v>0</v>
      </c>
      <c r="CW167" s="8" t="n">
        <f aca="false">IF(BU168&gt;BU169,1,0)</f>
        <v>0</v>
      </c>
      <c r="CX167" s="8" t="n">
        <f aca="false">IF(BV168&gt;BV169,1,0)</f>
        <v>0</v>
      </c>
      <c r="CY167" s="8" t="n">
        <f aca="false">IF(BW168&gt;BW169,1,0)</f>
        <v>0</v>
      </c>
      <c r="CZ167" s="8" t="n">
        <f aca="false">IF(CI167&gt;CI166,1,0)</f>
        <v>0</v>
      </c>
      <c r="DA167" s="8" t="n">
        <f aca="false">IF(CJ167&gt;CJ166,1,0)</f>
        <v>0</v>
      </c>
      <c r="DB167" s="8" t="n">
        <f aca="false">IF(CK167&gt;CK166,1,0)</f>
        <v>0</v>
      </c>
      <c r="DC167" s="74"/>
      <c r="DD167" s="8" t="n">
        <f aca="false">IF(AE169&gt;AE168,1,0)</f>
        <v>0</v>
      </c>
      <c r="DE167" s="8" t="n">
        <f aca="false">IF(AF169&gt;AF168,1,0)</f>
        <v>0</v>
      </c>
      <c r="DF167" s="8" t="n">
        <f aca="false">IF(AG169&gt;AG168,1,0)</f>
        <v>0</v>
      </c>
      <c r="DG167" s="8" t="n">
        <f aca="false">IF(AS169&gt;AS168,1,0)</f>
        <v>0</v>
      </c>
      <c r="DH167" s="8" t="n">
        <f aca="false">IF(AT169&gt;AT168,1,0)</f>
        <v>0</v>
      </c>
      <c r="DI167" s="8" t="n">
        <f aca="false">IF(AU169&gt;AU168,1,0)</f>
        <v>0</v>
      </c>
      <c r="DJ167" s="8" t="n">
        <f aca="false">IF(BG169&gt;BG168,1,0)</f>
        <v>0</v>
      </c>
      <c r="DK167" s="8" t="n">
        <f aca="false">IF(BH169&gt;BH168,1,0)</f>
        <v>0</v>
      </c>
      <c r="DL167" s="8" t="n">
        <f aca="false">IF(BI169&gt;BI168,1,0)</f>
        <v>0</v>
      </c>
      <c r="DM167" s="8" t="n">
        <f aca="false">IF(BU169&gt;BU168,1,0)</f>
        <v>0</v>
      </c>
      <c r="DN167" s="8" t="n">
        <f aca="false">IF(BV169&gt;BV168,1,0)</f>
        <v>0</v>
      </c>
      <c r="DO167" s="8" t="n">
        <f aca="false">IF(BW169&gt;BW168,1,0)</f>
        <v>0</v>
      </c>
      <c r="DP167" s="8" t="n">
        <f aca="false">IF(CI166&gt;CI167,1,0)</f>
        <v>0</v>
      </c>
      <c r="DQ167" s="8" t="n">
        <f aca="false">IF(CJ166&gt;CJ167,1,0)</f>
        <v>0</v>
      </c>
      <c r="DR167" s="8" t="n">
        <f aca="false">IF(CK166&gt;CK167,1,0)</f>
        <v>0</v>
      </c>
      <c r="DS167" s="74"/>
      <c r="DT167" s="8" t="n">
        <f aca="false">AE168+AF168+AG168+AS168+AT168+AU168+BG168+BH168+BI168+BU168+BV168+BW168+CI167+CJ167+CK167</f>
        <v>0</v>
      </c>
      <c r="DU167" s="8" t="n">
        <f aca="false">AE169+AF169+AG169+AS169+AT169+AU169+BG169+BH169+BI169+BU169+BV169+BW169+CI166+CJ166+CK166</f>
        <v>0</v>
      </c>
      <c r="DV167" s="74"/>
      <c r="DW167" s="1" t="n">
        <f aca="false">IF(X168="O",1,0)</f>
        <v>0</v>
      </c>
      <c r="DX167" s="1" t="n">
        <f aca="false">IF(AL168="O",1,0)</f>
        <v>0</v>
      </c>
      <c r="DY167" s="1" t="n">
        <f aca="false">IF(AZ168="O",1,0)</f>
        <v>0</v>
      </c>
      <c r="DZ167" s="1" t="n">
        <f aca="false">IF(BN168="O",1,0)</f>
        <v>0</v>
      </c>
      <c r="EA167" s="1" t="n">
        <f aca="false">IF(CB167="O",1,0)</f>
        <v>0</v>
      </c>
      <c r="ED167" s="8" t="n">
        <f aca="false">IF(CN167+CO167+CP167+DD167+DE167+DF167&gt;0,1,0)</f>
        <v>0</v>
      </c>
      <c r="EE167" s="8" t="n">
        <f aca="false">IF(CQ167+CR167+CS167+DG167+DH167+DI167&gt;0,1,0)</f>
        <v>0</v>
      </c>
      <c r="EF167" s="8" t="n">
        <f aca="false">IF(CT167+CU167+CV167+DJ167+DK167+DL167&gt;0,1,0)</f>
        <v>0</v>
      </c>
      <c r="EG167" s="8" t="n">
        <f aca="false">IF(CW167+CX167+CY167+DM167+DN167+DO167&gt;0,1,0)</f>
        <v>0</v>
      </c>
      <c r="EH167" s="8" t="n">
        <f aca="false">IF(CZ167+DA167+DB167+DP167+DQ167+DR167&gt;0,1,0)</f>
        <v>0</v>
      </c>
      <c r="EI167" s="8" t="n">
        <v>2</v>
      </c>
      <c r="EJ167" s="48" t="n">
        <f aca="false">SUM(ED167:EH167)</f>
        <v>0</v>
      </c>
      <c r="EK167" s="48" t="n">
        <f aca="false">AY168+BM168+CA167+W168+AK168</f>
        <v>0</v>
      </c>
      <c r="EL167" s="48" t="n">
        <f aca="false">SUM(CN167:DB167)</f>
        <v>0</v>
      </c>
      <c r="EM167" s="48" t="n">
        <f aca="false">SUM(DD167:DR167)</f>
        <v>0</v>
      </c>
      <c r="EN167" s="48" t="n">
        <f aca="false">EL167-EM167</f>
        <v>0</v>
      </c>
      <c r="EO167" s="48" t="n">
        <f aca="false">DT167</f>
        <v>0</v>
      </c>
      <c r="EP167" s="48" t="n">
        <f aca="false">DU167</f>
        <v>0</v>
      </c>
      <c r="EQ167" s="48" t="n">
        <f aca="false">EO167-EP167</f>
        <v>0</v>
      </c>
      <c r="ER167" s="48" t="n">
        <f aca="false">SUM(DW167:EA167)</f>
        <v>0</v>
      </c>
      <c r="ES167" s="74"/>
      <c r="ET167" s="27" t="n">
        <f aca="false">IF(EK167+100&gt;99,EK167+100,concatdxnar("0",EK167+100))</f>
        <v>100</v>
      </c>
      <c r="EU167" s="27" t="n">
        <f aca="false">IF(EN167+100&gt;99,EN167+100,CONCATENATE("0",EN167+100))</f>
        <v>100</v>
      </c>
      <c r="EV167" s="27" t="n">
        <f aca="false">IF(EQ167+100&gt;99,EQ167+100,CONCATENATE("0",EQ167+100))</f>
        <v>100</v>
      </c>
      <c r="EW167" s="27" t="n">
        <f aca="false">9-ER167</f>
        <v>9</v>
      </c>
      <c r="EX167" s="8" t="str">
        <f aca="false">CONCATENATE(ET167,EU167,EV167,EW167,EI167)</f>
        <v>10010010092</v>
      </c>
      <c r="EY167" s="8" t="n">
        <f aca="false">VALUE(EX167)</f>
        <v>10010010092</v>
      </c>
      <c r="EZ167" s="8" t="n">
        <f aca="false">LARGE(EY166:EY171,EI167)</f>
        <v>10010010095</v>
      </c>
      <c r="FA167" s="8" t="str">
        <f aca="false">LEFT(EZ167,9)</f>
        <v>100100100</v>
      </c>
      <c r="FB167" s="8" t="str">
        <f aca="false">IF(FA167=FA166,"empate-c",IF(FA167=FA168,"empate-b","ok"))</f>
        <v>empate-c</v>
      </c>
      <c r="FC167" s="8" t="n">
        <f aca="false">VALUE(RIGHT(EZ167,1))</f>
        <v>5</v>
      </c>
      <c r="FD167" s="8" t="str">
        <f aca="false">IF(FB167="ok",9,IF(FB167="empate-c",CONCATENATE(FC167,FC166),IF(FB167="empate-b",CONCATENATE(FC167,FC168),1)))</f>
        <v>56</v>
      </c>
      <c r="FE167" s="8" t="str">
        <f aca="false">RIGHT(C164,1)</f>
        <v>S</v>
      </c>
      <c r="FF167" s="8" t="e">
        <f aca="false">IF(FD167=9,9,VLOOKUP(CONCATENATE(FE167,FD167),'Conf-Direto'!$A$12:$B$587,2,0))</f>
        <v>#N/A</v>
      </c>
      <c r="FG167" s="8" t="e">
        <f aca="false">IF(FF167=9,9,IF(FF167=FC167,8,7))</f>
        <v>#N/A</v>
      </c>
      <c r="FH167" s="1" t="e">
        <f aca="false">CONCATENATE(FA167,FG167,FC167)</f>
        <v>#N/A</v>
      </c>
      <c r="FI167" s="8" t="n">
        <v>2</v>
      </c>
      <c r="FJ167" s="25" t="n">
        <f aca="false">IF(CA166=1,1,IF(CA167=1,2,0))</f>
        <v>0</v>
      </c>
      <c r="FK167" s="25"/>
      <c r="FL167" s="25" t="n">
        <f aca="false">FK168</f>
        <v>0</v>
      </c>
      <c r="FM167" s="25" t="n">
        <f aca="false">FK169</f>
        <v>0</v>
      </c>
      <c r="FN167" s="25" t="n">
        <f aca="false">FK170</f>
        <v>0</v>
      </c>
      <c r="FO167" s="25" t="n">
        <f aca="false">FL171</f>
        <v>0</v>
      </c>
      <c r="FP167" s="1" t="e">
        <f aca="false">VALUE(FH167)</f>
        <v>#N/A</v>
      </c>
      <c r="FQ167" s="1" t="e">
        <f aca="false">LARGE(FP166:FP171,2)</f>
        <v>#N/A</v>
      </c>
      <c r="FR167" s="8" t="n">
        <f aca="false">IF(SUM(EJ166:EJ171)=0,B167,VALUE(RIGHT(FQ167,1)))</f>
        <v>2</v>
      </c>
      <c r="FS167" s="1" t="n">
        <f aca="false">FR167+102</f>
        <v>104</v>
      </c>
      <c r="FT167" s="1" t="n">
        <f aca="false">VLOOKUP(FR167,B166:D171,3,0)</f>
        <v>0</v>
      </c>
      <c r="FU167" s="4" t="n">
        <f aca="false">F167</f>
        <v>110</v>
      </c>
      <c r="FV167" s="9" t="str">
        <f aca="false">IF(FS167&lt;10,CONCATENATE("0",FS167,IF(FU167&lt;10,CONCATENATE("0",FU167),FU167)),CONCATENATE(FS167,IF(FU167&lt;10,CONCATENATE("0",FU167),FU167)))</f>
        <v>104110</v>
      </c>
      <c r="FW167" s="4" t="n">
        <f aca="false">VALUE(FV167)</f>
        <v>104110</v>
      </c>
      <c r="FX167" s="4" t="n">
        <f aca="false">SMALL(FW166:FW171,FI167)</f>
        <v>104110</v>
      </c>
      <c r="FY167" s="4" t="n">
        <f aca="false">IF(LEN(FX167)=3,VALUE(LEFT(FX167,1)),IF(LEN(FX167)=6,VALUE(LEFT(FX167,3)),VALUE(LEFT(FX167,2))))</f>
        <v>104</v>
      </c>
      <c r="FZ167" s="4" t="n">
        <f aca="false">IF(LEN(FX167)=6,VALUE(RIGHT(FX167,3)),RIGHT(FX167,2))</f>
        <v>110</v>
      </c>
    </row>
    <row r="168" customFormat="false" ht="15" hidden="false" customHeight="false" outlineLevel="0" collapsed="false">
      <c r="B168" s="48" t="n">
        <v>3</v>
      </c>
      <c r="C168" s="49" t="n">
        <v>111</v>
      </c>
      <c r="D168" s="50" t="n">
        <f aca="false">Classificação!D115</f>
        <v>0</v>
      </c>
      <c r="F168" s="49" t="n">
        <f aca="false">F167+1</f>
        <v>111</v>
      </c>
      <c r="G168" s="51" t="n">
        <f aca="false">VLOOKUP(FR168,$B$166:$D$171,3,0)</f>
        <v>0</v>
      </c>
      <c r="H168" s="95" t="n">
        <f aca="false">VLOOKUP(FR168,EI166:EJ171,2,0)</f>
        <v>0</v>
      </c>
      <c r="I168" s="75" t="n">
        <f aca="false">VLOOKUP(FR168,EI166:EK171,3,0)</f>
        <v>0</v>
      </c>
      <c r="J168" s="95" t="n">
        <f aca="false">VLOOKUP(FR168,EI166:EQ171,4,0)</f>
        <v>0</v>
      </c>
      <c r="K168" s="77" t="n">
        <f aca="false">VLOOKUP(FR168,EI166:EQ171,5,0)</f>
        <v>0</v>
      </c>
      <c r="L168" s="78" t="n">
        <f aca="false">VLOOKUP(FR168,EI166:EQ171,6,0)</f>
        <v>0</v>
      </c>
      <c r="M168" s="95" t="n">
        <f aca="false">VLOOKUP(FR168,EI166:EQ171,7,0)</f>
        <v>0</v>
      </c>
      <c r="N168" s="77" t="n">
        <f aca="false">VLOOKUP(FR168,EI166:EQ171,8,0)</f>
        <v>0</v>
      </c>
      <c r="O168" s="113" t="n">
        <f aca="false">VLOOKUP(FR168,EI166:EQ171,9,0)</f>
        <v>0</v>
      </c>
      <c r="P168" s="80" t="n">
        <f aca="false">VLOOKUP(FR168,EI166:ER171,10,0)</f>
        <v>0</v>
      </c>
      <c r="Q168" s="80" t="e">
        <f aca="false">VLOOKUP(FS168,EJ166:ES171,10,0)</f>
        <v>#N/A</v>
      </c>
      <c r="R168" s="59"/>
      <c r="S168" s="59"/>
      <c r="U168" s="60"/>
      <c r="V168" s="61" t="n">
        <f aca="false">D167</f>
        <v>0</v>
      </c>
      <c r="W168" s="62" t="n">
        <f aca="false">IF(X168="W",1,IF(X168="O",0,IF(X168="R",0,IF(X169="R",1,IF(AG168+AG169&gt;0,IF(AG168&gt;AG169,1,0),IF(AF168&gt;AF169,1,0))))))</f>
        <v>0</v>
      </c>
      <c r="X168" s="96"/>
      <c r="Y168" s="64"/>
      <c r="Z168" s="64"/>
      <c r="AA168" s="65"/>
      <c r="AC168" s="5" t="str">
        <f aca="false">IF(AA168&lt;&gt;"","STB",IF(AA169&lt;&gt;"","STB",IF(Z168&lt;&gt;"",IF(Z168&gt;5,IF(Z168&gt;Z169+1,"fim2st",IF(Z169&gt;Z168+1,"fim2st",IF(Z168=Z169,"meio2st",IF(Z168=6,IF(Z169=7,"fim2st","meio2st"),IF(Z168=7,IF(Z169=6,"fim2st","meio2st"),"meio2st"))))),IF(Z169&gt;5,IF(Z169&gt;Z168+1,"fim2st","meio2st"),"meio2st")),IF(Z169&lt;&gt;"",IF(Z168&gt;5,IF(Z168&gt;Z169+1,"fim2st",IF(Z169&gt;Z168+1,"fim2st",IF(Z168=Z169,"meio2st",IF(Z168=6,IF(Z169=7,"fim2st","meio2st"),IF(Z168=7,IF(Z169=6,"fim2st","meio2st"),"meio2st"))))),IF(Z169&gt;5,IF(Z169&gt;Z168+1,"fim2st","meio2st"),"meio2st")),IF(Y168&lt;&gt;"",IF(Y168&gt;5,IF(Y168&gt;Y169+1,"fim1st",IF(Y169&gt;Y168+1,"fim1st",IF(Y168=Y169,"meio1st",IF(Y168=6,IF(Y169=7,"fim1st","meio1st"),IF(Y168=7,IF(Y169=6,"fim1st","meio1st"),"meio1st"))))),IF(Y169&gt;5,IF(Y169&gt;Y168+1,"fim1st","meio1st"),"meio1st")),IF(Y169&lt;&gt;"",IF(Y168&gt;5,IF(Y168&gt;Y169+1,"fim1st",IF(Y169&gt;Y168+1,"fim1st",IF(Y168=Y169,"meio1st",IF(Y168=6,IF(Y169=7,"fim1st","meio1st"),IF(Y168=7,IF(Y169=6,"fim1st","meio1st"),"meio1st"))))),IF(Y169&gt;5,IF(Y169&gt;Y168+1,"fim1st","meio1st"),"meio1st")),"NJG"))))))</f>
        <v>NJG</v>
      </c>
      <c r="AE168" s="66" t="n">
        <f aca="false">IF(X168="W",6,IF(X168="O",0,  IF(X169="R",IF(AC168="meio1st",IF(Y169&gt;4,IF(Y169=6,7,Y169+2),6),Y168),Y168)))</f>
        <v>0</v>
      </c>
      <c r="AF168" s="67" t="n">
        <f aca="false">IF(X168="W",6,IF(X168="O",0,IF(X168="R",IF(AC168="meio1st",0,IF(AC168="fim1st",0,Z168) ),IF(X169="R",IF(AC168="meio1st",6,IF(AC168="fim1st",6,IF(AC168="meio2st",IF(Z169&gt;4,IF(Z169=6,7,Z169+2),6),Z168))),Z168))))</f>
        <v>0</v>
      </c>
      <c r="AG168" s="68" t="n">
        <f aca="false">IF(X168="W",0,IF(X168="O",0,IF(X168="R",IF(AC168="STB",AA168,0),IF(X169="R",IF(AC166="meio1st",0,IF(AE168&gt;AE169,IF(AF168&gt;AF169,0,10),IF(AF168&gt;AF169,10,AA168))),AA168))))</f>
        <v>0</v>
      </c>
      <c r="AH168" s="69"/>
      <c r="AI168" s="60" t="s">
        <v>75</v>
      </c>
      <c r="AJ168" s="61" t="n">
        <f aca="false">D167</f>
        <v>0</v>
      </c>
      <c r="AK168" s="62" t="n">
        <f aca="false">IF(AL168="W",1,IF(AL168="O",0,IF(AL168="R",0,IF(AL169="R",1,IF(AU168+AU169&gt;0,IF(AU168&gt;AU169,1,0),IF(AT168&gt;AT169,1,0))))))</f>
        <v>0</v>
      </c>
      <c r="AL168" s="96"/>
      <c r="AM168" s="64"/>
      <c r="AN168" s="64"/>
      <c r="AO168" s="65"/>
      <c r="AQ168" s="5" t="str">
        <f aca="false">IF(AO168&lt;&gt;"","STB",IF(AO169&lt;&gt;"","STB",IF(AN168&lt;&gt;"",IF(AN168&gt;5,IF(AN168&gt;AN169+1,"fim2st",IF(AN169&gt;AN168+1,"fim2st",IF(AN168=AN169,"meio2st",IF(AN168=6,IF(AN169=7,"fim2st","meio2st"),IF(AN168=7,IF(AN169=6,"fim2st","meio2st"),"meio2st"))))),IF(AN169&gt;5,IF(AN169&gt;AN168+1,"fim2st","meio2st"),"meio2st")),IF(AN169&lt;&gt;"",IF(AN168&gt;5,IF(AN168&gt;AN169+1,"fim2st",IF(AN169&gt;AN168+1,"fim2st",IF(AN168=AN169,"meio2st",IF(AN168=6,IF(AN169=7,"fim2st","meio2st"),IF(AN168=7,IF(AN169=6,"fim2st","meio2st"),"meio2st"))))),IF(AN169&gt;5,IF(AN169&gt;AN168+1,"fim2st","meio2st"),"meio2st")),IF(AM168&lt;&gt;"",IF(AM168&gt;5,IF(AM168&gt;AM169+1,"fim1st",IF(AM169&gt;AM168+1,"fim1st",IF(AM168=AM169,"meio1st",IF(AM168=6,IF(AM169=7,"fim1st","meio1st"),IF(AM168=7,IF(AM169=6,"fim1st","meio1st"),"meio1st"))))),IF(AM169&gt;5,IF(AM169&gt;AM168+1,"fim1st","meio1st"),"meio1st")),IF(AM169&lt;&gt;"",IF(AM168&gt;5,IF(AM168&gt;AM169+1,"fim1st",IF(AM169&gt;AM168+1,"fim1st",IF(AM168=AM169,"meio1st",IF(AM168=6,IF(AM169=7,"fim1st","meio1st"),IF(AM168=7,IF(AM169=6,"fim1st","meio1st"),"meio1st"))))),IF(AM169&gt;5,IF(AM169&gt;AM168+1,"fim1st","meio1st"),"meio1st")),"NJG"))))))</f>
        <v>NJG</v>
      </c>
      <c r="AS168" s="66" t="n">
        <f aca="false">IF(AL168="W",6,IF(AL168="O",0,  IF(AL169="R",IF(AQ168="meio1st",IF(AM169&gt;4,IF(AM169=6,7,AM169+2),6),AM168),AM168)))</f>
        <v>0</v>
      </c>
      <c r="AT168" s="67" t="n">
        <f aca="false">IF(AL168="W",6,IF(AL168="O",0,IF(AL168="R",IF(AQ168="meio1st",0,IF(AQ168="fim1st",0,AN168) ),IF(AL169="R",IF(AQ168="meio1st",6,IF(AQ168="fim1st",6,IF(AQ168="meio2st",IF(AN169&gt;4,IF(AN169=6,7,AN169+2),6),AN168))),AN168))))</f>
        <v>0</v>
      </c>
      <c r="AU168" s="68" t="n">
        <f aca="false">IF(AL168="W",0,IF(AL168="O",0,IF(AL168="R",IF(AQ168="STB",AO168,0),IF(AL169="R",IF(AQ166="meio1st",0,IF(AS168&gt;AS169,IF(AT168&gt;AT169,0,10),IF(AT168&gt;AT169,10,AO168))),AO168))))</f>
        <v>0</v>
      </c>
      <c r="AW168" s="60"/>
      <c r="AX168" s="61" t="n">
        <f aca="false">D167</f>
        <v>0</v>
      </c>
      <c r="AY168" s="62" t="n">
        <f aca="false">IF(AZ168="W",1,IF(AZ168="O",0,IF(AZ168="R",0,IF(AZ169="R",1,IF(BI168+BI169&gt;0,IF(BI168&gt;BI169,1,0),IF(BH168&gt;BH169,1,0))))))</f>
        <v>0</v>
      </c>
      <c r="AZ168" s="96"/>
      <c r="BA168" s="64"/>
      <c r="BB168" s="64"/>
      <c r="BC168" s="65"/>
      <c r="BE168" s="5" t="str">
        <f aca="false">IF(BC168&lt;&gt;"","STB",IF(BC169&lt;&gt;"","STB",IF(BB168&lt;&gt;"",IF(BB168&gt;5,IF(BB168&gt;BB169+1,"fim2st",IF(BB169&gt;BB168+1,"fim2st",IF(BB168=BB169,"meio2st",IF(BB168=6,IF(BB169=7,"fim2st","meio2st"),IF(BB168=7,IF(BB169=6,"fim2st","meio2st"),"meio2st"))))),IF(BB169&gt;5,IF(BB169&gt;BB168+1,"fim2st","meio2st"),"meio2st")),IF(BB169&lt;&gt;"",IF(BB168&gt;5,IF(BB168&gt;BB169+1,"fim2st",IF(BB169&gt;BB168+1,"fim2st",IF(BB168=BB169,"meio2st",IF(BB168=6,IF(BB169=7,"fim2st","meio2st"),IF(BB168=7,IF(BB169=6,"fim2st","meio2st"),"meio2st"))))),IF(BB169&gt;5,IF(BB169&gt;BB168+1,"fim2st","meio2st"),"meio2st")),IF(BA168&lt;&gt;"",IF(BA168&gt;5,IF(BA168&gt;BA169+1,"fim1st",IF(BA169&gt;BA168+1,"fim1st",IF(BA168=BA169,"meio1st",IF(BA168=6,IF(BA169=7,"fim1st","meio1st"),IF(BA168=7,IF(BA169=6,"fim1st","meio1st"),"meio1st"))))),IF(BA169&gt;5,IF(BA169&gt;BA168+1,"fim1st","meio1st"),"meio1st")),IF(BA169&lt;&gt;"",IF(BA168&gt;5,IF(BA168&gt;BA169+1,"fim1st",IF(BA169&gt;BA168+1,"fim1st",IF(BA168=BA169,"meio1st",IF(BA168=6,IF(BA169=7,"fim1st","meio1st"),IF(BA168=7,IF(BA169=6,"fim1st","meio1st"),"meio1st"))))),IF(BA169&gt;5,IF(BA169&gt;BA168+1,"fim1st","meio1st"),"meio1st")),"NJG"))))))</f>
        <v>NJG</v>
      </c>
      <c r="BG168" s="66" t="n">
        <f aca="false">IF(AZ168="W",6,IF(AZ168="O",0,  IF(AZ169="R",IF(BE168="meio1st",IF(BA169&gt;4,IF(BA169=6,7,BA169+2),6),BA168),BA168)))</f>
        <v>0</v>
      </c>
      <c r="BH168" s="67" t="n">
        <f aca="false">IF(AZ168="W",6,IF(AZ168="O",0,IF(AZ168="R",IF(BE168="meio1st",0,IF(BE168="fim1st",0,BB168) ),IF(AZ169="R",IF(BE168="meio1st",6,IF(BE168="fim1st",6,IF(BE168="meio2st",IF(BB169&gt;4,IF(BB169=6,7,BB169+2),6),BB168))),BB168))))</f>
        <v>0</v>
      </c>
      <c r="BI168" s="68" t="n">
        <f aca="false">IF(AZ168="W",0,IF(AZ168="O",0,IF(AZ168="R",IF(BE168="STB",BC168,0),IF(AZ169="R",IF(BE166="meio1st",0,IF(BG168&gt;BG169,IF(BH168&gt;BH169,0,10),IF(BH168&gt;BH169,10,BC168))),BC168))))</f>
        <v>0</v>
      </c>
      <c r="BK168" s="60"/>
      <c r="BL168" s="61" t="n">
        <f aca="false">D167</f>
        <v>0</v>
      </c>
      <c r="BM168" s="62" t="n">
        <f aca="false">IF(BN168="W",1,IF(BN168="O",0,IF(BN168="R",0,IF(BN169="R",1,IF(BW168+BW169&gt;0,IF(BW168&gt;BW169,1,0),IF(BV168&gt;BV169,1,0))))))</f>
        <v>0</v>
      </c>
      <c r="BN168" s="96"/>
      <c r="BO168" s="64"/>
      <c r="BP168" s="64"/>
      <c r="BQ168" s="65"/>
      <c r="BS168" s="5" t="str">
        <f aca="false">IF(BQ168&lt;&gt;"","STB",IF(BQ169&lt;&gt;"","STB",IF(BP168&lt;&gt;"",IF(BP168&gt;5,IF(BP168&gt;BP169+1,"fim2st",IF(BP169&gt;BP168+1,"fim2st",IF(BP168=BP169,"meio2st",IF(BP168=6,IF(BP169=7,"fim2st","meio2st"),IF(BP168=7,IF(BP169=6,"fim2st","meio2st"),"meio2st"))))),IF(BP169&gt;5,IF(BP169&gt;BP168+1,"fim2st","meio2st"),"meio2st")),IF(BP169&lt;&gt;"",IF(BP168&gt;5,IF(BP168&gt;BP169+1,"fim2st",IF(BP169&gt;BP168+1,"fim2st",IF(BP168=BP169,"meio2st",IF(BP168=6,IF(BP169=7,"fim2st","meio2st"),IF(BP168=7,IF(BP169=6,"fim2st","meio2st"),"meio2st"))))),IF(BP169&gt;5,IF(BP169&gt;BP168+1,"fim2st","meio2st"),"meio2st")),IF(BO168&lt;&gt;"",IF(BO168&gt;5,IF(BO168&gt;BO169+1,"fim1st",IF(BO169&gt;BO168+1,"fim1st",IF(BO168=BO169,"meio1st",IF(BO168=6,IF(BO169=7,"fim1st","meio1st"),IF(BO168=7,IF(BO169=6,"fim1st","meio1st"),"meio1st"))))),IF(BO169&gt;5,IF(BO169&gt;BO168+1,"fim1st","meio1st"),"meio1st")),IF(BO169&lt;&gt;"",IF(BO168&gt;5,IF(BO168&gt;BO169+1,"fim1st",IF(BO169&gt;BO168+1,"fim1st",IF(BO168=BO169,"meio1st",IF(BO168=6,IF(BO169=7,"fim1st","meio1st"),IF(BO168=7,IF(BO169=6,"fim1st","meio1st"),"meio1st"))))),IF(BO169&gt;5,IF(BO169&gt;BO168+1,"fim1st","meio1st"),"meio1st")),"NJG"))))))</f>
        <v>NJG</v>
      </c>
      <c r="BU168" s="66" t="n">
        <f aca="false">IF(BN168="W",6,IF(BN168="O",0,  IF(BN169="R",IF(BS168="meio1st",IF(BO169&gt;4,IF(BO169=6,7,BO169+2),6),BO168),BO168)))</f>
        <v>0</v>
      </c>
      <c r="BV168" s="67" t="n">
        <f aca="false">IF(BN168="W",6,IF(BN168="O",0,IF(BN168="R",IF(BS168="meio1st",0,IF(BS168="fim1st",0,BP168) ),IF(BN169="R",IF(BS168="meio1st",6,IF(BS168="fim1st",6,IF(BS168="meio2st",IF(BP169&gt;4,IF(BP169=6,7,BP169+2),6),BP168))),BP168))))</f>
        <v>0</v>
      </c>
      <c r="BW168" s="68" t="n">
        <f aca="false">IF(BN168="W",0,IF(BN168="O",0,IF(BN168="R",IF(BS168="STB",BQ168,0),IF(BN169="R",IF(BS166="meio1st",0,IF(BU168&gt;BU169,IF(BV168&gt;BV169,0,10),IF(BV168&gt;BV169,10,BQ168))),BQ168))))</f>
        <v>0</v>
      </c>
      <c r="BY168" s="60" t="s">
        <v>75</v>
      </c>
      <c r="BZ168" s="61" t="n">
        <f aca="false">D168</f>
        <v>0</v>
      </c>
      <c r="CA168" s="62" t="n">
        <f aca="false">IF(CB168="W",1,IF(CB168="O",0,IF(CB168="R",0,IF(CB169="R",1,IF(CK168+CK169&gt;0,IF(CK168&gt;CK169,1,0),IF(CJ168&gt;CJ169,1,0))))))</f>
        <v>0</v>
      </c>
      <c r="CB168" s="96"/>
      <c r="CC168" s="64"/>
      <c r="CD168" s="64"/>
      <c r="CE168" s="65"/>
      <c r="CG168" s="5" t="str">
        <f aca="false">IF(CE168&lt;&gt;"","STB",IF(CE169&lt;&gt;"","STB",IF(CD168&lt;&gt;"",IF(CD168&gt;5,IF(CD168&gt;CD169+1,"fim2st",IF(CD169&gt;CD168+1,"fim2st",IF(CD168=CD169,"meio2st",IF(CD168=6,IF(CD169=7,"fim2st","meio2st"),IF(CD168=7,IF(CD169=6,"fim2st","meio2st"),"meio2st"))))),IF(CD169&gt;5,IF(CD169&gt;CD168+1,"fim2st","meio2st"),"meio2st")),IF(CD169&lt;&gt;"",IF(CD168&gt;5,IF(CD168&gt;CD169+1,"fim2st",IF(CD169&gt;CD168+1,"fim2st",IF(CD168=CD169,"meio2st",IF(CD168=6,IF(CD169=7,"fim2st","meio2st"),IF(CD168=7,IF(CD169=6,"fim2st","meio2st"),"meio2st"))))),IF(CD169&gt;5,IF(CD169&gt;CD168+1,"fim2st","meio2st"),"meio2st")),IF(CC168&lt;&gt;"",IF(CC168&gt;5,IF(CC168&gt;CC169+1,"fim1st",IF(CC169&gt;CC168+1,"fim1st",IF(CC168=CC169,"meio1st",IF(CC168=6,IF(CC169=7,"fim1st","meio1st"),IF(CC168=7,IF(CC169=6,"fim1st","meio1st"),"meio1st"))))),IF(CC169&gt;5,IF(CC169&gt;CC168+1,"fim1st","meio1st"),"meio1st")),IF(CC169&lt;&gt;"",IF(CC168&gt;5,IF(CC168&gt;CC169+1,"fim1st",IF(CC169&gt;CC168+1,"fim1st",IF(CC168=CC169,"meio1st",IF(CC168=6,IF(CC169=7,"fim1st","meio1st"),IF(CC168=7,IF(CC169=6,"fim1st","meio1st"),"meio1st"))))),IF(CC169&gt;5,IF(CC169&gt;CC168+1,"fim1st","meio1st"),"meio1st")),"NJG"))))))</f>
        <v>NJG</v>
      </c>
      <c r="CI168" s="71" t="n">
        <f aca="false">IF(CB168="W",6,IF(CB168="O",0,  IF(CB169="R",IF(CG168="meio1st",IF(CC169&gt;4,IF(CC169=6,7,CC169+2),6),CC168),CC168)))</f>
        <v>0</v>
      </c>
      <c r="CJ168" s="72" t="n">
        <f aca="false">IF(CB168="W",6,IF(CB168="O",0,IF(CB168="R",IF(CG168="meio1st",0,IF(CG168="fim1st",0,CD168) ),IF(CB169="R",IF(CG168="meio1st",6,IF(CG168="fim1st",6,IF(CG168="meio2st",IF(CD169&gt;4,IF(CD169=6,7,CD169+2),6),CD168))),CD168))))</f>
        <v>0</v>
      </c>
      <c r="CK168" s="73" t="n">
        <f aca="false">IF(CB168="W",0,IF(CB168="O",0,IF(CB168="R",IF(CG168="STB",CE168,0),IF(CB169="R",IF(CG166="meio1st",0,IF(CI168&gt;CI169,IF(CJ168&gt;CJ169,0,10),IF(CJ168&gt;CJ169,10,CE168))),CE168))))</f>
        <v>0</v>
      </c>
      <c r="CM168" s="1" t="n">
        <f aca="false">D168</f>
        <v>0</v>
      </c>
      <c r="CN168" s="8" t="n">
        <f aca="false">IF(AE170&gt;AE171,1,0)</f>
        <v>0</v>
      </c>
      <c r="CO168" s="8" t="n">
        <f aca="false">IF(AF170&gt;AF171,1,0)</f>
        <v>0</v>
      </c>
      <c r="CP168" s="8" t="n">
        <f aca="false">IF(AG170&gt;AG171,1,0)</f>
        <v>0</v>
      </c>
      <c r="CQ168" s="8" t="n">
        <f aca="false">IF(AS170&gt;AS171,1,0)</f>
        <v>0</v>
      </c>
      <c r="CR168" s="8" t="n">
        <f aca="false">IF(AT170&gt;AT171,1,0)</f>
        <v>0</v>
      </c>
      <c r="CS168" s="8" t="n">
        <f aca="false">IF(AU170&gt;AU171,1,0)</f>
        <v>0</v>
      </c>
      <c r="CT168" s="8" t="n">
        <f aca="false">IF(BG169&gt;BG168,1,0)</f>
        <v>0</v>
      </c>
      <c r="CU168" s="8" t="n">
        <f aca="false">IF(BH169&gt;BH168,1,0)</f>
        <v>0</v>
      </c>
      <c r="CV168" s="8" t="n">
        <f aca="false">IF(BI169&gt;BI168,1,0)</f>
        <v>0</v>
      </c>
      <c r="CW168" s="8" t="n">
        <f aca="false">IF(BU167&gt;BU166,1,0)</f>
        <v>0</v>
      </c>
      <c r="CX168" s="8" t="n">
        <f aca="false">IF(BV167&gt;BV166,1,0)</f>
        <v>0</v>
      </c>
      <c r="CY168" s="8" t="n">
        <f aca="false">IF(BW167&gt;BW166,1,0)</f>
        <v>0</v>
      </c>
      <c r="CZ168" s="8" t="n">
        <f aca="false">IF(CI168&gt;CI169,1,0)</f>
        <v>0</v>
      </c>
      <c r="DA168" s="8" t="n">
        <f aca="false">IF(CJ168&gt;CJ169,1,0)</f>
        <v>0</v>
      </c>
      <c r="DB168" s="8" t="n">
        <f aca="false">IF(CK168&gt;CK169,1,0)</f>
        <v>0</v>
      </c>
      <c r="DC168" s="74"/>
      <c r="DD168" s="8" t="n">
        <f aca="false">IF(AE171&gt;AE170,1,0)</f>
        <v>0</v>
      </c>
      <c r="DE168" s="8" t="n">
        <f aca="false">IF(AF171&gt;AF170,1,0)</f>
        <v>0</v>
      </c>
      <c r="DF168" s="8" t="n">
        <f aca="false">IF(AG171&gt;AG170,1,0)</f>
        <v>0</v>
      </c>
      <c r="DG168" s="8" t="n">
        <f aca="false">IF(AS171&gt;AS170,1,0)</f>
        <v>0</v>
      </c>
      <c r="DH168" s="8" t="n">
        <f aca="false">IF(AT171&gt;AT170,1,0)</f>
        <v>0</v>
      </c>
      <c r="DI168" s="8" t="n">
        <f aca="false">IF(AU171&gt;AU170,1,0)</f>
        <v>0</v>
      </c>
      <c r="DJ168" s="8" t="n">
        <f aca="false">IF(BG168&gt;BG169,1,0)</f>
        <v>0</v>
      </c>
      <c r="DK168" s="8" t="n">
        <f aca="false">IF(BH168&gt;BH169,1,0)</f>
        <v>0</v>
      </c>
      <c r="DL168" s="8" t="n">
        <f aca="false">IF(BI168&gt;BI169,1,0)</f>
        <v>0</v>
      </c>
      <c r="DM168" s="8" t="n">
        <f aca="false">IF(BU166&gt;BU167,1,0)</f>
        <v>0</v>
      </c>
      <c r="DN168" s="8" t="n">
        <f aca="false">IF(BV166&gt;BV167,1,0)</f>
        <v>0</v>
      </c>
      <c r="DO168" s="8" t="n">
        <f aca="false">IF(BW166&gt;BW167,1,0)</f>
        <v>0</v>
      </c>
      <c r="DP168" s="8" t="n">
        <f aca="false">IF(CI169&gt;CI168,1,0)</f>
        <v>0</v>
      </c>
      <c r="DQ168" s="8" t="n">
        <f aca="false">IF(CJ169&gt;CJ168,1,0)</f>
        <v>0</v>
      </c>
      <c r="DR168" s="8" t="n">
        <f aca="false">IF(CK169&gt;CK168,1,0)</f>
        <v>0</v>
      </c>
      <c r="DS168" s="74"/>
      <c r="DT168" s="8" t="n">
        <f aca="false">AE170+AF170+AG170+AS170+AT170+AU170+BG169+BH169+BI169+BU167+BV167+BW167+CI168+CJ168+CK168</f>
        <v>0</v>
      </c>
      <c r="DU168" s="8" t="n">
        <f aca="false">AE171+AF171+AG171+AS171+AT171+AU171+BG168+BH168+BI168+BU166+BV166+BW166+CI169+CJ169+CK169</f>
        <v>0</v>
      </c>
      <c r="DV168" s="74"/>
      <c r="DW168" s="1" t="n">
        <f aca="false">IF(X170="O",1,0)</f>
        <v>0</v>
      </c>
      <c r="DX168" s="1" t="n">
        <f aca="false">IF(AL170="O",1,0)</f>
        <v>0</v>
      </c>
      <c r="DY168" s="1" t="n">
        <f aca="false">IF(AZ169="O",1,0)</f>
        <v>0</v>
      </c>
      <c r="DZ168" s="1" t="n">
        <f aca="false">IF(BN167="O",1,0)</f>
        <v>0</v>
      </c>
      <c r="EA168" s="1" t="n">
        <f aca="false">IF(CB168="O",1,0)</f>
        <v>0</v>
      </c>
      <c r="ED168" s="8" t="n">
        <f aca="false">IF(CN168+CO168+CP168+DD168+DE168+DF168&gt;0,1,0)</f>
        <v>0</v>
      </c>
      <c r="EE168" s="8" t="n">
        <f aca="false">IF(CQ168+CR168+CS168+DG168+DH168+DI168&gt;0,1,0)</f>
        <v>0</v>
      </c>
      <c r="EF168" s="8" t="n">
        <f aca="false">IF(CT168+CU168+CV168+DJ168+DK168+DL168&gt;0,1,0)</f>
        <v>0</v>
      </c>
      <c r="EG168" s="8" t="n">
        <f aca="false">IF(CW168+CX168+CY168+DM168+DN168+DO168&gt;0,1,0)</f>
        <v>0</v>
      </c>
      <c r="EH168" s="8" t="n">
        <f aca="false">IF(CZ168+DA168+DB168+DP168+DQ168+DR168&gt;0,1,0)</f>
        <v>0</v>
      </c>
      <c r="EI168" s="8" t="n">
        <v>3</v>
      </c>
      <c r="EJ168" s="48" t="n">
        <f aca="false">SUM(ED168:EH168)</f>
        <v>0</v>
      </c>
      <c r="EK168" s="48" t="n">
        <f aca="false">AY169+BM167+CA168+W170+AK170</f>
        <v>0</v>
      </c>
      <c r="EL168" s="48" t="n">
        <f aca="false">SUM(CN168:DB168)</f>
        <v>0</v>
      </c>
      <c r="EM168" s="48" t="n">
        <f aca="false">SUM(DD168:DR168)</f>
        <v>0</v>
      </c>
      <c r="EN168" s="48" t="n">
        <f aca="false">EL168-EM168</f>
        <v>0</v>
      </c>
      <c r="EO168" s="48" t="n">
        <f aca="false">DT168</f>
        <v>0</v>
      </c>
      <c r="EP168" s="48" t="n">
        <f aca="false">DU168</f>
        <v>0</v>
      </c>
      <c r="EQ168" s="48" t="n">
        <f aca="false">EO168-EP168</f>
        <v>0</v>
      </c>
      <c r="ER168" s="48" t="n">
        <f aca="false">SUM(DW168:EA168)</f>
        <v>0</v>
      </c>
      <c r="ES168" s="74"/>
      <c r="ET168" s="27" t="n">
        <f aca="false">IF(EK168+100&gt;99,EK168+100,concatdxnar("0",EK168+100))</f>
        <v>100</v>
      </c>
      <c r="EU168" s="27" t="n">
        <f aca="false">IF(EN168+100&gt;99,EN168+100,CONCATENATE("0",EN168+100))</f>
        <v>100</v>
      </c>
      <c r="EV168" s="27" t="n">
        <f aca="false">IF(EQ168+100&gt;99,EQ168+100,CONCATENATE("0",EQ168+100))</f>
        <v>100</v>
      </c>
      <c r="EW168" s="27" t="n">
        <f aca="false">9-ER168</f>
        <v>9</v>
      </c>
      <c r="EX168" s="8" t="str">
        <f aca="false">CONCATENATE(ET168,EU168,EV168,EW168,EI168)</f>
        <v>10010010093</v>
      </c>
      <c r="EY168" s="8" t="n">
        <f aca="false">VALUE(EX168)</f>
        <v>10010010093</v>
      </c>
      <c r="EZ168" s="8" t="n">
        <f aca="false">LARGE(EY166:EY171,EI168)</f>
        <v>10010010094</v>
      </c>
      <c r="FA168" s="8" t="str">
        <f aca="false">LEFT(EZ168,9)</f>
        <v>100100100</v>
      </c>
      <c r="FB168" s="8" t="str">
        <f aca="false">IF(FA168=FA167,"empate-c",IF(FA168=FA169,"empate-b","ok"))</f>
        <v>empate-c</v>
      </c>
      <c r="FC168" s="8" t="n">
        <f aca="false">VALUE(RIGHT(EZ168,1))</f>
        <v>4</v>
      </c>
      <c r="FD168" s="8" t="str">
        <f aca="false">IF(FB168="ok",9,IF(FB168="empate-c",CONCATENATE(FC168,FC167),IF(FB168="empate-b",CONCATENATE(FC168,FC169),1)))</f>
        <v>45</v>
      </c>
      <c r="FE168" s="8" t="str">
        <f aca="false">RIGHT(C164,1)</f>
        <v>S</v>
      </c>
      <c r="FF168" s="8" t="e">
        <f aca="false">IF(FD168=9,9,VLOOKUP(CONCATENATE(FE168,FD168),'Conf-Direto'!$A$12:$B$587,2,0))</f>
        <v>#N/A</v>
      </c>
      <c r="FG168" s="8" t="e">
        <f aca="false">IF(FF168=9,9,IF(FF168=FC168,8,7))</f>
        <v>#N/A</v>
      </c>
      <c r="FH168" s="1" t="e">
        <f aca="false">CONCATENATE(FA168,FG168,FC168)</f>
        <v>#N/A</v>
      </c>
      <c r="FI168" s="8" t="n">
        <v>3</v>
      </c>
      <c r="FJ168" s="25" t="n">
        <f aca="false">IF(BM166=1,1,IF(BM167=1,3,0))</f>
        <v>0</v>
      </c>
      <c r="FK168" s="25" t="n">
        <f aca="false">IF(AY168=1,2,IF(AY169=1,3,0))</f>
        <v>0</v>
      </c>
      <c r="FL168" s="25"/>
      <c r="FM168" s="25" t="n">
        <f aca="false">FL169</f>
        <v>0</v>
      </c>
      <c r="FN168" s="25" t="n">
        <f aca="false">FL170</f>
        <v>0</v>
      </c>
      <c r="FO168" s="25" t="n">
        <f aca="false">FL171</f>
        <v>0</v>
      </c>
      <c r="FP168" s="1" t="e">
        <f aca="false">VALUE(FH168)</f>
        <v>#N/A</v>
      </c>
      <c r="FQ168" s="1" t="e">
        <f aca="false">LARGE(FP166:FP171,3)</f>
        <v>#N/A</v>
      </c>
      <c r="FR168" s="8" t="n">
        <f aca="false">IF(SUM(EJ166:EJ171)=0,B168,VALUE(RIGHT(FQ168,1)))</f>
        <v>3</v>
      </c>
      <c r="FS168" s="1" t="n">
        <f aca="false">FR168+102</f>
        <v>105</v>
      </c>
      <c r="FT168" s="1" t="n">
        <f aca="false">VLOOKUP(FR168,B166:D171,3,0)</f>
        <v>0</v>
      </c>
      <c r="FU168" s="4" t="n">
        <f aca="false">F168</f>
        <v>111</v>
      </c>
      <c r="FV168" s="9" t="str">
        <f aca="false">IF(FS168&lt;10,CONCATENATE("0",FS168,IF(FU168&lt;10,CONCATENATE("0",FU168),FU168)),CONCATENATE(FS168,IF(FU168&lt;10,CONCATENATE("0",FU168),FU168)))</f>
        <v>105111</v>
      </c>
      <c r="FW168" s="4" t="n">
        <f aca="false">VALUE(FV168)</f>
        <v>105111</v>
      </c>
      <c r="FX168" s="4" t="n">
        <f aca="false">SMALL(FW166:FW171,FI168)</f>
        <v>105111</v>
      </c>
      <c r="FY168" s="4" t="n">
        <f aca="false">IF(LEN(FX168)=3,VALUE(LEFT(FX168,1)),IF(LEN(FX168)=6,VALUE(LEFT(FX168,3)),VALUE(LEFT(FX168,2))))</f>
        <v>105</v>
      </c>
      <c r="FZ168" s="4" t="n">
        <f aca="false">IF(LEN(FX168)=6,VALUE(RIGHT(FX168,3)),RIGHT(FX168,2))</f>
        <v>111</v>
      </c>
    </row>
    <row r="169" customFormat="false" ht="15" hidden="false" customHeight="false" outlineLevel="0" collapsed="false">
      <c r="B169" s="48" t="n">
        <v>4</v>
      </c>
      <c r="C169" s="49" t="n">
        <v>112</v>
      </c>
      <c r="D169" s="50" t="n">
        <f aca="false">Classificação!D116</f>
        <v>0</v>
      </c>
      <c r="F169" s="49" t="n">
        <f aca="false">F168+1</f>
        <v>112</v>
      </c>
      <c r="G169" s="51" t="n">
        <f aca="false">VLOOKUP(FR169,$B$166:$D$171,3,0)</f>
        <v>0</v>
      </c>
      <c r="H169" s="95" t="n">
        <f aca="false">VLOOKUP(FR169,EI166:EJ171,2,0)</f>
        <v>0</v>
      </c>
      <c r="I169" s="75" t="n">
        <f aca="false">VLOOKUP(FR169,EI166:EK171,3,0)</f>
        <v>0</v>
      </c>
      <c r="J169" s="79" t="n">
        <f aca="false">VLOOKUP(FR169,EI166:EQ171,4,0)</f>
        <v>0</v>
      </c>
      <c r="K169" s="77" t="n">
        <f aca="false">VLOOKUP(FR169,EI166:EQ171,5,0)</f>
        <v>0</v>
      </c>
      <c r="L169" s="78" t="n">
        <f aca="false">VLOOKUP(FR169,EI166:EQ171,6,0)</f>
        <v>0</v>
      </c>
      <c r="M169" s="79" t="n">
        <f aca="false">VLOOKUP(FR169,EI166:EQ171,7,0)</f>
        <v>0</v>
      </c>
      <c r="N169" s="77" t="n">
        <f aca="false">VLOOKUP(FR169,EI166:EQ171,8,0)</f>
        <v>0</v>
      </c>
      <c r="O169" s="113" t="n">
        <f aca="false">VLOOKUP(FR169,EI166:EQ171,9,0)</f>
        <v>0</v>
      </c>
      <c r="P169" s="80" t="n">
        <f aca="false">VLOOKUP(FR169,EI166:ER171,10,0)</f>
        <v>0</v>
      </c>
      <c r="Q169" s="80" t="e">
        <f aca="false">VLOOKUP(FS169,EJ166:ES171,10,0)</f>
        <v>#N/A</v>
      </c>
      <c r="R169" s="59"/>
      <c r="S169" s="59"/>
      <c r="U169" s="81" t="s">
        <v>75</v>
      </c>
      <c r="V169" s="82" t="n">
        <f aca="false">D170</f>
        <v>0</v>
      </c>
      <c r="W169" s="83" t="n">
        <f aca="false">IF(X169="W",1,IF(X169="O",0,IF(X169="R",0,IF(X168="R",1,IF(AG169+AG168&gt;0,IF(AG169&gt;AG168,1,0),IF(AF169&gt;AF168,1,0))))))</f>
        <v>0</v>
      </c>
      <c r="X169" s="84"/>
      <c r="Y169" s="85"/>
      <c r="Z169" s="85"/>
      <c r="AA169" s="86"/>
      <c r="AC169" s="5" t="str">
        <f aca="false">IF(AA169&lt;&gt;"","STB",IF(AA168&lt;&gt;"","STB",IF(Z169&lt;&gt;"",IF(Z169&gt;5,IF(Z169&gt;Z168+1,"fim2st",IF(Z168&gt;Z169+1,"fim2st",IF(Z169=Z168,"meio2st",IF(Z169=6,IF(Z168=7,"fim2st","meio2st"),IF(Z169=7,IF(Z168=6,"fim2st","meio2st"),"meio2st"))))),IF(Z168&gt;5,IF(Z168&gt;Z169+1,"fim2st","meio2st"),"meio2st")),IF(Z168&lt;&gt;"",IF(Z169&gt;5,IF(Z169&gt;Z168+1,"fim2st",IF(Z168&gt;Z169+1,"fim2st",IF(Z169=Z168,"meio2st",IF(Z169=6,IF(Z168=7,"fim2st","meio2st"),IF(Z169=7,IF(Z168=6,"fim2st","meio2st"),"meio2st"))))),IF(Z168&gt;5,IF(Z168&gt;Z169+1,"fim2st","meio2st"),"meio2st")),IF(Y169&lt;&gt;"",IF(Y169&gt;5,IF(Y169&gt;Y168+1,"fim1st",IF(Y168&gt;Y169+1,"fim1st",IF(Y169=Y168,"meio1st",IF(Y169=6,IF(Y168=7,"fim1st","meio1st"),IF(Y169=7,IF(Y168=6,"fim1st","meio1st"),"meio1st"))))),IF(Y168&gt;5,IF(Y168&gt;Y169+1,"fim1st","meio1st"),"meio1st")),IF(Y168&lt;&gt;"",IF(Y169&gt;5,IF(Y169&gt;Y168+1,"fim1st",IF(Y168&gt;Y169+1,"fim1st",IF(Y169=Y168,"meio1st",IF(Y169=6,IF(Y168=7,"fim1st","meio1st"),IF(Y169=7,IF(Y168=6,"fim1st","meio1st"),"meio1st"))))),IF(Y168&gt;5,IF(Y168&gt;Y169+1,"fim1st","meio1st"),"meio1st")),"NJG"))))))</f>
        <v>NJG</v>
      </c>
      <c r="AE169" s="87" t="n">
        <f aca="false">IF(X169="W",6,IF(X169="O",0,  IF(X168="R",IF(AC169="meio1st",IF(Y168&gt;4,IF(Y168=6,7,Y168+2),6),Y169),Y169)))</f>
        <v>0</v>
      </c>
      <c r="AF169" s="88" t="n">
        <f aca="false">IF(X169="W",6,IF(X169="O",0,IF(X169="R",IF(AC169="meio1st",0,IF(AC169="fim1st",0,Z169) ),IF(X168="R",IF(AC169="meio1st",6,IF(AC169="fim1st",6,IF(AC169="meio2st",IF(Z168&gt;4,IF(Z168=6,7,Z168+2),6),Z169))),Z169))))</f>
        <v>0</v>
      </c>
      <c r="AG169" s="89" t="n">
        <f aca="false">IF(X169="W",0,IF(X169="O",0,IF(X169="R",IF(AC169="STB",AA169,0),IF(X168="R",IF(AC166="meio1st",0,IF(AE169&gt;AE168,IF(AF169&gt;AF168,0,10),IF(AF169&gt;AF168,10,AA169))),AA169))))</f>
        <v>0</v>
      </c>
      <c r="AH169" s="69"/>
      <c r="AI169" s="81"/>
      <c r="AJ169" s="82" t="n">
        <f aca="false">D169</f>
        <v>0</v>
      </c>
      <c r="AK169" s="83" t="n">
        <f aca="false">IF(AL169="W",1,IF(AL169="O",0,IF(AL169="R",0,IF(AL168="R",1,IF(AU169+AU168&gt;0,IF(AU169&gt;AU168,1,0),IF(AT169&gt;AT168,1,0))))))</f>
        <v>0</v>
      </c>
      <c r="AL169" s="84"/>
      <c r="AM169" s="85"/>
      <c r="AN169" s="85"/>
      <c r="AO169" s="86"/>
      <c r="AQ169" s="5" t="str">
        <f aca="false">IF(AO169&lt;&gt;"","STB",IF(AO168&lt;&gt;"","STB",IF(AN169&lt;&gt;"",IF(AN169&gt;5,IF(AN169&gt;AN168+1,"fim2st",IF(AN168&gt;AN169+1,"fim2st",IF(AN169=AN168,"meio2st",IF(AN169=6,IF(AN168=7,"fim2st","meio2st"),IF(AN169=7,IF(AN168=6,"fim2st","meio2st"),"meio2st"))))),IF(AN168&gt;5,IF(AN168&gt;AN169+1,"fim2st","meio2st"),"meio2st")),IF(AN168&lt;&gt;"",IF(AN169&gt;5,IF(AN169&gt;AN168+1,"fim2st",IF(AN168&gt;AN169+1,"fim2st",IF(AN169=AN168,"meio2st",IF(AN169=6,IF(AN168=7,"fim2st","meio2st"),IF(AN169=7,IF(AN168=6,"fim2st","meio2st"),"meio2st"))))),IF(AN168&gt;5,IF(AN168&gt;AN169+1,"fim2st","meio2st"),"meio2st")),IF(AM169&lt;&gt;"",IF(AM169&gt;5,IF(AM169&gt;AM168+1,"fim1st",IF(AM168&gt;AM169+1,"fim1st",IF(AM169=AM168,"meio1st",IF(AM169=6,IF(AM168=7,"fim1st","meio1st"),IF(AM169=7,IF(AM168=6,"fim1st","meio1st"),"meio1st"))))),IF(AM168&gt;5,IF(AM168&gt;AM169+1,"fim1st","meio1st"),"meio1st")),IF(AM168&lt;&gt;"",IF(AM169&gt;5,IF(AM169&gt;AM168+1,"fim1st",IF(AM168&gt;AM169+1,"fim1st",IF(AM169=AM168,"meio1st",IF(AM169=6,IF(AM168=7,"fim1st","meio1st"),IF(AM169=7,IF(AM168=6,"fim1st","meio1st"),"meio1st"))))),IF(AM168&gt;5,IF(AM168&gt;AM169+1,"fim1st","meio1st"),"meio1st")),"NJG"))))))</f>
        <v>NJG</v>
      </c>
      <c r="AS169" s="87" t="n">
        <f aca="false">IF(AL169="W",6,IF(AL169="O",0,  IF(AL168="R",IF(AQ169="meio1st",IF(AM168&gt;4,IF(AM168=6,7,AM168+2),6),AM169),AM169)))</f>
        <v>0</v>
      </c>
      <c r="AT169" s="88" t="n">
        <f aca="false">IF(AL169="W",6,IF(AL169="O",0,IF(AL169="R",IF(AQ169="meio1st",0,IF(AQ169="fim1st",0,AN169) ),IF(AL168="R",IF(AQ169="meio1st",6,IF(AQ169="fim1st",6,IF(AQ169="meio2st",IF(AN168&gt;4,IF(AN168=6,7,AN168+2),6),AN169))),AN169))))</f>
        <v>0</v>
      </c>
      <c r="AU169" s="89" t="n">
        <f aca="false">IF(AL169="W",0,IF(AL169="O",0,IF(AL169="R",IF(AQ169="STB",AO169,0),IF(AL168="R",IF(AQ166="meio1st",0,IF(AS169&gt;AS168,IF(AT169&gt;AT168,0,10),IF(AT169&gt;AT168,10,AO169))),AO169))))</f>
        <v>0</v>
      </c>
      <c r="AW169" s="81" t="s">
        <v>75</v>
      </c>
      <c r="AX169" s="82" t="n">
        <f aca="false">D168</f>
        <v>0</v>
      </c>
      <c r="AY169" s="83" t="n">
        <f aca="false">IF(AZ169="W",1,IF(AZ169="O",0,IF(AZ169="R",0,IF(AZ168="R",1,IF(BI169+BI168&gt;0,IF(BI169&gt;BI168,1,0),IF(BH169&gt;BH168,1,0))))))</f>
        <v>0</v>
      </c>
      <c r="AZ169" s="84"/>
      <c r="BA169" s="85"/>
      <c r="BB169" s="85"/>
      <c r="BC169" s="86"/>
      <c r="BE169" s="5" t="str">
        <f aca="false">IF(BC169&lt;&gt;"","STB",IF(BC168&lt;&gt;"","STB",IF(BB169&lt;&gt;"",IF(BB169&gt;5,IF(BB169&gt;BB168+1,"fim2st",IF(BB168&gt;BB169+1,"fim2st",IF(BB169=BB168,"meio2st",IF(BB169=6,IF(BB168=7,"fim2st","meio2st"),IF(BB169=7,IF(BB168=6,"fim2st","meio2st"),"meio2st"))))),IF(BB168&gt;5,IF(BB168&gt;BB169+1,"fim2st","meio2st"),"meio2st")),IF(BB168&lt;&gt;"",IF(BB169&gt;5,IF(BB169&gt;BB168+1,"fim2st",IF(BB168&gt;BB169+1,"fim2st",IF(BB169=BB168,"meio2st",IF(BB169=6,IF(BB168=7,"fim2st","meio2st"),IF(BB169=7,IF(BB168=6,"fim2st","meio2st"),"meio2st"))))),IF(BB168&gt;5,IF(BB168&gt;BB169+1,"fim2st","meio2st"),"meio2st")),IF(BA169&lt;&gt;"",IF(BA169&gt;5,IF(BA169&gt;BA168+1,"fim1st",IF(BA168&gt;BA169+1,"fim1st",IF(BA169=BA168,"meio1st",IF(BA169=6,IF(BA168=7,"fim1st","meio1st"),IF(BA169=7,IF(BA168=6,"fim1st","meio1st"),"meio1st"))))),IF(BA168&gt;5,IF(BA168&gt;BA169+1,"fim1st","meio1st"),"meio1st")),IF(BA168&lt;&gt;"",IF(BA169&gt;5,IF(BA169&gt;BA168+1,"fim1st",IF(BA168&gt;BA169+1,"fim1st",IF(BA169=BA168,"meio1st",IF(BA169=6,IF(BA168=7,"fim1st","meio1st"),IF(BA169=7,IF(BA168=6,"fim1st","meio1st"),"meio1st"))))),IF(BA168&gt;5,IF(BA168&gt;BA169+1,"fim1st","meio1st"),"meio1st")),"NJG"))))))</f>
        <v>NJG</v>
      </c>
      <c r="BG169" s="87" t="n">
        <f aca="false">IF(AZ169="W",6,IF(AZ169="O",0,  IF(AZ168="R",IF(BE169="meio1st",IF(BA168&gt;4,IF(BA168=6,7,BA168+2),6),BA169),BA169)))</f>
        <v>0</v>
      </c>
      <c r="BH169" s="88" t="n">
        <f aca="false">IF(AZ169="W",6,IF(AZ169="O",0,IF(AZ169="R",IF(BE169="meio1st",0,IF(BE169="fim1st",0,BB169) ),IF(AZ168="R",IF(BE169="meio1st",6,IF(BE169="fim1st",6,IF(BE169="meio2st",IF(BB168&gt;4,IF(BB168=6,7,BB168+2),6),BB169))),BB169))))</f>
        <v>0</v>
      </c>
      <c r="BI169" s="89" t="n">
        <f aca="false">IF(AZ169="W",0,IF(AZ169="O",0,IF(AZ169="R",IF(BE169="STB",BC169,0),IF(AZ168="R",IF(BE166="meio1st",0,IF(BG169&gt;BG168,IF(BH169&gt;BH168,0,10),IF(BH169&gt;BH168,10,BC169))),BC169))))</f>
        <v>0</v>
      </c>
      <c r="BK169" s="81" t="s">
        <v>75</v>
      </c>
      <c r="BL169" s="82" t="n">
        <f aca="false">D171</f>
        <v>0</v>
      </c>
      <c r="BM169" s="83" t="n">
        <f aca="false">IF(BN169="W",1,IF(BN169="O",0,IF(BN169="R",0,IF(BN168="R",1,IF(BW169+BW168&gt;0,IF(BW169&gt;BW168,1,0),IF(BV169&gt;BV168,1,0))))))</f>
        <v>0</v>
      </c>
      <c r="BN169" s="84"/>
      <c r="BO169" s="85"/>
      <c r="BP169" s="85"/>
      <c r="BQ169" s="86"/>
      <c r="BS169" s="5" t="str">
        <f aca="false">IF(BQ169&lt;&gt;"","STB",IF(BQ168&lt;&gt;"","STB",IF(BP169&lt;&gt;"",IF(BP169&gt;5,IF(BP169&gt;BP168+1,"fim2st",IF(BP168&gt;BP169+1,"fim2st",IF(BP169=BP168,"meio2st",IF(BP169=6,IF(BP168=7,"fim2st","meio2st"),IF(BP169=7,IF(BP168=6,"fim2st","meio2st"),"meio2st"))))),IF(BP168&gt;5,IF(BP168&gt;BP169+1,"fim2st","meio2st"),"meio2st")),IF(BP168&lt;&gt;"",IF(BP169&gt;5,IF(BP169&gt;BP168+1,"fim2st",IF(BP168&gt;BP169+1,"fim2st",IF(BP169=BP168,"meio2st",IF(BP169=6,IF(BP168=7,"fim2st","meio2st"),IF(BP169=7,IF(BP168=6,"fim2st","meio2st"),"meio2st"))))),IF(BP168&gt;5,IF(BP168&gt;BP169+1,"fim2st","meio2st"),"meio2st")),IF(BO169&lt;&gt;"",IF(BO169&gt;5,IF(BO169&gt;BO168+1,"fim1st",IF(BO168&gt;BO169+1,"fim1st",IF(BO169=BO168,"meio1st",IF(BO169=6,IF(BO168=7,"fim1st","meio1st"),IF(BO169=7,IF(BO168=6,"fim1st","meio1st"),"meio1st"))))),IF(BO168&gt;5,IF(BO168&gt;BO169+1,"fim1st","meio1st"),"meio1st")),IF(BO168&lt;&gt;"",IF(BO169&gt;5,IF(BO169&gt;BO168+1,"fim1st",IF(BO168&gt;BO169+1,"fim1st",IF(BO169=BO168,"meio1st",IF(BO169=6,IF(BO168=7,"fim1st","meio1st"),IF(BO169=7,IF(BO168=6,"fim1st","meio1st"),"meio1st"))))),IF(BO168&gt;5,IF(BO168&gt;BO169+1,"fim1st","meio1st"),"meio1st")),"NJG"))))))</f>
        <v>NJG</v>
      </c>
      <c r="BU169" s="87" t="n">
        <f aca="false">IF(BN169="W",6,IF(BN169="O",0,  IF(BN168="R",IF(BS169="meio1st",IF(BO168&gt;4,IF(BO168=6,7,BO168+2),6),BO169),BO169)))</f>
        <v>0</v>
      </c>
      <c r="BV169" s="88" t="n">
        <f aca="false">IF(BN169="W",6,IF(BN169="O",0,IF(BN169="R",IF(BS169="meio1st",0,IF(BS169="fim1st",0,BP169) ),IF(BN168="R",IF(BS169="meio1st",6,IF(BS169="fim1st",6,IF(BS169="meio2st",IF(BP168&gt;4,IF(BP168=6,7,BP168+2),6),BP169))),BP169))))</f>
        <v>0</v>
      </c>
      <c r="BW169" s="89" t="n">
        <f aca="false">IF(BN169="W",0,IF(BN169="O",0,IF(BN169="R",IF(BS169="STB",BQ169,0),IF(BN168="R",IF(BS166="meio1st",0,IF(BU169&gt;BU168,IF(BV169&gt;BV168,0,10),IF(BV169&gt;BV168,10,BQ169))),BQ169))))</f>
        <v>0</v>
      </c>
      <c r="BY169" s="81"/>
      <c r="BZ169" s="82" t="n">
        <f aca="false">D170</f>
        <v>0</v>
      </c>
      <c r="CA169" s="83" t="n">
        <f aca="false">IF(CB169="W",1,IF(CB169="O",0,IF(CB169="R",0,IF(CB168="R",1,IF(CK169+CK168&gt;0,IF(CK169&gt;CK168,1,0),IF(CJ169&gt;CJ168,1,0))))))</f>
        <v>0</v>
      </c>
      <c r="CB169" s="84"/>
      <c r="CC169" s="85"/>
      <c r="CD169" s="85"/>
      <c r="CE169" s="86"/>
      <c r="CG169" s="5" t="str">
        <f aca="false">IF(CE169&lt;&gt;"","STB",IF(CE168&lt;&gt;"","STB",IF(CD169&lt;&gt;"",IF(CD169&gt;5,IF(CD169&gt;CD168+1,"fim2st",IF(CD168&gt;CD169+1,"fim2st",IF(CD169=CD168,"meio2st",IF(CD169=6,IF(CD168=7,"fim2st","meio2st"),IF(CD169=7,IF(CD168=6,"fim2st","meio2st"),"meio2st"))))),IF(CD168&gt;5,IF(CD168&gt;CD169+1,"fim2st","meio2st"),"meio2st")),IF(CD168&lt;&gt;"",IF(CD169&gt;5,IF(CD169&gt;CD168+1,"fim2st",IF(CD168&gt;CD169+1,"fim2st",IF(CD169=CD168,"meio2st",IF(CD169=6,IF(CD168=7,"fim2st","meio2st"),IF(CD169=7,IF(CD168=6,"fim2st","meio2st"),"meio2st"))))),IF(CD168&gt;5,IF(CD168&gt;CD169+1,"fim2st","meio2st"),"meio2st")),IF(CC169&lt;&gt;"",IF(CC169&gt;5,IF(CC169&gt;CC168+1,"fim1st",IF(CC168&gt;CC169+1,"fim1st",IF(CC169=CC168,"meio1st",IF(CC169=6,IF(CC168=7,"fim1st","meio1st"),IF(CC169=7,IF(CC168=6,"fim1st","meio1st"),"meio1st"))))),IF(CC168&gt;5,IF(CC168&gt;CC169+1,"fim1st","meio1st"),"meio1st")),IF(CC168&lt;&gt;"",IF(CC169&gt;5,IF(CC169&gt;CC168+1,"fim1st",IF(CC168&gt;CC169+1,"fim1st",IF(CC169=CC168,"meio1st",IF(CC169=6,IF(CC168=7,"fim1st","meio1st"),IF(CC169=7,IF(CC168=6,"fim1st","meio1st"),"meio1st"))))),IF(CC168&gt;5,IF(CC168&gt;CC169+1,"fim1st","meio1st"),"meio1st")),"NJG"))))))</f>
        <v>NJG</v>
      </c>
      <c r="CI169" s="92" t="n">
        <f aca="false">IF(CB169="W",6,IF(CB169="O",0,  IF(CB168="R",IF(CG169="meio1st",IF(CC168&gt;4,IF(CC168=6,7,CC168+2),6),CC169),CC169)))</f>
        <v>0</v>
      </c>
      <c r="CJ169" s="93" t="n">
        <f aca="false">IF(CB169="W",6,IF(CB169="O",0,IF(CB169="R",IF(CG169="meio1st",0,IF(CG169="fim1st",0,CD169) ),IF(CB168="R",IF(CG169="meio1st",6,IF(CG169="fim1st",6,IF(CG169="meio2st",IF(CD168&gt;4,IF(CD168=6,7,CD168+2),6),CD169))),CD169))))</f>
        <v>0</v>
      </c>
      <c r="CK169" s="94" t="n">
        <f aca="false">IF(CB169="W",0,IF(CB169="O",0,IF(CB169="R",IF(CG169="STB",CE169,0),IF(CB168="R",IF(CG166="meio1st",0,IF(CI169&gt;CI168,IF(CJ169&gt;CJ168,0,10),IF(CJ169&gt;CJ168,10,CE169))),CE169))))</f>
        <v>0</v>
      </c>
      <c r="CM169" s="1" t="n">
        <f aca="false">D169</f>
        <v>0</v>
      </c>
      <c r="CN169" s="8" t="n">
        <f aca="false">IF(AE171&gt;AE170,1,0)</f>
        <v>0</v>
      </c>
      <c r="CO169" s="8" t="n">
        <f aca="false">IF(AF171&gt;AF170,1,0)</f>
        <v>0</v>
      </c>
      <c r="CP169" s="8" t="n">
        <f aca="false">IF(AG171&gt;AG170,1,0)</f>
        <v>0</v>
      </c>
      <c r="CQ169" s="8" t="n">
        <f aca="false">IF(AS169&gt;AS168,1,0)</f>
        <v>0</v>
      </c>
      <c r="CR169" s="8" t="n">
        <f aca="false">IF(AT169&gt;AT168,1,0)</f>
        <v>0</v>
      </c>
      <c r="CS169" s="8" t="n">
        <f aca="false">IF(AU169&gt;AU168,1,0)</f>
        <v>0</v>
      </c>
      <c r="CT169" s="8" t="n">
        <f aca="false">IF(BG167&gt;BG166,1,0)</f>
        <v>0</v>
      </c>
      <c r="CU169" s="8" t="n">
        <f aca="false">IF(BH167&gt;BH166,1,0)</f>
        <v>0</v>
      </c>
      <c r="CV169" s="8" t="n">
        <f aca="false">IF(BI167&gt;BI166,1,0)</f>
        <v>0</v>
      </c>
      <c r="CW169" s="8" t="n">
        <f aca="false">IF(BU171&gt;BU170,1,0)</f>
        <v>0</v>
      </c>
      <c r="CX169" s="8" t="n">
        <f aca="false">IF(BV171&gt;BV170,1,0)</f>
        <v>0</v>
      </c>
      <c r="CY169" s="8" t="n">
        <f aca="false">IF(BW171&gt;BW170,1,0)</f>
        <v>0</v>
      </c>
      <c r="CZ169" s="8" t="n">
        <f aca="false">IF(CI170&gt;CI171,1,0)</f>
        <v>0</v>
      </c>
      <c r="DA169" s="8" t="n">
        <f aca="false">IF(CJ170&gt;CJ171,1,0)</f>
        <v>0</v>
      </c>
      <c r="DB169" s="8" t="n">
        <f aca="false">IF(CK170&gt;CK171,1,0)</f>
        <v>0</v>
      </c>
      <c r="DC169" s="74"/>
      <c r="DD169" s="8" t="n">
        <f aca="false">IF(AE170&gt;AE171,1,0)</f>
        <v>0</v>
      </c>
      <c r="DE169" s="8" t="n">
        <f aca="false">IF(AF170&gt;AF171,1,0)</f>
        <v>0</v>
      </c>
      <c r="DF169" s="8" t="n">
        <f aca="false">IF(AG170&gt;AG171,1,0)</f>
        <v>0</v>
      </c>
      <c r="DG169" s="8" t="n">
        <f aca="false">IF(AS168&gt;AS169,1,0)</f>
        <v>0</v>
      </c>
      <c r="DH169" s="8" t="n">
        <f aca="false">IF(AT168&gt;AT169,1,0)</f>
        <v>0</v>
      </c>
      <c r="DI169" s="8" t="n">
        <f aca="false">IF(AU168&gt;AU169,1,0)</f>
        <v>0</v>
      </c>
      <c r="DJ169" s="8" t="n">
        <f aca="false">IF(BG166&gt;BG167,1,0)</f>
        <v>0</v>
      </c>
      <c r="DK169" s="8" t="n">
        <f aca="false">IF(BH166&gt;BH167,1,0)</f>
        <v>0</v>
      </c>
      <c r="DL169" s="8" t="n">
        <f aca="false">IF(BI166&gt;BI167,1,0)</f>
        <v>0</v>
      </c>
      <c r="DM169" s="8" t="n">
        <f aca="false">IF(BU170&gt;BU171,1,0)</f>
        <v>0</v>
      </c>
      <c r="DN169" s="8" t="n">
        <f aca="false">IF(BV170&gt;BV171,1,0)</f>
        <v>0</v>
      </c>
      <c r="DO169" s="8" t="n">
        <f aca="false">IF(BW170&gt;BW171,1,0)</f>
        <v>0</v>
      </c>
      <c r="DP169" s="8" t="n">
        <f aca="false">IF(CI171&gt;CI170,1,0)</f>
        <v>0</v>
      </c>
      <c r="DQ169" s="8" t="n">
        <f aca="false">IF(CJ171&gt;CJ170,1,0)</f>
        <v>0</v>
      </c>
      <c r="DR169" s="8" t="n">
        <f aca="false">IF(CK171&gt;CK170,1,0)</f>
        <v>0</v>
      </c>
      <c r="DS169" s="74"/>
      <c r="DT169" s="8" t="n">
        <f aca="false">AE171+AF171+AG171+AS169+AT169+AU169+BG167+BH167+BI167+BU171+BV171+BW171+CI170+CJ170+CK170</f>
        <v>0</v>
      </c>
      <c r="DU169" s="8" t="n">
        <f aca="false">AE170+AF170+AG170+AS168+AT168+AU168+BG166+BH166+BI166+BU170+BV170+BW170+CI171+CJ171+CK171</f>
        <v>0</v>
      </c>
      <c r="DV169" s="74"/>
      <c r="DW169" s="1" t="n">
        <f aca="false">IF(X171="O",1,0)</f>
        <v>0</v>
      </c>
      <c r="DX169" s="1" t="n">
        <f aca="false">IF(AL169="O",1,0)</f>
        <v>0</v>
      </c>
      <c r="DY169" s="1" t="n">
        <f aca="false">IF(AZ167="O",1,0)</f>
        <v>0</v>
      </c>
      <c r="DZ169" s="1" t="n">
        <f aca="false">IF(BN171="O",1,0)</f>
        <v>0</v>
      </c>
      <c r="EA169" s="1" t="n">
        <f aca="false">IF(CB170="O",1,0)</f>
        <v>0</v>
      </c>
      <c r="ED169" s="8" t="n">
        <f aca="false">IF(CN169+CO169+CP169+DD169+DE169+DF169&gt;0,1,0)</f>
        <v>0</v>
      </c>
      <c r="EE169" s="8" t="n">
        <f aca="false">IF(CQ169+CR169+CS169+DG169+DH169+DI169&gt;0,1,0)</f>
        <v>0</v>
      </c>
      <c r="EF169" s="8" t="n">
        <f aca="false">IF(CT169+CU169+CV169+DJ169+DK169+DL169&gt;0,1,0)</f>
        <v>0</v>
      </c>
      <c r="EG169" s="8" t="n">
        <f aca="false">IF(CW169+CX169+CY169+DM169+DN169+DO169&gt;0,1,0)</f>
        <v>0</v>
      </c>
      <c r="EH169" s="8" t="n">
        <f aca="false">IF(CZ169+DA169+DB169+DP169+DQ169+DR169&gt;0,1,0)</f>
        <v>0</v>
      </c>
      <c r="EI169" s="8" t="n">
        <v>4</v>
      </c>
      <c r="EJ169" s="48" t="n">
        <f aca="false">SUM(ED169:EH169)</f>
        <v>0</v>
      </c>
      <c r="EK169" s="48" t="n">
        <f aca="false">AY167+BM171+CA170+W171+AK169</f>
        <v>0</v>
      </c>
      <c r="EL169" s="48" t="n">
        <f aca="false">SUM(CN169:DB169)</f>
        <v>0</v>
      </c>
      <c r="EM169" s="48" t="n">
        <f aca="false">SUM(DD169:DR169)</f>
        <v>0</v>
      </c>
      <c r="EN169" s="48" t="n">
        <f aca="false">EL169-EM169</f>
        <v>0</v>
      </c>
      <c r="EO169" s="48" t="n">
        <f aca="false">DT169</f>
        <v>0</v>
      </c>
      <c r="EP169" s="48" t="n">
        <f aca="false">DU169</f>
        <v>0</v>
      </c>
      <c r="EQ169" s="48" t="n">
        <f aca="false">EO169-EP169</f>
        <v>0</v>
      </c>
      <c r="ER169" s="48" t="n">
        <f aca="false">SUM(DW169:EA169)</f>
        <v>0</v>
      </c>
      <c r="ES169" s="74"/>
      <c r="ET169" s="27" t="n">
        <f aca="false">IF(EK169+100&gt;99,EK169+100,concatdxnar("0",EK169+100))</f>
        <v>100</v>
      </c>
      <c r="EU169" s="27" t="n">
        <f aca="false">IF(EN169+100&gt;99,EN169+100,CONCATENATE("0",EN169+100))</f>
        <v>100</v>
      </c>
      <c r="EV169" s="27" t="n">
        <f aca="false">IF(EQ169+100&gt;99,EQ169+100,CONCATENATE("0",EQ169+100))</f>
        <v>100</v>
      </c>
      <c r="EW169" s="27" t="n">
        <f aca="false">9-ER169</f>
        <v>9</v>
      </c>
      <c r="EX169" s="8" t="str">
        <f aca="false">CONCATENATE(ET169,EU169,EV169,EW169,EI169)</f>
        <v>10010010094</v>
      </c>
      <c r="EY169" s="8" t="n">
        <f aca="false">VALUE(EX169)</f>
        <v>10010010094</v>
      </c>
      <c r="EZ169" s="8" t="n">
        <f aca="false">LARGE(EY166:EY171,EI169)</f>
        <v>10010010093</v>
      </c>
      <c r="FA169" s="8" t="str">
        <f aca="false">LEFT(EZ169,9)</f>
        <v>100100100</v>
      </c>
      <c r="FB169" s="8" t="str">
        <f aca="false">IF(FA169=FA168,"empate-c",IF(FA169=FA170,"empate-b","ok"))</f>
        <v>empate-c</v>
      </c>
      <c r="FC169" s="8" t="n">
        <f aca="false">VALUE(RIGHT(EZ169,1))</f>
        <v>3</v>
      </c>
      <c r="FD169" s="8" t="str">
        <f aca="false">IF(FB169="ok",9,IF(FB169="empate-c",CONCATENATE(FC169,FC168),IF(FB169="empate-b",CONCATENATE(FC169,FC170),1)))</f>
        <v>34</v>
      </c>
      <c r="FE169" s="8" t="str">
        <f aca="false">RIGHT(C164,1)</f>
        <v>S</v>
      </c>
      <c r="FF169" s="8" t="e">
        <f aca="false">IF(FD169=9,9,VLOOKUP(CONCATENATE(FE169,FD169),'Conf-Direto'!$A$12:$B$587,2,0))</f>
        <v>#N/A</v>
      </c>
      <c r="FG169" s="8" t="e">
        <f aca="false">IF(FF169=9,9,IF(FF169=FC169,8,7))</f>
        <v>#N/A</v>
      </c>
      <c r="FH169" s="1" t="e">
        <f aca="false">CONCATENATE(FA169,FG169,FC169)</f>
        <v>#N/A</v>
      </c>
      <c r="FI169" s="8" t="n">
        <v>4</v>
      </c>
      <c r="FJ169" s="25" t="n">
        <f aca="false">IF(AY166=1,1,IF(AY167=1,4,0))</f>
        <v>0</v>
      </c>
      <c r="FK169" s="25" t="n">
        <f aca="false">IF(AK168=1,2,IF(AK169=1,4,0))</f>
        <v>0</v>
      </c>
      <c r="FL169" s="25" t="n">
        <f aca="false">IF(W170=1,3,IF(W171=1,4,0))</f>
        <v>0</v>
      </c>
      <c r="FM169" s="25"/>
      <c r="FN169" s="25" t="n">
        <f aca="false">FM170</f>
        <v>0</v>
      </c>
      <c r="FO169" s="25" t="n">
        <f aca="false">FM171</f>
        <v>0</v>
      </c>
      <c r="FP169" s="1" t="e">
        <f aca="false">VALUE(FH169)</f>
        <v>#N/A</v>
      </c>
      <c r="FQ169" s="1" t="e">
        <f aca="false">LARGE(FP166:FP171,4)</f>
        <v>#N/A</v>
      </c>
      <c r="FR169" s="8" t="n">
        <f aca="false">IF(SUM(EJ166:EJ171)=0,B169,VALUE(RIGHT(FQ169,1)))</f>
        <v>4</v>
      </c>
      <c r="FS169" s="1" t="n">
        <f aca="false">FR169+102</f>
        <v>106</v>
      </c>
      <c r="FT169" s="1" t="n">
        <f aca="false">VLOOKUP(FR169,B166:D171,3,0)</f>
        <v>0</v>
      </c>
      <c r="FU169" s="4" t="n">
        <f aca="false">F169</f>
        <v>112</v>
      </c>
      <c r="FV169" s="9" t="str">
        <f aca="false">IF(FS169&lt;10,CONCATENATE("0",FS169,IF(FU169&lt;10,CONCATENATE("0",FU169),FU169)),CONCATENATE(FS169,IF(FU169&lt;10,CONCATENATE("0",FU169),FU169)))</f>
        <v>106112</v>
      </c>
      <c r="FW169" s="4" t="n">
        <f aca="false">VALUE(FV169)</f>
        <v>106112</v>
      </c>
      <c r="FX169" s="4" t="n">
        <f aca="false">SMALL(FW166:FW171,FI169)</f>
        <v>106112</v>
      </c>
      <c r="FY169" s="4" t="n">
        <f aca="false">IF(LEN(FX169)=3,VALUE(LEFT(FX169,1)),IF(LEN(FX169)=6,VALUE(LEFT(FX169,3)),VALUE(LEFT(FX169,2))))</f>
        <v>106</v>
      </c>
      <c r="FZ169" s="4" t="n">
        <f aca="false">IF(LEN(FX169)=6,VALUE(RIGHT(FX169,3)),RIGHT(FX169,2))</f>
        <v>112</v>
      </c>
    </row>
    <row r="170" customFormat="false" ht="15" hidden="false" customHeight="false" outlineLevel="0" collapsed="false">
      <c r="B170" s="48" t="n">
        <v>5</v>
      </c>
      <c r="C170" s="49" t="n">
        <v>113</v>
      </c>
      <c r="D170" s="50" t="n">
        <f aca="false">Classificação!D117</f>
        <v>0</v>
      </c>
      <c r="F170" s="49" t="n">
        <f aca="false">F169+1</f>
        <v>113</v>
      </c>
      <c r="G170" s="51" t="n">
        <f aca="false">VLOOKUP(FR170,$B$166:$D$171,3,0)</f>
        <v>0</v>
      </c>
      <c r="H170" s="95" t="n">
        <f aca="false">VLOOKUP(FR170,EI166:EJ171,2,0)</f>
        <v>0</v>
      </c>
      <c r="I170" s="75" t="n">
        <f aca="false">VLOOKUP(FR170,EI166:EK171,3,0)</f>
        <v>0</v>
      </c>
      <c r="J170" s="95" t="n">
        <f aca="false">VLOOKUP(FR170,EI166:EQ171,4,0)</f>
        <v>0</v>
      </c>
      <c r="K170" s="77" t="n">
        <f aca="false">VLOOKUP(FR170,EI166:EQ171,5,0)</f>
        <v>0</v>
      </c>
      <c r="L170" s="78" t="n">
        <f aca="false">VLOOKUP(FR170,EI166:EQ171,6,0)</f>
        <v>0</v>
      </c>
      <c r="M170" s="95" t="n">
        <f aca="false">VLOOKUP(FR170,EI166:EQ171,7,0)</f>
        <v>0</v>
      </c>
      <c r="N170" s="77" t="n">
        <f aca="false">VLOOKUP(FR170,EI166:EQ171,8,0)</f>
        <v>0</v>
      </c>
      <c r="O170" s="113" t="n">
        <f aca="false">VLOOKUP(FR170,EI166:EQ171,9,0)</f>
        <v>0</v>
      </c>
      <c r="P170" s="80" t="n">
        <f aca="false">VLOOKUP(FR170,EI166:ER171,10,0)</f>
        <v>0</v>
      </c>
      <c r="Q170" s="80" t="e">
        <f aca="false">VLOOKUP(FS170,EJ166:ES171,10,0)</f>
        <v>#N/A</v>
      </c>
      <c r="R170" s="59"/>
      <c r="S170" s="59"/>
      <c r="U170" s="60"/>
      <c r="V170" s="97" t="n">
        <f aca="false">D168</f>
        <v>0</v>
      </c>
      <c r="W170" s="98" t="n">
        <f aca="false">IF(X170="W",1,IF(X170="O",0,IF(X170="R",0,IF(X171="R",1,IF(AG170+AG171&gt;0,IF(AG170&gt;AG171,1,0),IF(AF170&gt;AF171,1,0))))))</f>
        <v>0</v>
      </c>
      <c r="X170" s="96"/>
      <c r="Y170" s="64"/>
      <c r="Z170" s="64"/>
      <c r="AA170" s="65"/>
      <c r="AC170" s="5" t="str">
        <f aca="false">IF(AA170&lt;&gt;"","STB",IF(AA171&lt;&gt;"","STB",IF(Z170&lt;&gt;"",IF(Z170&gt;5,IF(Z170&gt;Z171+1,"fim2st",IF(Z171&gt;Z170+1,"fim2st",IF(Z170=Z171,"meio2st",IF(Z170=6,IF(Z171=7,"fim2st","meio2st"),IF(Z170=7,IF(Z171=6,"fim2st","meio2st"),"meio2st"))))),IF(Z171&gt;5,IF(Z171&gt;Z170+1,"fim2st","meio2st"),"meio2st")),IF(Z171&lt;&gt;"",IF(Z170&gt;5,IF(Z170&gt;Z171+1,"fim2st",IF(Z171&gt;Z170+1,"fim2st",IF(Z170=Z171,"meio2st",IF(Z170=6,IF(Z171=7,"fim2st","meio2st"),IF(Z170=7,IF(Z171=6,"fim2st","meio2st"),"meio2st"))))),IF(Z171&gt;5,IF(Z171&gt;Z170+1,"fim2st","meio2st"),"meio2st")),IF(Y170&lt;&gt;"",IF(Y170&gt;5,IF(Y170&gt;Y171+1,"fim1st",IF(Y171&gt;Y170+1,"fim1st",IF(Y170=Y171,"meio1st",IF(Y170=6,IF(Y171=7,"fim1st","meio1st"),IF(Y170=7,IF(Y171=6,"fim1st","meio1st"),"meio1st"))))),IF(Y171&gt;5,IF(Y171&gt;Y170+1,"fim1st","meio1st"),"meio1st")),IF(Y171&lt;&gt;"",IF(Y170&gt;5,IF(Y170&gt;Y171+1,"fim1st",IF(Y171&gt;Y170+1,"fim1st",IF(Y170=Y171,"meio1st",IF(Y170=6,IF(Y171=7,"fim1st","meio1st"),IF(Y170=7,IF(Y171=6,"fim1st","meio1st"),"meio1st"))))),IF(Y171&gt;5,IF(Y171&gt;Y170+1,"fim1st","meio1st"),"meio1st")),"NJG"))))))</f>
        <v>NJG</v>
      </c>
      <c r="AE170" s="66" t="n">
        <f aca="false">IF(X170="W",6,IF(X170="O",0,  IF(X171="R",IF(AC170="meio1st",IF(Y171&gt;4,IF(Y171=6,7,Y171+2),6),Y170),Y170)))</f>
        <v>0</v>
      </c>
      <c r="AF170" s="67" t="n">
        <f aca="false">IF(X170="W",6,IF(X170="O",0,IF(X170="R",IF(AC170="meio1st",0,IF(AC170="fim1st",0,Z170) ),IF(X171="R",IF(AC170="meio1st",6,IF(AC170="fim1st",6,IF(AC170="meio2st",IF(Z171&gt;4,IF(Z171=6,7,Z171+2),6),Z170))),Z170))))</f>
        <v>0</v>
      </c>
      <c r="AG170" s="68" t="n">
        <f aca="false">IF(X170="W",0,IF(X170="O",0,IF(X170="R",IF(AC170="STB",AA170,0),IF(X171="R",IF(AC166="meio1st",0,IF(AE170&gt;AE171,IF(AF170&gt;AF171,0,10),IF(AF170&gt;AF171,10,AA170))),AA170))))</f>
        <v>0</v>
      </c>
      <c r="AH170" s="69"/>
      <c r="AI170" s="60" t="s">
        <v>75</v>
      </c>
      <c r="AJ170" s="97" t="n">
        <f aca="false">D168</f>
        <v>0</v>
      </c>
      <c r="AK170" s="98" t="n">
        <f aca="false">IF(AL170="W",1,IF(AL170="O",0,IF(AL170="R",0,IF(AL171="R",1,IF(AU170+AU171&gt;0,IF(AU170&gt;AU171,1,0),IF(AT170&gt;AT171,1,0))))))</f>
        <v>0</v>
      </c>
      <c r="AL170" s="96"/>
      <c r="AM170" s="64"/>
      <c r="AN170" s="64"/>
      <c r="AO170" s="65"/>
      <c r="AQ170" s="5" t="str">
        <f aca="false">IF(AO170&lt;&gt;"","STB",IF(AO171&lt;&gt;"","STB",IF(AN170&lt;&gt;"",IF(AN170&gt;5,IF(AN170&gt;AN171+1,"fim2st",IF(AN171&gt;AN170+1,"fim2st",IF(AN170=AN171,"meio2st",IF(AN170=6,IF(AN171=7,"fim2st","meio2st"),IF(AN170=7,IF(AN171=6,"fim2st","meio2st"),"meio2st"))))),IF(AN171&gt;5,IF(AN171&gt;AN170+1,"fim2st","meio2st"),"meio2st")),IF(AN171&lt;&gt;"",IF(AN170&gt;5,IF(AN170&gt;AN171+1,"fim2st",IF(AN171&gt;AN170+1,"fim2st",IF(AN170=AN171,"meio2st",IF(AN170=6,IF(AN171=7,"fim2st","meio2st"),IF(AN170=7,IF(AN171=6,"fim2st","meio2st"),"meio2st"))))),IF(AN171&gt;5,IF(AN171&gt;AN170+1,"fim2st","meio2st"),"meio2st")),IF(AM170&lt;&gt;"",IF(AM170&gt;5,IF(AM170&gt;AM171+1,"fim1st",IF(AM171&gt;AM170+1,"fim1st",IF(AM170=AM171,"meio1st",IF(AM170=6,IF(AM171=7,"fim1st","meio1st"),IF(AM170=7,IF(AM171=6,"fim1st","meio1st"),"meio1st"))))),IF(AM171&gt;5,IF(AM171&gt;AM170+1,"fim1st","meio1st"),"meio1st")),IF(AM171&lt;&gt;"",IF(AM170&gt;5,IF(AM170&gt;AM171+1,"fim1st",IF(AM171&gt;AM170+1,"fim1st",IF(AM170=AM171,"meio1st",IF(AM170=6,IF(AM171=7,"fim1st","meio1st"),IF(AM170=7,IF(AM171=6,"fim1st","meio1st"),"meio1st"))))),IF(AM171&gt;5,IF(AM171&gt;AM170+1,"fim1st","meio1st"),"meio1st")),"NJG"))))))</f>
        <v>NJG</v>
      </c>
      <c r="AS170" s="66" t="n">
        <f aca="false">IF(AL170="W",6,IF(AL170="O",0,  IF(AL171="R",IF(AQ170="meio1st",IF(AM171&gt;4,IF(AM171=6,7,AM171+2),6),AM170),AM170)))</f>
        <v>0</v>
      </c>
      <c r="AT170" s="67" t="n">
        <f aca="false">IF(AL170="W",6,IF(AL170="O",0,IF(AL170="R",IF(AQ170="meio1st",0,IF(AQ170="fim1st",0,AN170) ),IF(AL171="R",IF(AQ170="meio1st",6,IF(AQ170="fim1st",6,IF(AQ170="meio2st",IF(AN171&gt;4,IF(AN171=6,7,AN171+2),6),AN170))),AN170))))</f>
        <v>0</v>
      </c>
      <c r="AU170" s="68" t="n">
        <f aca="false">IF(AL170="W",0,IF(AL170="O",0,IF(AL170="R",IF(AQ170="STB",AO170,0),IF(AL171="R",IF(AQ166="meio1st",0,IF(AS170&gt;AS171,IF(AT170&gt;AT171,0,10),IF(AT170&gt;AT171,10,AO170))),AO170))))</f>
        <v>0</v>
      </c>
      <c r="AW170" s="60"/>
      <c r="AX170" s="97" t="n">
        <f aca="false">D170</f>
        <v>0</v>
      </c>
      <c r="AY170" s="98" t="n">
        <f aca="false">IF(AZ170="W",1,IF(AZ170="O",0,IF(AZ170="R",0,IF(AZ171="R",1,IF(BI170+BI171&gt;0,IF(BI170&gt;BI171,1,0),IF(BH170&gt;BH171,1,0))))))</f>
        <v>0</v>
      </c>
      <c r="AZ170" s="96"/>
      <c r="BA170" s="64"/>
      <c r="BB170" s="64"/>
      <c r="BC170" s="65"/>
      <c r="BE170" s="5" t="str">
        <f aca="false">IF(BC170&lt;&gt;"","STB",IF(BC171&lt;&gt;"","STB",IF(BB170&lt;&gt;"",IF(BB170&gt;5,IF(BB170&gt;BB171+1,"fim2st",IF(BB171&gt;BB170+1,"fim2st",IF(BB170=BB171,"meio2st",IF(BB170=6,IF(BB171=7,"fim2st","meio2st"),IF(BB170=7,IF(BB171=6,"fim2st","meio2st"),"meio2st"))))),IF(BB171&gt;5,IF(BB171&gt;BB170+1,"fim2st","meio2st"),"meio2st")),IF(BB171&lt;&gt;"",IF(BB170&gt;5,IF(BB170&gt;BB171+1,"fim2st",IF(BB171&gt;BB170+1,"fim2st",IF(BB170=BB171,"meio2st",IF(BB170=6,IF(BB171=7,"fim2st","meio2st"),IF(BB170=7,IF(BB171=6,"fim2st","meio2st"),"meio2st"))))),IF(BB171&gt;5,IF(BB171&gt;BB170+1,"fim2st","meio2st"),"meio2st")),IF(BA170&lt;&gt;"",IF(BA170&gt;5,IF(BA170&gt;BA171+1,"fim1st",IF(BA171&gt;BA170+1,"fim1st",IF(BA170=BA171,"meio1st",IF(BA170=6,IF(BA171=7,"fim1st","meio1st"),IF(BA170=7,IF(BA171=6,"fim1st","meio1st"),"meio1st"))))),IF(BA171&gt;5,IF(BA171&gt;BA170+1,"fim1st","meio1st"),"meio1st")),IF(BA171&lt;&gt;"",IF(BA170&gt;5,IF(BA170&gt;BA171+1,"fim1st",IF(BA171&gt;BA170+1,"fim1st",IF(BA170=BA171,"meio1st",IF(BA170=6,IF(BA171=7,"fim1st","meio1st"),IF(BA170=7,IF(BA171=6,"fim1st","meio1st"),"meio1st"))))),IF(BA171&gt;5,IF(BA171&gt;BA170+1,"fim1st","meio1st"),"meio1st")),"NJG"))))))</f>
        <v>NJG</v>
      </c>
      <c r="BG170" s="66" t="n">
        <f aca="false">IF(AZ170="W",6,IF(AZ170="O",0,  IF(AZ171="R",IF(BE170="meio1st",IF(BA171&gt;4,IF(BA171=6,7,BA171+2),6),BA170),BA170)))</f>
        <v>0</v>
      </c>
      <c r="BH170" s="67" t="n">
        <f aca="false">IF(AZ170="W",6,IF(AZ170="O",0,IF(AZ170="R",IF(BE170="meio1st",0,IF(BE170="fim1st",0,BB170) ),IF(AZ171="R",IF(BE170="meio1st",6,IF(BE170="fim1st",6,IF(BE170="meio2st",IF(BB171&gt;4,IF(BB171=6,7,BB171+2),6),BB170))),BB170))))</f>
        <v>0</v>
      </c>
      <c r="BI170" s="68" t="n">
        <f aca="false">IF(AZ170="W",0,IF(AZ170="O",0,IF(AZ170="R",IF(BE170="STB",BC170,0),IF(AZ171="R",IF(BE166="meio1st",0,IF(BG170&gt;BG171,IF(BH170&gt;BH171,0,10),IF(BH170&gt;BH171,10,BC170))),BC170))))</f>
        <v>0</v>
      </c>
      <c r="BK170" s="60" t="s">
        <v>75</v>
      </c>
      <c r="BL170" s="97" t="n">
        <f aca="false">D170</f>
        <v>0</v>
      </c>
      <c r="BM170" s="98" t="n">
        <f aca="false">IF(BN170="W",1,IF(BN170="O",0,IF(BN170="R",0,IF(BN171="R",1,IF(BW170+BW171&gt;0,IF(BW170&gt;BW171,1,0),IF(BV170&gt;BV171,1,0))))))</f>
        <v>0</v>
      </c>
      <c r="BN170" s="96"/>
      <c r="BO170" s="64"/>
      <c r="BP170" s="64"/>
      <c r="BQ170" s="65"/>
      <c r="BS170" s="5" t="str">
        <f aca="false">IF(BQ170&lt;&gt;"","STB",IF(BQ171&lt;&gt;"","STB",IF(BP170&lt;&gt;"",IF(BP170&gt;5,IF(BP170&gt;BP171+1,"fim2st",IF(BP171&gt;BP170+1,"fim2st",IF(BP170=BP171,"meio2st",IF(BP170=6,IF(BP171=7,"fim2st","meio2st"),IF(BP170=7,IF(BP171=6,"fim2st","meio2st"),"meio2st"))))),IF(BP171&gt;5,IF(BP171&gt;BP170+1,"fim2st","meio2st"),"meio2st")),IF(BP171&lt;&gt;"",IF(BP170&gt;5,IF(BP170&gt;BP171+1,"fim2st",IF(BP171&gt;BP170+1,"fim2st",IF(BP170=BP171,"meio2st",IF(BP170=6,IF(BP171=7,"fim2st","meio2st"),IF(BP170=7,IF(BP171=6,"fim2st","meio2st"),"meio2st"))))),IF(BP171&gt;5,IF(BP171&gt;BP170+1,"fim2st","meio2st"),"meio2st")),IF(BO170&lt;&gt;"",IF(BO170&gt;5,IF(BO170&gt;BO171+1,"fim1st",IF(BO171&gt;BO170+1,"fim1st",IF(BO170=BO171,"meio1st",IF(BO170=6,IF(BO171=7,"fim1st","meio1st"),IF(BO170=7,IF(BO171=6,"fim1st","meio1st"),"meio1st"))))),IF(BO171&gt;5,IF(BO171&gt;BO170+1,"fim1st","meio1st"),"meio1st")),IF(BO171&lt;&gt;"",IF(BO170&gt;5,IF(BO170&gt;BO171+1,"fim1st",IF(BO171&gt;BO170+1,"fim1st",IF(BO170=BO171,"meio1st",IF(BO170=6,IF(BO171=7,"fim1st","meio1st"),IF(BO170=7,IF(BO171=6,"fim1st","meio1st"),"meio1st"))))),IF(BO171&gt;5,IF(BO171&gt;BO170+1,"fim1st","meio1st"),"meio1st")),"NJG"))))))</f>
        <v>NJG</v>
      </c>
      <c r="BU170" s="66" t="n">
        <f aca="false">IF(BN170="W",6,IF(BN170="O",0,  IF(BN171="R",IF(BS170="meio1st",IF(BO171&gt;4,IF(BO171=6,7,BO171+2),6),BO170),BO170)))</f>
        <v>0</v>
      </c>
      <c r="BV170" s="67" t="n">
        <f aca="false">IF(BN170="W",6,IF(BN170="O",0,IF(BN170="R",IF(BS170="meio1st",0,IF(BS170="fim1st",0,BP170) ),IF(BN171="R",IF(BS170="meio1st",6,IF(BS170="fim1st",6,IF(BS170="meio2st",IF(BP171&gt;4,IF(BP171=6,7,BP171+2),6),BP170))),BP170))))</f>
        <v>0</v>
      </c>
      <c r="BW170" s="68" t="n">
        <f aca="false">IF(BN170="W",0,IF(BN170="O",0,IF(BN170="R",IF(BS170="STB",BQ170,0),IF(BN171="R",IF(BS166="meio1st",0,IF(BU170&gt;BU171,IF(BV170&gt;BV171,0,10),IF(BV170&gt;BV171,10,BQ170))),BQ170))))</f>
        <v>0</v>
      </c>
      <c r="BY170" s="60" t="s">
        <v>75</v>
      </c>
      <c r="BZ170" s="97" t="n">
        <f aca="false">D169</f>
        <v>0</v>
      </c>
      <c r="CA170" s="98" t="n">
        <f aca="false">IF(CB170="W",1,IF(CB170="O",0,IF(CB170="R",0,IF(CB171="R",1,IF(CK170+CK171&gt;0,IF(CK170&gt;CK171,1,0),IF(CJ170&gt;CJ171,1,0))))))</f>
        <v>0</v>
      </c>
      <c r="CB170" s="96"/>
      <c r="CC170" s="64"/>
      <c r="CD170" s="64"/>
      <c r="CE170" s="65"/>
      <c r="CG170" s="5" t="str">
        <f aca="false">IF(CE170&lt;&gt;"","STB",IF(CE171&lt;&gt;"","STB",IF(CD170&lt;&gt;"",IF(CD170&gt;5,IF(CD170&gt;CD171+1,"fim2st",IF(CD171&gt;CD170+1,"fim2st",IF(CD170=CD171,"meio2st",IF(CD170=6,IF(CD171=7,"fim2st","meio2st"),IF(CD170=7,IF(CD171=6,"fim2st","meio2st"),"meio2st"))))),IF(CD171&gt;5,IF(CD171&gt;CD170+1,"fim2st","meio2st"),"meio2st")),IF(CD171&lt;&gt;"",IF(CD170&gt;5,IF(CD170&gt;CD171+1,"fim2st",IF(CD171&gt;CD170+1,"fim2st",IF(CD170=CD171,"meio2st",IF(CD170=6,IF(CD171=7,"fim2st","meio2st"),IF(CD170=7,IF(CD171=6,"fim2st","meio2st"),"meio2st"))))),IF(CD171&gt;5,IF(CD171&gt;CD170+1,"fim2st","meio2st"),"meio2st")),IF(CC170&lt;&gt;"",IF(CC170&gt;5,IF(CC170&gt;CC171+1,"fim1st",IF(CC171&gt;CC170+1,"fim1st",IF(CC170=CC171,"meio1st",IF(CC170=6,IF(CC171=7,"fim1st","meio1st"),IF(CC170=7,IF(CC171=6,"fim1st","meio1st"),"meio1st"))))),IF(CC171&gt;5,IF(CC171&gt;CC170+1,"fim1st","meio1st"),"meio1st")),IF(CC171&lt;&gt;"",IF(CC170&gt;5,IF(CC170&gt;CC171+1,"fim1st",IF(CC171&gt;CC170+1,"fim1st",IF(CC170=CC171,"meio1st",IF(CC170=6,IF(CC171=7,"fim1st","meio1st"),IF(CC170=7,IF(CC171=6,"fim1st","meio1st"),"meio1st"))))),IF(CC171&gt;5,IF(CC171&gt;CC170+1,"fim1st","meio1st"),"meio1st")),"NJG"))))))</f>
        <v>NJG</v>
      </c>
      <c r="CI170" s="71" t="n">
        <f aca="false">IF(CB170="W",6,IF(CB170="O",0,  IF(CB171="R",IF(CG170="meio1st",IF(CC171&gt;4,IF(CC171=6,7,CC171+2),6),CC170),CC170)))</f>
        <v>0</v>
      </c>
      <c r="CJ170" s="72" t="n">
        <f aca="false">IF(CB170="W",6,IF(CB170="O",0,IF(CB170="R",IF(CG170="meio1st",0,IF(CG170="fim1st",0,CD170) ),IF(CB171="R",IF(CG170="meio1st",6,IF(CG170="fim1st",6,IF(CG170="meio2st",IF(CD171&gt;4,IF(CD171=6,7,CD171+2),6),CD170))),CD170))))</f>
        <v>0</v>
      </c>
      <c r="CK170" s="73" t="n">
        <f aca="false">IF(CB170="W",0,IF(CB170="O",0,IF(CB170="R",IF(CG170="STB",CE170,0),IF(CB171="R",IF(CG166="meio1st",0,IF(CI170&gt;CI171,IF(CJ170&gt;CJ171,0,10),IF(CJ170&gt;CJ171,10,CE170))),CE170))))</f>
        <v>0</v>
      </c>
      <c r="CM170" s="1" t="n">
        <f aca="false">D170</f>
        <v>0</v>
      </c>
      <c r="CN170" s="8" t="n">
        <f aca="false">IF(AE169&gt;AE168,1,0)</f>
        <v>0</v>
      </c>
      <c r="CO170" s="8" t="n">
        <f aca="false">IF(AF169&gt;AF168,1,0)</f>
        <v>0</v>
      </c>
      <c r="CP170" s="8" t="n">
        <f aca="false">IF(AG169&gt;AG168,1,0)</f>
        <v>0</v>
      </c>
      <c r="CQ170" s="8" t="n">
        <f aca="false">IF(AS167&gt;AS166,1,0)</f>
        <v>0</v>
      </c>
      <c r="CR170" s="8" t="n">
        <f aca="false">IF(AT167&gt;AT166,1,0)</f>
        <v>0</v>
      </c>
      <c r="CS170" s="8" t="n">
        <f aca="false">IF(AU167&gt;AU166,1,0)</f>
        <v>0</v>
      </c>
      <c r="CT170" s="8" t="n">
        <f aca="false">IF(BG170&gt;BG171,1,0)</f>
        <v>0</v>
      </c>
      <c r="CU170" s="8" t="n">
        <f aca="false">IF(BH170&gt;BH171,1,0)</f>
        <v>0</v>
      </c>
      <c r="CV170" s="8" t="n">
        <f aca="false">IF(BI170&gt;BI171,1,0)</f>
        <v>0</v>
      </c>
      <c r="CW170" s="8" t="n">
        <f aca="false">IF(BU170&gt;BU171,1,0)</f>
        <v>0</v>
      </c>
      <c r="CX170" s="8" t="n">
        <f aca="false">IF(BV170&gt;BV171,1,0)</f>
        <v>0</v>
      </c>
      <c r="CY170" s="8" t="n">
        <f aca="false">IF(BW170&gt;BW171,1,0)</f>
        <v>0</v>
      </c>
      <c r="CZ170" s="8" t="n">
        <f aca="false">IF(CI169&gt;CI168,1,0)</f>
        <v>0</v>
      </c>
      <c r="DA170" s="8" t="n">
        <f aca="false">IF(CJ169&gt;CJ168,1,0)</f>
        <v>0</v>
      </c>
      <c r="DB170" s="8" t="n">
        <f aca="false">IF(CK169&gt;CK168,1,0)</f>
        <v>0</v>
      </c>
      <c r="DC170" s="74"/>
      <c r="DD170" s="8" t="n">
        <f aca="false">IF(AE168&gt;AE169,1,0)</f>
        <v>0</v>
      </c>
      <c r="DE170" s="8" t="n">
        <f aca="false">IF(AF168&gt;AF169,1,0)</f>
        <v>0</v>
      </c>
      <c r="DF170" s="8" t="n">
        <f aca="false">IF(AG168&gt;AG169,1,0)</f>
        <v>0</v>
      </c>
      <c r="DG170" s="8" t="n">
        <f aca="false">IF(AS166&gt;AS167,1,0)</f>
        <v>0</v>
      </c>
      <c r="DH170" s="8" t="n">
        <f aca="false">IF(AT166&gt;AT167,1,0)</f>
        <v>0</v>
      </c>
      <c r="DI170" s="8" t="n">
        <f aca="false">IF(AU166&gt;AU167,1,0)</f>
        <v>0</v>
      </c>
      <c r="DJ170" s="8" t="n">
        <f aca="false">IF(BG171&gt;BG170,1,0)</f>
        <v>0</v>
      </c>
      <c r="DK170" s="8" t="n">
        <f aca="false">IF(BH171&gt;BH170,1,0)</f>
        <v>0</v>
      </c>
      <c r="DL170" s="8" t="n">
        <f aca="false">IF(BI171&gt;BI170,1,0)</f>
        <v>0</v>
      </c>
      <c r="DM170" s="8" t="n">
        <f aca="false">IF(BU171&gt;BU170,1,0)</f>
        <v>0</v>
      </c>
      <c r="DN170" s="8" t="n">
        <f aca="false">IF(BV171&gt;BV170,1,0)</f>
        <v>0</v>
      </c>
      <c r="DO170" s="8" t="n">
        <f aca="false">IF(BW171&gt;BW170,1,0)</f>
        <v>0</v>
      </c>
      <c r="DP170" s="8" t="n">
        <f aca="false">IF(CI168&gt;CI169,1,0)</f>
        <v>0</v>
      </c>
      <c r="DQ170" s="8" t="n">
        <f aca="false">IF(CJ168&gt;CJ169,1,0)</f>
        <v>0</v>
      </c>
      <c r="DR170" s="8" t="n">
        <f aca="false">IF(CK168&gt;CK169,1,0)</f>
        <v>0</v>
      </c>
      <c r="DS170" s="74"/>
      <c r="DT170" s="8" t="n">
        <f aca="false">AE169+AF169+AG169+AS167+AT167+AU167+BG170+BH170+BI170+BU170+BV170+BW170+CI169+CJ169+CK169</f>
        <v>0</v>
      </c>
      <c r="DU170" s="8" t="n">
        <f aca="false">AE168+AF168+AG168+AS166+AT166+AU166+BG171+BH171+BI171+BU171+BV171+BW171+CI168+CJ168+CK168</f>
        <v>0</v>
      </c>
      <c r="DV170" s="74"/>
      <c r="DW170" s="1" t="n">
        <f aca="false">IF(X169="O",1,0)</f>
        <v>0</v>
      </c>
      <c r="DX170" s="1" t="n">
        <f aca="false">IF(AL167="O",1,0)</f>
        <v>0</v>
      </c>
      <c r="DY170" s="1" t="n">
        <f aca="false">IF(AZ170="O",1,0)</f>
        <v>0</v>
      </c>
      <c r="DZ170" s="1" t="n">
        <f aca="false">IF(BN170="O",1,0)</f>
        <v>0</v>
      </c>
      <c r="EA170" s="1" t="n">
        <f aca="false">IF(CB169="O",1,0)</f>
        <v>0</v>
      </c>
      <c r="ED170" s="8" t="n">
        <f aca="false">IF(CN170+CO170+CP170+DD170+DE170+DF170&gt;0,1,0)</f>
        <v>0</v>
      </c>
      <c r="EE170" s="8" t="n">
        <f aca="false">IF(CQ170+CR170+CS170+DG170+DH170+DI170&gt;0,1,0)</f>
        <v>0</v>
      </c>
      <c r="EF170" s="8" t="n">
        <f aca="false">IF(CT170+CU170+CV170+DJ170+DK170+DL170&gt;0,1,0)</f>
        <v>0</v>
      </c>
      <c r="EG170" s="8" t="n">
        <f aca="false">IF(CW170+CX170+CY170+DM170+DN170+DO170&gt;0,1,0)</f>
        <v>0</v>
      </c>
      <c r="EH170" s="8" t="n">
        <f aca="false">IF(CZ170+DA170+DB170+DP170+DQ170+DR170&gt;0,1,0)</f>
        <v>0</v>
      </c>
      <c r="EI170" s="8" t="n">
        <v>5</v>
      </c>
      <c r="EJ170" s="48" t="n">
        <f aca="false">SUM(ED170:EH170)</f>
        <v>0</v>
      </c>
      <c r="EK170" s="48" t="n">
        <f aca="false">AY170+BM170+CA169+W169+AK167</f>
        <v>0</v>
      </c>
      <c r="EL170" s="48" t="n">
        <f aca="false">SUM(CN170:DB170)</f>
        <v>0</v>
      </c>
      <c r="EM170" s="48" t="n">
        <f aca="false">SUM(DD170:DR170)</f>
        <v>0</v>
      </c>
      <c r="EN170" s="48" t="n">
        <f aca="false">EL170-EM170</f>
        <v>0</v>
      </c>
      <c r="EO170" s="48" t="n">
        <f aca="false">DT170</f>
        <v>0</v>
      </c>
      <c r="EP170" s="48" t="n">
        <f aca="false">DU170</f>
        <v>0</v>
      </c>
      <c r="EQ170" s="48" t="n">
        <f aca="false">EO170-EP170</f>
        <v>0</v>
      </c>
      <c r="ER170" s="48" t="n">
        <f aca="false">SUM(DW170:EA170)</f>
        <v>0</v>
      </c>
      <c r="ES170" s="74"/>
      <c r="ET170" s="27" t="n">
        <f aca="false">IF(EK170+100&gt;99,EK170+100,concatdxnar("0",EK170+100))</f>
        <v>100</v>
      </c>
      <c r="EU170" s="27" t="n">
        <f aca="false">IF(EN170+100&gt;99,EN170+100,CONCATENATE("0",EN170+100))</f>
        <v>100</v>
      </c>
      <c r="EV170" s="27" t="n">
        <f aca="false">IF(EQ170+100&gt;99,EQ170+100,CONCATENATE("0",EQ170+100))</f>
        <v>100</v>
      </c>
      <c r="EW170" s="27" t="n">
        <f aca="false">9-ER170</f>
        <v>9</v>
      </c>
      <c r="EX170" s="8" t="str">
        <f aca="false">CONCATENATE(ET170,EU170,EV170,EW170,EI170)</f>
        <v>10010010095</v>
      </c>
      <c r="EY170" s="8" t="n">
        <f aca="false">VALUE(EX170)</f>
        <v>10010010095</v>
      </c>
      <c r="EZ170" s="8" t="n">
        <f aca="false">LARGE(EY166:EY171,EI170)</f>
        <v>10010010092</v>
      </c>
      <c r="FA170" s="8" t="str">
        <f aca="false">LEFT(EZ170,9)</f>
        <v>100100100</v>
      </c>
      <c r="FB170" s="8" t="str">
        <f aca="false">IF(FA170=FA169,"empate-c",IF(FA170=FA171,"empate-b","ok"))</f>
        <v>empate-c</v>
      </c>
      <c r="FC170" s="8" t="n">
        <f aca="false">VALUE(RIGHT(EZ170,1))</f>
        <v>2</v>
      </c>
      <c r="FD170" s="8" t="str">
        <f aca="false">IF(FB170="ok",9,IF(FB170="empate-c",CONCATENATE(FC170,FC169),IF(FB170="empate-b",CONCATENATE(FC170,FC171),1)))</f>
        <v>23</v>
      </c>
      <c r="FE170" s="8" t="str">
        <f aca="false">RIGHT(C164,1)</f>
        <v>S</v>
      </c>
      <c r="FF170" s="8" t="e">
        <f aca="false">IF(FD170=9,9,VLOOKUP(CONCATENATE(FE170,FD170),'Conf-Direto'!$A$12:$B$587,2,0))</f>
        <v>#N/A</v>
      </c>
      <c r="FG170" s="8" t="e">
        <f aca="false">IF(FF170=9,9,IF(FF170=FC170,8,7))</f>
        <v>#N/A</v>
      </c>
      <c r="FH170" s="1" t="e">
        <f aca="false">CONCATENATE(FA170,FG170,FC170)</f>
        <v>#N/A</v>
      </c>
      <c r="FI170" s="8" t="n">
        <v>5</v>
      </c>
      <c r="FJ170" s="25" t="n">
        <f aca="false">IF(AK166=1,1,IF(AK167=1,5,0))</f>
        <v>0</v>
      </c>
      <c r="FK170" s="25" t="n">
        <f aca="false">IF(W168=1,2,IF(W169=1,5,0))</f>
        <v>0</v>
      </c>
      <c r="FL170" s="25" t="n">
        <f aca="false">IF(CA168=1,3,IF(CA169=1,5,0))</f>
        <v>0</v>
      </c>
      <c r="FM170" s="25" t="n">
        <f aca="false">IF(BM171=1,4,IF(BM170=1,5,0))</f>
        <v>0</v>
      </c>
      <c r="FN170" s="25"/>
      <c r="FO170" s="25" t="n">
        <f aca="false">FN171</f>
        <v>0</v>
      </c>
      <c r="FP170" s="1" t="e">
        <f aca="false">VALUE(FH170)</f>
        <v>#N/A</v>
      </c>
      <c r="FQ170" s="1" t="e">
        <f aca="false">LARGE(FP166:FP171,5)</f>
        <v>#N/A</v>
      </c>
      <c r="FR170" s="8" t="n">
        <f aca="false">IF(SUM(EJ166:EJ171)=0,B170,VALUE(RIGHT(FQ170,1)))</f>
        <v>5</v>
      </c>
      <c r="FS170" s="1" t="n">
        <f aca="false">FR170+102</f>
        <v>107</v>
      </c>
      <c r="FT170" s="1" t="n">
        <f aca="false">VLOOKUP(FR170,B166:D171,3,0)</f>
        <v>0</v>
      </c>
      <c r="FU170" s="4" t="n">
        <f aca="false">F170</f>
        <v>113</v>
      </c>
      <c r="FV170" s="9" t="str">
        <f aca="false">IF(FS170&lt;10,CONCATENATE("0",FS170,IF(FU170&lt;10,CONCATENATE("0",FU170),FU170)),CONCATENATE(FS170,IF(FU170&lt;10,CONCATENATE("0",FU170),FU170)))</f>
        <v>107113</v>
      </c>
      <c r="FW170" s="4" t="n">
        <f aca="false">VALUE(FV170)</f>
        <v>107113</v>
      </c>
      <c r="FX170" s="4" t="n">
        <f aca="false">SMALL(FW166:FW171,FI170)</f>
        <v>107113</v>
      </c>
      <c r="FY170" s="4" t="n">
        <f aca="false">IF(LEN(FX170)=3,VALUE(LEFT(FX170,1)),IF(LEN(FX170)=6,VALUE(LEFT(FX170,3)),VALUE(LEFT(FX170,2))))</f>
        <v>107</v>
      </c>
      <c r="FZ170" s="4" t="n">
        <f aca="false">IF(LEN(FX170)=6,VALUE(RIGHT(FX170,3)),RIGHT(FX170,2))</f>
        <v>113</v>
      </c>
    </row>
    <row r="171" customFormat="false" ht="15" hidden="false" customHeight="false" outlineLevel="0" collapsed="false">
      <c r="B171" s="48" t="n">
        <v>6</v>
      </c>
      <c r="C171" s="100" t="n">
        <v>114</v>
      </c>
      <c r="D171" s="101" t="n">
        <f aca="false">Classificação!D118</f>
        <v>0</v>
      </c>
      <c r="F171" s="100" t="n">
        <f aca="false">F170+1</f>
        <v>114</v>
      </c>
      <c r="G171" s="102" t="n">
        <f aca="false">VLOOKUP(FR171,$B$166:$D$171,3,0)</f>
        <v>0</v>
      </c>
      <c r="H171" s="114" t="n">
        <f aca="false">VLOOKUP(FR171,EI166:EJ171,2,0)</f>
        <v>0</v>
      </c>
      <c r="I171" s="104" t="n">
        <f aca="false">VLOOKUP(FR171,EI166:EK171,3,0)</f>
        <v>0</v>
      </c>
      <c r="J171" s="108" t="n">
        <f aca="false">VLOOKUP(FR171,EI166:EQ171,4,0)</f>
        <v>0</v>
      </c>
      <c r="K171" s="106" t="n">
        <f aca="false">VLOOKUP(FR171,EI166:EQ171,5,0)</f>
        <v>0</v>
      </c>
      <c r="L171" s="107" t="n">
        <f aca="false">VLOOKUP(FR171,EI166:EQ171,6,0)</f>
        <v>0</v>
      </c>
      <c r="M171" s="108" t="n">
        <f aca="false">VLOOKUP(FR171,EI166:EQ171,7,0)</f>
        <v>0</v>
      </c>
      <c r="N171" s="106" t="n">
        <f aca="false">VLOOKUP(FR171,EI166:EQ171,8,0)</f>
        <v>0</v>
      </c>
      <c r="O171" s="115" t="n">
        <f aca="false">VLOOKUP(FR171,EI166:EQ171,9,0)</f>
        <v>0</v>
      </c>
      <c r="P171" s="109" t="n">
        <f aca="false">VLOOKUP(FR171,EI166:ER171,10,0)</f>
        <v>0</v>
      </c>
      <c r="Q171" s="109" t="e">
        <f aca="false">VLOOKUP(FS171,EJ166:ES171,10,0)</f>
        <v>#N/A</v>
      </c>
      <c r="R171" s="59"/>
      <c r="S171" s="59"/>
      <c r="U171" s="81" t="s">
        <v>75</v>
      </c>
      <c r="V171" s="82" t="n">
        <f aca="false">D169</f>
        <v>0</v>
      </c>
      <c r="W171" s="83" t="n">
        <f aca="false">IF(X171="W",1,IF(X171="O",0,IF(X171="R",0,IF(X170="R",1,IF(AG171+AG170&gt;0,IF(AG171&gt;AG170,1,0),IF(AF171&gt;AF170,1,0))))))</f>
        <v>0</v>
      </c>
      <c r="X171" s="110"/>
      <c r="Y171" s="85"/>
      <c r="Z171" s="85"/>
      <c r="AA171" s="86"/>
      <c r="AC171" s="5" t="str">
        <f aca="false">IF(AA171&lt;&gt;"","STB",IF(AA170&lt;&gt;"","STB",IF(Z171&lt;&gt;"",IF(Z171&gt;5,IF(Z171&gt;Z170+1,"fim2st",IF(Z170&gt;Z171+1,"fim2st",IF(Z171=Z170,"meio2st",IF(Z171=6,IF(Z170=7,"fim2st","meio2st"),IF(Z171=7,IF(Z170=6,"fim2st","meio2st"),"meio2st"))))),IF(Z170&gt;5,IF(Z170&gt;Z171+1,"fim2st","meio2st"),"meio2st")),IF(Z170&lt;&gt;"",IF(Z171&gt;5,IF(Z171&gt;Z170+1,"fim2st",IF(Z170&gt;Z171+1,"fim2st",IF(Z171=Z170,"meio2st",IF(Z171=6,IF(Z170=7,"fim2st","meio2st"),IF(Z171=7,IF(Z170=6,"fim2st","meio2st"),"meio2st"))))),IF(Z170&gt;5,IF(Z170&gt;Z171+1,"fim2st","meio2st"),"meio2st")),IF(Y171&lt;&gt;"",IF(Y171&gt;5,IF(Y171&gt;Y170+1,"fim1st",IF(Y170&gt;Y171+1,"fim1st",IF(Y171=Y170,"meio1st",IF(Y171=6,IF(Y170=7,"fim1st","meio1st"),IF(Y171=7,IF(Y170=6,"fim1st","meio1st"),"meio1st"))))),IF(Y170&gt;5,IF(Y170&gt;Y171+1,"fim1st","meio1st"),"meio1st")),IF(Y170&lt;&gt;"",IF(Y171&gt;5,IF(Y171&gt;Y170+1,"fim1st",IF(Y170&gt;Y171+1,"fim1st",IF(Y171=Y170,"meio1st",IF(Y171=6,IF(Y170=7,"fim1st","meio1st"),IF(Y171=7,IF(Y170=6,"fim1st","meio1st"),"meio1st"))))),IF(Y170&gt;5,IF(Y170&gt;Y171+1,"fim1st","meio1st"),"meio1st")),"NJG"))))))</f>
        <v>NJG</v>
      </c>
      <c r="AE171" s="87" t="n">
        <f aca="false">IF(X171="W",6,IF(X171="O",0,  IF(X170="R",IF(AC171="meio1st",IF(Y170&gt;4,IF(Y170=6,7,Y170+2),6),Y171),Y171)))</f>
        <v>0</v>
      </c>
      <c r="AF171" s="88" t="n">
        <f aca="false">IF(X171="W",6,IF(X171="O",0,IF(X171="R",IF(AC171="meio1st",0,IF(AC171="fim1st",0,Z171) ),IF(X170="R",IF(AC171="meio1st",6,IF(AC171="fim1st",6,IF(AC171="meio2st",IF(Z170&gt;4,IF(Z170=6,7,Z170+2),6),Z171))),Z171))))</f>
        <v>0</v>
      </c>
      <c r="AG171" s="89" t="n">
        <f aca="false">IF(X171="W",0,IF(X171="O",0,IF(X171="R",IF(AC171="STB",AA171,0),IF(X170="R",IF(AC166="meio1st",0,IF(AE171&gt;AE170,IF(AF171&gt;AF170,0,10),IF(AF171&gt;AF170,10,AA171))),AA171))))</f>
        <v>0</v>
      </c>
      <c r="AH171" s="69"/>
      <c r="AI171" s="81"/>
      <c r="AJ171" s="82" t="n">
        <f aca="false">D171</f>
        <v>0</v>
      </c>
      <c r="AK171" s="83" t="n">
        <f aca="false">IF(AL171="W",1,IF(AL171="O",0,IF(AL171="R",0,IF(AL170="R",1,IF(AU171+AU170&gt;0,IF(AU171&gt;AU170,1,0),IF(AT171&gt;AT170,1,0))))))</f>
        <v>0</v>
      </c>
      <c r="AL171" s="110"/>
      <c r="AM171" s="85"/>
      <c r="AN171" s="85"/>
      <c r="AO171" s="86"/>
      <c r="AQ171" s="5" t="str">
        <f aca="false">IF(AO171&lt;&gt;"","STB",IF(AO170&lt;&gt;"","STB",IF(AN171&lt;&gt;"",IF(AN171&gt;5,IF(AN171&gt;AN170+1,"fim2st",IF(AN170&gt;AN171+1,"fim2st",IF(AN171=AN170,"meio2st",IF(AN171=6,IF(AN170=7,"fim2st","meio2st"),IF(AN171=7,IF(AN170=6,"fim2st","meio2st"),"meio2st"))))),IF(AN170&gt;5,IF(AN170&gt;AN171+1,"fim2st","meio2st"),"meio2st")),IF(AN170&lt;&gt;"",IF(AN171&gt;5,IF(AN171&gt;AN170+1,"fim2st",IF(AN170&gt;AN171+1,"fim2st",IF(AN171=AN170,"meio2st",IF(AN171=6,IF(AN170=7,"fim2st","meio2st"),IF(AN171=7,IF(AN170=6,"fim2st","meio2st"),"meio2st"))))),IF(AN170&gt;5,IF(AN170&gt;AN171+1,"fim2st","meio2st"),"meio2st")),IF(AM171&lt;&gt;"",IF(AM171&gt;5,IF(AM171&gt;AM170+1,"fim1st",IF(AM170&gt;AM171+1,"fim1st",IF(AM171=AM170,"meio1st",IF(AM171=6,IF(AM170=7,"fim1st","meio1st"),IF(AM171=7,IF(AM170=6,"fim1st","meio1st"),"meio1st"))))),IF(AM170&gt;5,IF(AM170&gt;AM171+1,"fim1st","meio1st"),"meio1st")),IF(AM170&lt;&gt;"",IF(AM171&gt;5,IF(AM171&gt;AM170+1,"fim1st",IF(AM170&gt;AM171+1,"fim1st",IF(AM171=AM170,"meio1st",IF(AM171=6,IF(AM170=7,"fim1st","meio1st"),IF(AM171=7,IF(AM170=6,"fim1st","meio1st"),"meio1st"))))),IF(AM170&gt;5,IF(AM170&gt;AM171+1,"fim1st","meio1st"),"meio1st")),"NJG"))))))</f>
        <v>NJG</v>
      </c>
      <c r="AS171" s="87" t="n">
        <f aca="false">IF(AL171="W",6,IF(AL171="O",0,  IF(AL170="R",IF(AQ171="meio1st",IF(AM170&gt;4,IF(AM170=6,7,AM170+2),6),AM171),AM171)))</f>
        <v>0</v>
      </c>
      <c r="AT171" s="88" t="n">
        <f aca="false">IF(AL171="W",6,IF(AL171="O",0,IF(AL171="R",IF(AQ171="meio1st",0,IF(AQ171="fim1st",0,AN171) ),IF(AL170="R",IF(AQ171="meio1st",6,IF(AQ171="fim1st",6,IF(AQ171="meio2st",IF(AN170&gt;4,IF(AN170=6,7,AN170+2),6),AN171))),AN171))))</f>
        <v>0</v>
      </c>
      <c r="AU171" s="89" t="n">
        <f aca="false">IF(AL171="W",0,IF(AL171="O",0,IF(AL171="R",IF(AQ171="STB",AO171,0),IF(AL170="R",IF(AQ166="meio1st",0,IF(AS171&gt;AS170,IF(AT171&gt;AT170,0,10),IF(AT171&gt;AT170,10,AO171))),AO171))))</f>
        <v>0</v>
      </c>
      <c r="AW171" s="81" t="s">
        <v>75</v>
      </c>
      <c r="AX171" s="82" t="n">
        <f aca="false">D171</f>
        <v>0</v>
      </c>
      <c r="AY171" s="83" t="n">
        <f aca="false">IF(AZ171="W",1,IF(AZ171="O",0,IF(AZ171="R",0,IF(AZ170="R",1,IF(BI171+BI170&gt;0,IF(BI171&gt;BI170,1,0),IF(BH171&gt;BH170,1,0))))))</f>
        <v>0</v>
      </c>
      <c r="AZ171" s="110"/>
      <c r="BA171" s="85"/>
      <c r="BB171" s="85"/>
      <c r="BC171" s="86"/>
      <c r="BE171" s="5" t="str">
        <f aca="false">IF(BC171&lt;&gt;"","STB",IF(BC170&lt;&gt;"","STB",IF(BB171&lt;&gt;"",IF(BB171&gt;5,IF(BB171&gt;BB170+1,"fim2st",IF(BB170&gt;BB171+1,"fim2st",IF(BB171=BB170,"meio2st",IF(BB171=6,IF(BB170=7,"fim2st","meio2st"),IF(BB171=7,IF(BB170=6,"fim2st","meio2st"),"meio2st"))))),IF(BB170&gt;5,IF(BB170&gt;BB171+1,"fim2st","meio2st"),"meio2st")),IF(BB170&lt;&gt;"",IF(BB171&gt;5,IF(BB171&gt;BB170+1,"fim2st",IF(BB170&gt;BB171+1,"fim2st",IF(BB171=BB170,"meio2st",IF(BB171=6,IF(BB170=7,"fim2st","meio2st"),IF(BB171=7,IF(BB170=6,"fim2st","meio2st"),"meio2st"))))),IF(BB170&gt;5,IF(BB170&gt;BB171+1,"fim2st","meio2st"),"meio2st")),IF(BA171&lt;&gt;"",IF(BA171&gt;5,IF(BA171&gt;BA170+1,"fim1st",IF(BA170&gt;BA171+1,"fim1st",IF(BA171=BA170,"meio1st",IF(BA171=6,IF(BA170=7,"fim1st","meio1st"),IF(BA171=7,IF(BA170=6,"fim1st","meio1st"),"meio1st"))))),IF(BA170&gt;5,IF(BA170&gt;BA171+1,"fim1st","meio1st"),"meio1st")),IF(BA170&lt;&gt;"",IF(BA171&gt;5,IF(BA171&gt;BA170+1,"fim1st",IF(BA170&gt;BA171+1,"fim1st",IF(BA171=BA170,"meio1st",IF(BA171=6,IF(BA170=7,"fim1st","meio1st"),IF(BA171=7,IF(BA170=6,"fim1st","meio1st"),"meio1st"))))),IF(BA170&gt;5,IF(BA170&gt;BA171+1,"fim1st","meio1st"),"meio1st")),"NJG"))))))</f>
        <v>NJG</v>
      </c>
      <c r="BG171" s="87" t="n">
        <f aca="false">IF(AZ171="W",6,IF(AZ171="O",0,  IF(AZ170="R",IF(BE171="meio1st",IF(BA170&gt;4,IF(BA170=6,7,BA170+2),6),BA171),BA171)))</f>
        <v>0</v>
      </c>
      <c r="BH171" s="88" t="n">
        <f aca="false">IF(AZ171="W",6,IF(AZ171="O",0,IF(AZ171="R",IF(BE171="meio1st",0,IF(BE171="fim1st",0,BB171) ),IF(AZ170="R",IF(BE171="meio1st",6,IF(BE171="fim1st",6,IF(BE171="meio2st",IF(BB170&gt;4,IF(BB170=6,7,BB170+2),6),BB171))),BB171))))</f>
        <v>0</v>
      </c>
      <c r="BI171" s="89" t="n">
        <f aca="false">IF(AZ171="W",0,IF(AZ171="O",0,IF(AZ171="R",IF(BE171="STB",BC171,0),IF(AZ170="R",IF(BE166="meio1st",0,IF(BG171&gt;BG170,IF(BH171&gt;BH170,0,10),IF(BH171&gt;BH170,10,BC171))),BC171))))</f>
        <v>0</v>
      </c>
      <c r="BK171" s="81"/>
      <c r="BL171" s="82" t="n">
        <f aca="false">D169</f>
        <v>0</v>
      </c>
      <c r="BM171" s="83" t="n">
        <f aca="false">IF(BN171="W",1,IF(BN171="O",0,IF(BN171="R",0,IF(BN170="R",1,IF(BW171+BW170&gt;0,IF(BW171&gt;BW170,1,0),IF(BV171&gt;BV170,1,0))))))</f>
        <v>0</v>
      </c>
      <c r="BN171" s="110"/>
      <c r="BO171" s="85"/>
      <c r="BP171" s="85"/>
      <c r="BQ171" s="86"/>
      <c r="BS171" s="5" t="str">
        <f aca="false">IF(BQ171&lt;&gt;"","STB",IF(BQ170&lt;&gt;"","STB",IF(BP171&lt;&gt;"",IF(BP171&gt;5,IF(BP171&gt;BP170+1,"fim2st",IF(BP170&gt;BP171+1,"fim2st",IF(BP171=BP170,"meio2st",IF(BP171=6,IF(BP170=7,"fim2st","meio2st"),IF(BP171=7,IF(BP170=6,"fim2st","meio2st"),"meio2st"))))),IF(BP170&gt;5,IF(BP170&gt;BP171+1,"fim2st","meio2st"),"meio2st")),IF(BP170&lt;&gt;"",IF(BP171&gt;5,IF(BP171&gt;BP170+1,"fim2st",IF(BP170&gt;BP171+1,"fim2st",IF(BP171=BP170,"meio2st",IF(BP171=6,IF(BP170=7,"fim2st","meio2st"),IF(BP171=7,IF(BP170=6,"fim2st","meio2st"),"meio2st"))))),IF(BP170&gt;5,IF(BP170&gt;BP171+1,"fim2st","meio2st"),"meio2st")),IF(BO171&lt;&gt;"",IF(BO171&gt;5,IF(BO171&gt;BO170+1,"fim1st",IF(BO170&gt;BO171+1,"fim1st",IF(BO171=BO170,"meio1st",IF(BO171=6,IF(BO170=7,"fim1st","meio1st"),IF(BO171=7,IF(BO170=6,"fim1st","meio1st"),"meio1st"))))),IF(BO170&gt;5,IF(BO170&gt;BO171+1,"fim1st","meio1st"),"meio1st")),IF(BO170&lt;&gt;"",IF(BO171&gt;5,IF(BO171&gt;BO170+1,"fim1st",IF(BO170&gt;BO171+1,"fim1st",IF(BO171=BO170,"meio1st",IF(BO171=6,IF(BO170=7,"fim1st","meio1st"),IF(BO171=7,IF(BO170=6,"fim1st","meio1st"),"meio1st"))))),IF(BO170&gt;5,IF(BO170&gt;BO171+1,"fim1st","meio1st"),"meio1st")),"NJG"))))))</f>
        <v>NJG</v>
      </c>
      <c r="BU171" s="87" t="n">
        <f aca="false">IF(BN171="W",6,IF(BN171="O",0,  IF(BN170="R",IF(BS171="meio1st",IF(BO170&gt;4,IF(BO170=6,7,BO170+2),6),BO171),BO171)))</f>
        <v>0</v>
      </c>
      <c r="BV171" s="88" t="n">
        <f aca="false">IF(BN171="W",6,IF(BN171="O",0,IF(BN171="R",IF(BS171="meio1st",0,IF(BS171="fim1st",0,BP171) ),IF(BN170="R",IF(BS171="meio1st",6,IF(BS171="fim1st",6,IF(BS171="meio2st",IF(BP170&gt;4,IF(BP170=6,7,BP170+2),6),BP171))),BP171))))</f>
        <v>0</v>
      </c>
      <c r="BW171" s="89" t="n">
        <f aca="false">IF(BN171="W",0,IF(BN171="O",0,IF(BN171="R",IF(BS171="STB",BQ171,0),IF(BN170="R",IF(BS166="meio1st",0,IF(BU171&gt;BU170,IF(BV171&gt;BV170,0,10),IF(BV171&gt;BV170,10,BQ171))),BQ171))))</f>
        <v>0</v>
      </c>
      <c r="BY171" s="81"/>
      <c r="BZ171" s="82" t="n">
        <f aca="false">D171</f>
        <v>0</v>
      </c>
      <c r="CA171" s="83" t="n">
        <f aca="false">IF(CB171="W",1,IF(CB171="O",0,IF(CB171="R",0,IF(CB170="R",1,IF(CK171+CK170&gt;0,IF(CK171&gt;CK170,1,0),IF(CJ171&gt;CJ170,1,0))))))</f>
        <v>0</v>
      </c>
      <c r="CB171" s="110"/>
      <c r="CC171" s="85"/>
      <c r="CD171" s="85"/>
      <c r="CE171" s="86"/>
      <c r="CG171" s="5" t="str">
        <f aca="false">IF(CE171&lt;&gt;"","STB",IF(CE170&lt;&gt;"","STB",IF(CD171&lt;&gt;"",IF(CD171&gt;5,IF(CD171&gt;CD170+1,"fim2st",IF(CD170&gt;CD171+1,"fim2st",IF(CD171=CD170,"meio2st",IF(CD171=6,IF(CD170=7,"fim2st","meio2st"),IF(CD171=7,IF(CD170=6,"fim2st","meio2st"),"meio2st"))))),IF(CD170&gt;5,IF(CD170&gt;CD171+1,"fim2st","meio2st"),"meio2st")),IF(CD170&lt;&gt;"",IF(CD171&gt;5,IF(CD171&gt;CD170+1,"fim2st",IF(CD170&gt;CD171+1,"fim2st",IF(CD171=CD170,"meio2st",IF(CD171=6,IF(CD170=7,"fim2st","meio2st"),IF(CD171=7,IF(CD170=6,"fim2st","meio2st"),"meio2st"))))),IF(CD170&gt;5,IF(CD170&gt;CD171+1,"fim2st","meio2st"),"meio2st")),IF(CC171&lt;&gt;"",IF(CC171&gt;5,IF(CC171&gt;CC170+1,"fim1st",IF(CC170&gt;CC171+1,"fim1st",IF(CC171=CC170,"meio1st",IF(CC171=6,IF(CC170=7,"fim1st","meio1st"),IF(CC171=7,IF(CC170=6,"fim1st","meio1st"),"meio1st"))))),IF(CC170&gt;5,IF(CC170&gt;CC171+1,"fim1st","meio1st"),"meio1st")),IF(CC170&lt;&gt;"",IF(CC171&gt;5,IF(CC171&gt;CC170+1,"fim1st",IF(CC170&gt;CC171+1,"fim1st",IF(CC171=CC170,"meio1st",IF(CC171=6,IF(CC170=7,"fim1st","meio1st"),IF(CC171=7,IF(CC170=6,"fim1st","meio1st"),"meio1st"))))),IF(CC170&gt;5,IF(CC170&gt;CC171+1,"fim1st","meio1st"),"meio1st")),"NJG"))))))</f>
        <v>NJG</v>
      </c>
      <c r="CI171" s="92" t="n">
        <f aca="false">IF(CB171="W",6,IF(CB171="O",0,  IF(CB170="R",IF(CG171="meio1st",IF(CC170&gt;4,IF(CC170=6,7,CC170+2),6),CC171),CC171)))</f>
        <v>0</v>
      </c>
      <c r="CJ171" s="93" t="n">
        <f aca="false">IF(CB171="W",6,IF(CB171="O",0,IF(CB171="R",IF(CG171="meio1st",0,IF(CG171="fim1st",0,CD171) ),IF(CB170="R",IF(CG171="meio1st",6,IF(CG171="fim1st",6,IF(CG171="meio2st",IF(CD170&gt;4,IF(CD170=6,7,CD170+2),6),CD171))),CD171))))</f>
        <v>0</v>
      </c>
      <c r="CK171" s="94" t="n">
        <f aca="false">IF(CB171="W",0,IF(CB171="O",0,IF(CB171="R",IF(CG171="STB",CE171,0),IF(CB170="R",IF(CG166="meio1st",0,IF(CI171&gt;CI170,IF(CJ171&gt;CJ170,0,10),IF(CJ171&gt;CJ170,10,CE171))),CE171))))</f>
        <v>0</v>
      </c>
      <c r="CM171" s="1" t="n">
        <f aca="false">D171</f>
        <v>0</v>
      </c>
      <c r="CN171" s="8" t="n">
        <f aca="false">IF(AE167&gt;AE166,1,0)</f>
        <v>0</v>
      </c>
      <c r="CO171" s="8" t="n">
        <f aca="false">IF(AF167&gt;AF166,1,0)</f>
        <v>0</v>
      </c>
      <c r="CP171" s="8" t="n">
        <f aca="false">IF(AG167&gt;AG166,1,0)</f>
        <v>0</v>
      </c>
      <c r="CQ171" s="8" t="n">
        <f aca="false">IF(AS171&gt;AS170,1,0)</f>
        <v>0</v>
      </c>
      <c r="CR171" s="8" t="n">
        <f aca="false">IF(AT171&gt;AT170,1,0)</f>
        <v>0</v>
      </c>
      <c r="CS171" s="8" t="n">
        <f aca="false">IF(AU171&gt;AU170,1,0)</f>
        <v>0</v>
      </c>
      <c r="CT171" s="8" t="n">
        <f aca="false">IF(BG171&gt;BG170,1,0)</f>
        <v>0</v>
      </c>
      <c r="CU171" s="8" t="n">
        <f aca="false">IF(BH171&gt;BH170,1,0)</f>
        <v>0</v>
      </c>
      <c r="CV171" s="8" t="n">
        <f aca="false">IF(BI171&gt;BI170,1,0)</f>
        <v>0</v>
      </c>
      <c r="CW171" s="8" t="n">
        <f aca="false">IF(BU169&gt;BU168,1,0)</f>
        <v>0</v>
      </c>
      <c r="CX171" s="8" t="n">
        <f aca="false">IF(BV169&gt;BV168,1,0)</f>
        <v>0</v>
      </c>
      <c r="CY171" s="8" t="n">
        <f aca="false">IF(BW169&gt;BW168,1,0)</f>
        <v>0</v>
      </c>
      <c r="CZ171" s="8" t="n">
        <f aca="false">IF(CI171&gt;CI170,1,0)</f>
        <v>0</v>
      </c>
      <c r="DA171" s="8" t="n">
        <f aca="false">IF(CJ171&gt;CJ170,1,0)</f>
        <v>0</v>
      </c>
      <c r="DB171" s="8" t="n">
        <f aca="false">IF(CK171&gt;CK170,1,0)</f>
        <v>0</v>
      </c>
      <c r="DC171" s="74"/>
      <c r="DD171" s="8" t="n">
        <f aca="false">IF(AE166&gt;AE167,1,0)</f>
        <v>0</v>
      </c>
      <c r="DE171" s="8" t="n">
        <f aca="false">IF(AF166&gt;AF167,1,0)</f>
        <v>0</v>
      </c>
      <c r="DF171" s="8" t="n">
        <f aca="false">IF(AG166&gt;AG167,1,0)</f>
        <v>0</v>
      </c>
      <c r="DG171" s="8" t="n">
        <f aca="false">IF(AS170&gt;AS171,1,0)</f>
        <v>0</v>
      </c>
      <c r="DH171" s="8" t="n">
        <f aca="false">IF(AT170&gt;AT171,1,0)</f>
        <v>0</v>
      </c>
      <c r="DI171" s="8" t="n">
        <f aca="false">IF(AU170&gt;AU171,1,0)</f>
        <v>0</v>
      </c>
      <c r="DJ171" s="8" t="n">
        <f aca="false">IF(BG170&gt;BG171,1,0)</f>
        <v>0</v>
      </c>
      <c r="DK171" s="8" t="n">
        <f aca="false">IF(BH170&gt;BH171,1,0)</f>
        <v>0</v>
      </c>
      <c r="DL171" s="8" t="n">
        <f aca="false">IF(BI170&gt;BI171,1,0)</f>
        <v>0</v>
      </c>
      <c r="DM171" s="8" t="n">
        <f aca="false">IF(BU168&gt;BU169,1,0)</f>
        <v>0</v>
      </c>
      <c r="DN171" s="8" t="n">
        <f aca="false">IF(BV168&gt;BV169,1,0)</f>
        <v>0</v>
      </c>
      <c r="DO171" s="8" t="n">
        <f aca="false">IF(BW168&gt;BW169,1,0)</f>
        <v>0</v>
      </c>
      <c r="DP171" s="8" t="n">
        <f aca="false">IF(CI170&gt;CI171,1,0)</f>
        <v>0</v>
      </c>
      <c r="DQ171" s="8" t="n">
        <f aca="false">IF(CJ170&gt;CJ171,1,0)</f>
        <v>0</v>
      </c>
      <c r="DR171" s="8" t="n">
        <f aca="false">IF(CK170&gt;CK171,1,0)</f>
        <v>0</v>
      </c>
      <c r="DS171" s="74"/>
      <c r="DT171" s="8" t="n">
        <f aca="false">AE167+AF167+AG167+AS171+AT171+AU171+BG171+BH171+BI171+BU169+BV169+BW169+CI171+CJ171+CK171</f>
        <v>0</v>
      </c>
      <c r="DU171" s="8" t="n">
        <f aca="false">AE166+AF166+AG166+AS170+AT170+AU170+BG170+BH170+BI170+BU168+BV168+BW168+CI170+CJ170+CK170</f>
        <v>0</v>
      </c>
      <c r="DV171" s="74"/>
      <c r="DW171" s="1" t="n">
        <f aca="false">IF(X167="O",1,0)</f>
        <v>0</v>
      </c>
      <c r="DX171" s="1" t="n">
        <f aca="false">IF(AL171="O",1,0)</f>
        <v>0</v>
      </c>
      <c r="DY171" s="1" t="n">
        <f aca="false">IF(AZ171="O",1,0)</f>
        <v>0</v>
      </c>
      <c r="DZ171" s="1" t="n">
        <f aca="false">IF(BN169="O",1,0)</f>
        <v>0</v>
      </c>
      <c r="EA171" s="1" t="n">
        <f aca="false">IF(CB171="O",1,0)</f>
        <v>0</v>
      </c>
      <c r="ED171" s="8" t="n">
        <f aca="false">IF(CN171+CO171+CP171+DD171+DE171+DF171&gt;0,1,0)</f>
        <v>0</v>
      </c>
      <c r="EE171" s="8" t="n">
        <f aca="false">IF(CQ171+CR171+CS171+DG171+DH171+DI171&gt;0,1,0)</f>
        <v>0</v>
      </c>
      <c r="EF171" s="8" t="n">
        <f aca="false">IF(CT171+CU171+CV171+DJ171+DK171+DL171&gt;0,1,0)</f>
        <v>0</v>
      </c>
      <c r="EG171" s="8" t="n">
        <f aca="false">IF(CW171+CX171+CY171+DM171+DN171+DO171&gt;0,1,0)</f>
        <v>0</v>
      </c>
      <c r="EH171" s="8" t="n">
        <f aca="false">IF(CZ171+DA171+DB171+DP171+DQ171+DR171&gt;0,1,0)</f>
        <v>0</v>
      </c>
      <c r="EI171" s="8" t="n">
        <v>6</v>
      </c>
      <c r="EJ171" s="48" t="n">
        <f aca="false">SUM(ED171:EH171)</f>
        <v>0</v>
      </c>
      <c r="EK171" s="48" t="n">
        <f aca="false">AY171+BM169+CA171+W167+AK171</f>
        <v>0</v>
      </c>
      <c r="EL171" s="48" t="n">
        <f aca="false">SUM(CN171:DB171)</f>
        <v>0</v>
      </c>
      <c r="EM171" s="48" t="n">
        <f aca="false">SUM(DD171:DR171)</f>
        <v>0</v>
      </c>
      <c r="EN171" s="48" t="n">
        <f aca="false">EL171-EM171</f>
        <v>0</v>
      </c>
      <c r="EO171" s="48" t="n">
        <f aca="false">DT171</f>
        <v>0</v>
      </c>
      <c r="EP171" s="48" t="n">
        <f aca="false">DU171</f>
        <v>0</v>
      </c>
      <c r="EQ171" s="48" t="n">
        <f aca="false">EO171-EP171</f>
        <v>0</v>
      </c>
      <c r="ER171" s="48" t="n">
        <f aca="false">SUM(DW171:EA171)</f>
        <v>0</v>
      </c>
      <c r="ES171" s="74"/>
      <c r="ET171" s="27" t="n">
        <f aca="false">IF(EK171+100&gt;99,EK171+100,concatdxnar("0",EK171+100))</f>
        <v>100</v>
      </c>
      <c r="EU171" s="27" t="n">
        <f aca="false">IF(EN171+100&gt;99,EN171+100,CONCATENATE("0",EN171+100))</f>
        <v>100</v>
      </c>
      <c r="EV171" s="27" t="n">
        <f aca="false">IF(EQ171+100&gt;99,EQ171+100,CONCATENATE("0",EQ171+100))</f>
        <v>100</v>
      </c>
      <c r="EW171" s="27" t="n">
        <f aca="false">9-ER171</f>
        <v>9</v>
      </c>
      <c r="EX171" s="8" t="str">
        <f aca="false">CONCATENATE(ET171,EU171,EV171,EW171,EI171)</f>
        <v>10010010096</v>
      </c>
      <c r="EY171" s="8" t="n">
        <f aca="false">VALUE(EX171)</f>
        <v>10010010096</v>
      </c>
      <c r="EZ171" s="8" t="n">
        <f aca="false">LARGE(EY166:EY171,EI171)</f>
        <v>10010010091</v>
      </c>
      <c r="FA171" s="8" t="str">
        <f aca="false">LEFT(EZ171,9)</f>
        <v>100100100</v>
      </c>
      <c r="FB171" s="8" t="str">
        <f aca="false">IF(FA171=FA170,"empate-c","ok")</f>
        <v>empate-c</v>
      </c>
      <c r="FC171" s="8" t="n">
        <f aca="false">VALUE(RIGHT(EZ171,1))</f>
        <v>1</v>
      </c>
      <c r="FD171" s="8" t="str">
        <f aca="false">IF(FB171="ok",9,IF(FB171="empate-c",CONCATENATE(FC171,FC170),IF(FB171="empate-b",CONCATENATE(FC171,FC210),1)))</f>
        <v>12</v>
      </c>
      <c r="FE171" s="8" t="str">
        <f aca="false">RIGHT(C164,1)</f>
        <v>S</v>
      </c>
      <c r="FF171" s="8" t="e">
        <f aca="false">IF(FD171=9,9,VLOOKUP(CONCATENATE(FE171,FD171),'Conf-Direto'!$A$12:$B$587,2,0))</f>
        <v>#N/A</v>
      </c>
      <c r="FG171" s="8" t="e">
        <f aca="false">IF(FF171=9,9,IF(FF171=FC171,8,7))</f>
        <v>#N/A</v>
      </c>
      <c r="FH171" s="1" t="e">
        <f aca="false">CONCATENATE(FA171,FG171,FC171)</f>
        <v>#N/A</v>
      </c>
      <c r="FI171" s="8" t="n">
        <v>6</v>
      </c>
      <c r="FJ171" s="25" t="n">
        <f aca="false">IF(W166=1,1,IF(W167=1,6,0))</f>
        <v>0</v>
      </c>
      <c r="FK171" s="25" t="n">
        <f aca="false">IF(BM168=1,2,IF(BM169=1,6,0))</f>
        <v>0</v>
      </c>
      <c r="FL171" s="25" t="n">
        <f aca="false">IF(AK170=1,3,IF(AK171=1,6,0))</f>
        <v>0</v>
      </c>
      <c r="FM171" s="25" t="n">
        <f aca="false">IF(CA170=1,4,IF(CA171=1,6,0))</f>
        <v>0</v>
      </c>
      <c r="FN171" s="25" t="n">
        <f aca="false">IF(AY170=1,5,IF(AY171=1,6,0))</f>
        <v>0</v>
      </c>
      <c r="FO171" s="25"/>
      <c r="FP171" s="1" t="e">
        <f aca="false">VALUE(FH171)</f>
        <v>#N/A</v>
      </c>
      <c r="FQ171" s="1" t="e">
        <f aca="false">LARGE(FP166:FP171,6)</f>
        <v>#N/A</v>
      </c>
      <c r="FR171" s="8" t="n">
        <f aca="false">IF(SUM(EJ166:EJ171)=0,B171,VALUE(RIGHT(FQ171,1)))</f>
        <v>6</v>
      </c>
      <c r="FS171" s="1" t="n">
        <f aca="false">FR171+102</f>
        <v>108</v>
      </c>
      <c r="FT171" s="1" t="n">
        <f aca="false">VLOOKUP(FR171,B166:D171,3,0)</f>
        <v>0</v>
      </c>
      <c r="FU171" s="4" t="n">
        <f aca="false">F171</f>
        <v>114</v>
      </c>
      <c r="FV171" s="9" t="str">
        <f aca="false">IF(FS171&lt;10,CONCATENATE("0",FS171,IF(FU171&lt;10,CONCATENATE("0",FU171),FU171)),CONCATENATE(FS171,IF(FU171&lt;10,CONCATENATE("0",FU171),FU171)))</f>
        <v>108114</v>
      </c>
      <c r="FW171" s="4" t="n">
        <f aca="false">VALUE(FV171)</f>
        <v>108114</v>
      </c>
      <c r="FX171" s="4" t="n">
        <f aca="false">SMALL(FW166:FW171,FI171)</f>
        <v>108114</v>
      </c>
      <c r="FY171" s="4" t="n">
        <f aca="false">IF(LEN(FX171)=3,VALUE(LEFT(FX171,1)),IF(LEN(FX171)=6,VALUE(LEFT(FX171,3)),VALUE(LEFT(FX171,2))))</f>
        <v>108</v>
      </c>
      <c r="FZ171" s="4" t="n">
        <f aca="false">IF(LEN(FX171)=6,VALUE(RIGHT(FX171,3)),RIGHT(FX171,2))</f>
        <v>114</v>
      </c>
    </row>
    <row r="173" customFormat="false" ht="15" hidden="false" customHeight="false" outlineLevel="0" collapsed="false">
      <c r="B173" s="48"/>
      <c r="C173" s="125"/>
      <c r="D173" s="126"/>
      <c r="G173" s="127" t="str">
        <f aca="false">CONCATENATE(PARAMETROS!D4," DA BARRAGEM DO CLUBE DO EXÉRCITO DE ",PARAMETROS!D7)</f>
        <v>3o TURNO DA BARRAGEM DO CLUBE DO EXÉRCITO DE 2022</v>
      </c>
      <c r="H173" s="127"/>
      <c r="I173" s="127"/>
      <c r="J173" s="127"/>
      <c r="K173" s="127"/>
      <c r="L173" s="127"/>
      <c r="M173" s="127"/>
      <c r="N173" s="127"/>
      <c r="O173" s="127"/>
      <c r="P173" s="128"/>
      <c r="Q173" s="128"/>
      <c r="R173" s="128"/>
      <c r="S173" s="128"/>
      <c r="U173" s="129"/>
      <c r="V173" s="130"/>
      <c r="W173" s="131"/>
      <c r="X173" s="125"/>
      <c r="Y173" s="125"/>
      <c r="Z173" s="125"/>
      <c r="AA173" s="125"/>
      <c r="AE173" s="132"/>
      <c r="AF173" s="132"/>
      <c r="AG173" s="132"/>
      <c r="AH173" s="69"/>
      <c r="AI173" s="129"/>
      <c r="AJ173" s="130"/>
      <c r="AK173" s="131"/>
      <c r="AL173" s="125"/>
      <c r="AM173" s="125"/>
      <c r="AN173" s="125"/>
      <c r="AO173" s="125"/>
      <c r="AS173" s="132"/>
      <c r="AT173" s="132"/>
      <c r="AU173" s="132"/>
      <c r="AW173" s="129"/>
      <c r="AX173" s="130"/>
      <c r="AY173" s="131"/>
      <c r="AZ173" s="125"/>
      <c r="BA173" s="125"/>
      <c r="BB173" s="125"/>
      <c r="BC173" s="125"/>
      <c r="BG173" s="132"/>
      <c r="BH173" s="132"/>
      <c r="BI173" s="132"/>
      <c r="BK173" s="129"/>
      <c r="BL173" s="130"/>
      <c r="BM173" s="131"/>
      <c r="BN173" s="125"/>
      <c r="BO173" s="125"/>
      <c r="BP173" s="125"/>
      <c r="BQ173" s="125"/>
      <c r="BU173" s="132"/>
      <c r="BV173" s="132"/>
      <c r="BW173" s="132"/>
      <c r="BY173" s="129"/>
      <c r="BZ173" s="130"/>
      <c r="CA173" s="131"/>
      <c r="CB173" s="133"/>
      <c r="CC173" s="133"/>
      <c r="CD173" s="133"/>
      <c r="CE173" s="133"/>
      <c r="CI173" s="134"/>
      <c r="CJ173" s="134"/>
      <c r="CK173" s="134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74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74"/>
      <c r="DT173" s="8"/>
      <c r="DU173" s="8"/>
      <c r="DV173" s="74"/>
      <c r="EJ173" s="48"/>
      <c r="EK173" s="48"/>
      <c r="EL173" s="48"/>
      <c r="EM173" s="48"/>
      <c r="EN173" s="48"/>
      <c r="EO173" s="48"/>
      <c r="EP173" s="48"/>
      <c r="EQ173" s="48"/>
      <c r="ER173" s="48"/>
      <c r="ES173" s="74"/>
      <c r="ET173" s="27"/>
      <c r="EU173" s="27"/>
      <c r="EV173" s="27"/>
      <c r="EW173" s="27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I173" s="8"/>
      <c r="FJ173" s="25"/>
      <c r="FK173" s="25"/>
      <c r="FL173" s="25"/>
      <c r="FM173" s="25"/>
      <c r="FN173" s="25"/>
      <c r="FO173" s="25"/>
      <c r="FR173" s="8"/>
    </row>
    <row r="175" s="136" customFormat="true" ht="21.75" hidden="false" customHeight="true" outlineLevel="0" collapsed="false">
      <c r="A175" s="135"/>
      <c r="B175" s="135"/>
      <c r="E175" s="137"/>
      <c r="F175" s="137"/>
      <c r="G175" s="138" t="s">
        <v>103</v>
      </c>
      <c r="H175" s="139"/>
      <c r="I175" s="139"/>
      <c r="J175" s="139"/>
      <c r="K175" s="139"/>
      <c r="L175" s="139"/>
      <c r="M175" s="139"/>
      <c r="N175" s="139"/>
      <c r="O175" s="140"/>
      <c r="P175" s="141"/>
      <c r="Q175" s="141"/>
      <c r="R175" s="141"/>
      <c r="S175" s="141"/>
      <c r="T175" s="142"/>
      <c r="U175" s="142"/>
      <c r="V175" s="142"/>
      <c r="W175" s="143"/>
      <c r="X175" s="142"/>
      <c r="Y175" s="142"/>
      <c r="Z175" s="142"/>
      <c r="AA175" s="142"/>
      <c r="AB175" s="142"/>
      <c r="AC175" s="143"/>
      <c r="AD175" s="143"/>
      <c r="AE175" s="142"/>
      <c r="AF175" s="142"/>
      <c r="AG175" s="142"/>
      <c r="AH175" s="142"/>
      <c r="AI175" s="142"/>
      <c r="AJ175" s="142"/>
      <c r="AK175" s="143"/>
      <c r="AL175" s="142"/>
      <c r="AM175" s="142"/>
      <c r="AN175" s="142"/>
      <c r="AO175" s="142"/>
      <c r="AP175" s="143"/>
      <c r="AQ175" s="143"/>
      <c r="AR175" s="143"/>
      <c r="AS175" s="142"/>
      <c r="AT175" s="142"/>
      <c r="AU175" s="142"/>
      <c r="AV175" s="142"/>
      <c r="AW175" s="142"/>
      <c r="AX175" s="142"/>
      <c r="AY175" s="143"/>
      <c r="AZ175" s="142"/>
      <c r="BA175" s="142"/>
      <c r="BB175" s="142"/>
      <c r="BC175" s="142"/>
      <c r="BD175" s="143"/>
      <c r="BE175" s="143"/>
      <c r="BF175" s="143"/>
      <c r="BG175" s="142"/>
      <c r="BH175" s="142"/>
      <c r="BI175" s="142"/>
      <c r="BJ175" s="142"/>
      <c r="BK175" s="142"/>
      <c r="BL175" s="142"/>
      <c r="BM175" s="143"/>
      <c r="BN175" s="142"/>
      <c r="BO175" s="142"/>
      <c r="BP175" s="142"/>
      <c r="BQ175" s="142"/>
      <c r="BR175" s="143"/>
      <c r="BS175" s="143"/>
      <c r="BT175" s="143"/>
      <c r="BU175" s="142"/>
      <c r="BV175" s="142"/>
      <c r="BW175" s="142"/>
      <c r="BX175" s="142"/>
      <c r="BY175" s="142"/>
      <c r="BZ175" s="142"/>
      <c r="CA175" s="143"/>
      <c r="CB175" s="144"/>
      <c r="CC175" s="144"/>
      <c r="CD175" s="144"/>
      <c r="CE175" s="144"/>
      <c r="CF175" s="143"/>
      <c r="CG175" s="143"/>
      <c r="CH175" s="143"/>
      <c r="CI175" s="142"/>
      <c r="CJ175" s="142"/>
      <c r="CK175" s="142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45"/>
      <c r="EC175" s="145"/>
      <c r="ED175" s="145"/>
      <c r="EE175" s="145"/>
      <c r="EF175" s="145"/>
      <c r="EG175" s="145"/>
      <c r="EH175" s="145"/>
      <c r="EI175" s="145"/>
      <c r="EJ175" s="145"/>
      <c r="EK175" s="145"/>
      <c r="EL175" s="145"/>
      <c r="EM175" s="145"/>
      <c r="EN175" s="145"/>
      <c r="EO175" s="145"/>
      <c r="EP175" s="145"/>
      <c r="EQ175" s="145"/>
      <c r="ER175" s="14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7"/>
      <c r="FV175" s="146"/>
      <c r="FW175" s="137"/>
      <c r="FX175" s="137"/>
      <c r="FY175" s="137"/>
      <c r="FZ175" s="137"/>
      <c r="GA175" s="137"/>
      <c r="GB175" s="137"/>
      <c r="GC175" s="137"/>
    </row>
    <row r="176" s="136" customFormat="true" ht="15" hidden="false" customHeight="false" outlineLevel="0" collapsed="false">
      <c r="A176" s="135"/>
      <c r="B176" s="135"/>
      <c r="E176" s="137"/>
      <c r="F176" s="137"/>
      <c r="G176" s="147" t="s">
        <v>104</v>
      </c>
      <c r="H176" s="141"/>
      <c r="I176" s="141"/>
      <c r="J176" s="141"/>
      <c r="K176" s="141"/>
      <c r="L176" s="141"/>
      <c r="M176" s="141"/>
      <c r="N176" s="141"/>
      <c r="O176" s="148"/>
      <c r="P176" s="141"/>
      <c r="Q176" s="141"/>
      <c r="R176" s="141"/>
      <c r="S176" s="141"/>
      <c r="T176" s="142"/>
      <c r="U176" s="142"/>
      <c r="V176" s="142"/>
      <c r="W176" s="143"/>
      <c r="X176" s="142"/>
      <c r="Y176" s="142"/>
      <c r="Z176" s="142"/>
      <c r="AA176" s="142"/>
      <c r="AB176" s="142"/>
      <c r="AC176" s="143"/>
      <c r="AD176" s="143"/>
      <c r="AE176" s="142"/>
      <c r="AF176" s="142"/>
      <c r="AG176" s="142"/>
      <c r="AH176" s="142"/>
      <c r="AI176" s="142"/>
      <c r="AJ176" s="142"/>
      <c r="AK176" s="143"/>
      <c r="AL176" s="142"/>
      <c r="AM176" s="142"/>
      <c r="AN176" s="142"/>
      <c r="AO176" s="142"/>
      <c r="AP176" s="143"/>
      <c r="AQ176" s="143"/>
      <c r="AR176" s="143"/>
      <c r="AS176" s="142"/>
      <c r="AT176" s="142"/>
      <c r="AU176" s="142"/>
      <c r="AV176" s="142"/>
      <c r="AW176" s="142"/>
      <c r="AX176" s="142"/>
      <c r="AY176" s="143"/>
      <c r="AZ176" s="142"/>
      <c r="BA176" s="142"/>
      <c r="BB176" s="142"/>
      <c r="BC176" s="142"/>
      <c r="BD176" s="143"/>
      <c r="BE176" s="143"/>
      <c r="BF176" s="143"/>
      <c r="BG176" s="142"/>
      <c r="BH176" s="142"/>
      <c r="BI176" s="142"/>
      <c r="BJ176" s="142"/>
      <c r="BK176" s="142"/>
      <c r="BL176" s="142"/>
      <c r="BM176" s="143"/>
      <c r="BN176" s="142"/>
      <c r="BO176" s="142"/>
      <c r="BP176" s="142"/>
      <c r="BQ176" s="142"/>
      <c r="BR176" s="143"/>
      <c r="BS176" s="143"/>
      <c r="BT176" s="143"/>
      <c r="BU176" s="142"/>
      <c r="BV176" s="142"/>
      <c r="BW176" s="142"/>
      <c r="BX176" s="142"/>
      <c r="BY176" s="142"/>
      <c r="BZ176" s="142"/>
      <c r="CA176" s="143"/>
      <c r="CB176" s="144"/>
      <c r="CC176" s="144"/>
      <c r="CD176" s="144"/>
      <c r="CE176" s="144"/>
      <c r="CF176" s="143"/>
      <c r="CG176" s="143"/>
      <c r="CH176" s="143"/>
      <c r="CI176" s="142"/>
      <c r="CJ176" s="142"/>
      <c r="CK176" s="142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45"/>
      <c r="EC176" s="145"/>
      <c r="ED176" s="145"/>
      <c r="EE176" s="145"/>
      <c r="EF176" s="145"/>
      <c r="EG176" s="145"/>
      <c r="EH176" s="145"/>
      <c r="EI176" s="145"/>
      <c r="EJ176" s="145"/>
      <c r="EK176" s="145"/>
      <c r="EL176" s="145"/>
      <c r="EM176" s="145"/>
      <c r="EN176" s="145"/>
      <c r="EO176" s="145"/>
      <c r="EP176" s="145"/>
      <c r="EQ176" s="145"/>
      <c r="ER176" s="14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7"/>
      <c r="FV176" s="146"/>
      <c r="FW176" s="137"/>
      <c r="FX176" s="137"/>
      <c r="FY176" s="137"/>
      <c r="FZ176" s="137"/>
      <c r="GA176" s="137"/>
      <c r="GB176" s="137"/>
      <c r="GC176" s="137"/>
    </row>
    <row r="177" customFormat="false" ht="15" hidden="false" customHeight="false" outlineLevel="0" collapsed="false">
      <c r="G177" s="149" t="s">
        <v>105</v>
      </c>
      <c r="H177" s="150"/>
      <c r="I177" s="150"/>
      <c r="J177" s="150"/>
      <c r="L177" s="150"/>
      <c r="M177" s="150"/>
      <c r="N177" s="150"/>
      <c r="O177" s="151"/>
      <c r="P177" s="150"/>
      <c r="Q177" s="150"/>
      <c r="R177" s="150"/>
      <c r="S177" s="150"/>
      <c r="T177" s="152"/>
      <c r="U177" s="152"/>
      <c r="V177" s="152"/>
      <c r="W177" s="152"/>
      <c r="X177" s="152"/>
      <c r="Y177" s="152"/>
      <c r="Z177" s="152"/>
      <c r="AA177" s="152"/>
      <c r="AB177" s="152"/>
      <c r="AC177" s="152"/>
      <c r="AD177" s="152"/>
      <c r="AE177" s="152"/>
      <c r="AF177" s="152"/>
      <c r="AG177" s="152"/>
      <c r="AH177" s="152"/>
      <c r="AI177" s="152"/>
      <c r="AJ177" s="152"/>
      <c r="AK177" s="152"/>
      <c r="AL177" s="152"/>
      <c r="AM177" s="152"/>
      <c r="AN177" s="152"/>
      <c r="AO177" s="152"/>
      <c r="AP177" s="152"/>
      <c r="AQ177" s="152"/>
      <c r="AR177" s="152"/>
      <c r="AS177" s="152"/>
      <c r="AT177" s="152"/>
      <c r="AU177" s="152"/>
      <c r="AV177" s="152"/>
      <c r="AW177" s="152"/>
      <c r="AX177" s="152"/>
      <c r="AY177" s="152"/>
      <c r="AZ177" s="152"/>
      <c r="BA177" s="152"/>
      <c r="BB177" s="152"/>
      <c r="BC177" s="152"/>
      <c r="BD177" s="152"/>
      <c r="BE177" s="152"/>
      <c r="BF177" s="152"/>
      <c r="BG177" s="152"/>
      <c r="BH177" s="152"/>
      <c r="BI177" s="152"/>
      <c r="BJ177" s="152"/>
      <c r="BK177" s="152"/>
      <c r="BL177" s="152"/>
      <c r="BM177" s="152"/>
      <c r="BN177" s="152"/>
      <c r="BO177" s="152"/>
      <c r="BP177" s="152"/>
      <c r="BQ177" s="152"/>
      <c r="BR177" s="152"/>
      <c r="BS177" s="152"/>
      <c r="BT177" s="152"/>
      <c r="BU177" s="152"/>
      <c r="BV177" s="152"/>
      <c r="BW177" s="152"/>
      <c r="BX177" s="152"/>
      <c r="BY177" s="152"/>
      <c r="BZ177" s="152"/>
      <c r="CA177" s="152"/>
      <c r="CB177" s="152"/>
      <c r="CC177" s="152"/>
      <c r="CD177" s="152"/>
      <c r="CE177" s="152"/>
      <c r="CF177" s="152"/>
      <c r="CG177" s="152"/>
      <c r="CH177" s="153"/>
      <c r="CI177" s="153"/>
      <c r="CJ177" s="153"/>
      <c r="CK177" s="153"/>
    </row>
    <row r="178" customFormat="false" ht="15" hidden="false" customHeight="false" outlineLevel="0" collapsed="false">
      <c r="G178" s="149" t="s">
        <v>106</v>
      </c>
      <c r="H178" s="150"/>
      <c r="I178" s="150"/>
      <c r="J178" s="150"/>
      <c r="K178" s="150"/>
      <c r="L178" s="150"/>
      <c r="M178" s="150"/>
      <c r="N178" s="150"/>
      <c r="O178" s="151"/>
      <c r="P178" s="150"/>
      <c r="Q178" s="150"/>
      <c r="R178" s="150"/>
      <c r="S178" s="150"/>
      <c r="T178" s="152"/>
      <c r="U178" s="152"/>
      <c r="V178" s="152"/>
      <c r="W178" s="152"/>
      <c r="X178" s="152"/>
      <c r="Y178" s="152"/>
      <c r="Z178" s="152"/>
      <c r="AA178" s="152"/>
      <c r="AB178" s="152"/>
      <c r="AC178" s="152"/>
      <c r="AD178" s="152"/>
      <c r="AE178" s="152"/>
      <c r="AF178" s="152"/>
      <c r="AG178" s="152"/>
      <c r="AH178" s="152"/>
      <c r="AI178" s="152"/>
      <c r="AJ178" s="152"/>
      <c r="AK178" s="152"/>
      <c r="AL178" s="152"/>
      <c r="AM178" s="152"/>
      <c r="AN178" s="152"/>
      <c r="AO178" s="152"/>
      <c r="AP178" s="152"/>
      <c r="AQ178" s="152"/>
      <c r="AR178" s="152"/>
      <c r="AS178" s="152"/>
      <c r="AT178" s="152"/>
      <c r="AU178" s="152"/>
      <c r="AV178" s="152"/>
      <c r="AW178" s="152"/>
      <c r="AX178" s="152"/>
      <c r="AY178" s="152"/>
      <c r="AZ178" s="152"/>
      <c r="BA178" s="152"/>
      <c r="BB178" s="152"/>
      <c r="BC178" s="152"/>
      <c r="BD178" s="152"/>
      <c r="BE178" s="152"/>
      <c r="BF178" s="152"/>
      <c r="BG178" s="152"/>
      <c r="BH178" s="152"/>
      <c r="BI178" s="152"/>
      <c r="BJ178" s="152"/>
      <c r="BK178" s="152"/>
      <c r="BL178" s="152"/>
      <c r="BM178" s="152"/>
      <c r="BN178" s="152"/>
      <c r="BO178" s="152"/>
      <c r="BP178" s="152"/>
      <c r="BQ178" s="152"/>
      <c r="BR178" s="152"/>
      <c r="BS178" s="152"/>
      <c r="BT178" s="152"/>
      <c r="BU178" s="152"/>
      <c r="BV178" s="152"/>
      <c r="BW178" s="152"/>
      <c r="BX178" s="152"/>
      <c r="BY178" s="152"/>
      <c r="BZ178" s="152"/>
      <c r="CA178" s="152"/>
      <c r="CB178" s="152"/>
      <c r="CC178" s="152"/>
      <c r="CD178" s="152"/>
      <c r="CE178" s="152"/>
      <c r="CF178" s="152"/>
      <c r="CG178" s="152"/>
      <c r="CH178" s="153"/>
      <c r="CI178" s="153"/>
      <c r="CJ178" s="153"/>
      <c r="CK178" s="153"/>
    </row>
    <row r="179" customFormat="false" ht="15" hidden="false" customHeight="false" outlineLevel="0" collapsed="false">
      <c r="G179" s="154" t="s">
        <v>107</v>
      </c>
      <c r="H179" s="155"/>
      <c r="I179" s="155"/>
      <c r="J179" s="155"/>
      <c r="K179" s="155"/>
      <c r="L179" s="155"/>
      <c r="M179" s="155"/>
      <c r="N179" s="155"/>
      <c r="O179" s="156"/>
      <c r="P179" s="150"/>
      <c r="Q179" s="150"/>
      <c r="R179" s="150"/>
      <c r="S179" s="150"/>
      <c r="T179" s="152"/>
      <c r="U179" s="152"/>
      <c r="V179" s="152"/>
      <c r="W179" s="152"/>
      <c r="X179" s="152"/>
      <c r="Y179" s="152"/>
      <c r="Z179" s="152"/>
      <c r="AA179" s="152"/>
      <c r="AB179" s="152"/>
      <c r="AC179" s="152"/>
      <c r="AD179" s="152"/>
      <c r="AE179" s="152"/>
      <c r="AF179" s="152"/>
      <c r="AG179" s="152"/>
      <c r="AH179" s="152"/>
      <c r="AI179" s="152"/>
      <c r="AJ179" s="152"/>
      <c r="AK179" s="152"/>
      <c r="AL179" s="152"/>
      <c r="AM179" s="152"/>
      <c r="AN179" s="152"/>
      <c r="AO179" s="152"/>
      <c r="AP179" s="152"/>
      <c r="AQ179" s="152"/>
      <c r="AR179" s="152"/>
      <c r="AS179" s="152"/>
      <c r="AT179" s="152"/>
      <c r="AU179" s="152"/>
      <c r="AV179" s="152"/>
      <c r="AW179" s="152"/>
      <c r="AX179" s="152"/>
      <c r="AY179" s="152"/>
      <c r="AZ179" s="152"/>
      <c r="BA179" s="152"/>
      <c r="BB179" s="152"/>
      <c r="BC179" s="152"/>
      <c r="BD179" s="152"/>
      <c r="BE179" s="152"/>
      <c r="BF179" s="152"/>
      <c r="BG179" s="152"/>
      <c r="BH179" s="152"/>
      <c r="BI179" s="152"/>
      <c r="BJ179" s="152"/>
      <c r="BK179" s="152"/>
      <c r="BL179" s="152"/>
      <c r="BM179" s="152"/>
      <c r="BN179" s="152"/>
      <c r="BO179" s="152"/>
      <c r="BP179" s="152"/>
      <c r="BQ179" s="152"/>
      <c r="BR179" s="152"/>
      <c r="BS179" s="152"/>
      <c r="BT179" s="152"/>
      <c r="BU179" s="152"/>
      <c r="BV179" s="152"/>
      <c r="BW179" s="152"/>
      <c r="BX179" s="152"/>
      <c r="BY179" s="152"/>
      <c r="BZ179" s="152"/>
      <c r="CA179" s="152"/>
      <c r="CB179" s="152"/>
      <c r="CC179" s="152"/>
      <c r="CD179" s="152"/>
      <c r="CE179" s="152"/>
      <c r="CF179" s="152"/>
      <c r="CG179" s="152"/>
      <c r="CH179" s="153"/>
      <c r="CI179" s="153"/>
      <c r="CJ179" s="153"/>
      <c r="CK179" s="153"/>
    </row>
    <row r="180" customFormat="false" ht="15" hidden="false" customHeight="false" outlineLevel="0" collapsed="false">
      <c r="G180" s="2"/>
    </row>
    <row r="181" customFormat="false" ht="14.45" hidden="false" customHeight="true" outlineLevel="0" collapsed="false">
      <c r="G181" s="157" t="s">
        <v>108</v>
      </c>
      <c r="H181" s="157"/>
      <c r="I181" s="157"/>
      <c r="J181" s="157"/>
      <c r="K181" s="157"/>
      <c r="L181" s="157"/>
      <c r="M181" s="157"/>
      <c r="N181" s="157"/>
      <c r="O181" s="157"/>
      <c r="P181" s="157"/>
      <c r="Q181" s="157"/>
      <c r="R181" s="157"/>
      <c r="S181" s="157"/>
      <c r="T181" s="157"/>
      <c r="U181" s="157"/>
      <c r="V181" s="157"/>
      <c r="W181" s="157"/>
      <c r="X181" s="157"/>
      <c r="Y181" s="157"/>
      <c r="Z181" s="157"/>
      <c r="AA181" s="157"/>
      <c r="AB181" s="158"/>
      <c r="AC181" s="159"/>
      <c r="AD181" s="159"/>
      <c r="AE181" s="158"/>
      <c r="AF181" s="158"/>
      <c r="AG181" s="158"/>
      <c r="AH181" s="158"/>
      <c r="AI181" s="158"/>
      <c r="AJ181" s="158"/>
      <c r="AK181" s="159"/>
      <c r="AL181" s="158"/>
      <c r="AM181" s="158"/>
      <c r="AN181" s="158"/>
      <c r="AO181" s="158"/>
    </row>
    <row r="182" customFormat="false" ht="14.45" hidden="false" customHeight="true" outlineLevel="0" collapsed="false">
      <c r="G182" s="160" t="s">
        <v>109</v>
      </c>
      <c r="H182" s="160"/>
      <c r="I182" s="160"/>
      <c r="J182" s="160"/>
      <c r="K182" s="160"/>
      <c r="L182" s="160"/>
      <c r="M182" s="160"/>
      <c r="N182" s="160"/>
      <c r="O182" s="160"/>
      <c r="P182" s="160"/>
      <c r="Q182" s="160"/>
      <c r="R182" s="160"/>
      <c r="S182" s="160"/>
      <c r="T182" s="160"/>
      <c r="U182" s="160"/>
      <c r="V182" s="160"/>
      <c r="W182" s="160"/>
      <c r="X182" s="160"/>
      <c r="Y182" s="160"/>
      <c r="Z182" s="160"/>
      <c r="AA182" s="160"/>
      <c r="AB182" s="161"/>
      <c r="AC182" s="161"/>
      <c r="AD182" s="161"/>
      <c r="AE182" s="161"/>
      <c r="AF182" s="161"/>
    </row>
    <row r="184" customFormat="false" ht="14.45" hidden="false" customHeight="true" outlineLevel="0" collapsed="false">
      <c r="G184" s="157" t="s">
        <v>110</v>
      </c>
      <c r="H184" s="157"/>
      <c r="I184" s="157"/>
      <c r="J184" s="157"/>
      <c r="K184" s="157"/>
      <c r="L184" s="157"/>
      <c r="M184" s="157"/>
      <c r="N184" s="157"/>
      <c r="O184" s="157"/>
      <c r="P184" s="157"/>
      <c r="Q184" s="157"/>
      <c r="R184" s="157"/>
      <c r="S184" s="157"/>
      <c r="T184" s="157"/>
      <c r="U184" s="157"/>
      <c r="V184" s="157"/>
      <c r="W184" s="157"/>
      <c r="X184" s="157"/>
      <c r="Y184" s="157"/>
      <c r="Z184" s="157"/>
      <c r="AA184" s="157"/>
      <c r="AB184" s="158"/>
      <c r="AC184" s="159"/>
      <c r="AD184" s="159"/>
      <c r="AE184" s="158"/>
      <c r="AF184" s="158"/>
      <c r="AG184" s="158"/>
      <c r="AH184" s="158"/>
      <c r="AI184" s="158"/>
      <c r="AJ184" s="158"/>
      <c r="AK184" s="159"/>
      <c r="AL184" s="158"/>
      <c r="AM184" s="158"/>
      <c r="AN184" s="158"/>
      <c r="AO184" s="158"/>
    </row>
    <row r="185" customFormat="false" ht="14.45" hidden="false" customHeight="true" outlineLevel="0" collapsed="false">
      <c r="G185" s="160" t="s">
        <v>111</v>
      </c>
      <c r="H185" s="160"/>
      <c r="I185" s="160"/>
      <c r="J185" s="160"/>
      <c r="K185" s="160"/>
      <c r="L185" s="160"/>
      <c r="M185" s="160"/>
      <c r="N185" s="160"/>
      <c r="O185" s="160"/>
      <c r="P185" s="160"/>
      <c r="Q185" s="160"/>
      <c r="R185" s="160"/>
      <c r="S185" s="160"/>
      <c r="T185" s="160"/>
      <c r="U185" s="160"/>
      <c r="V185" s="160"/>
      <c r="W185" s="160"/>
      <c r="X185" s="160"/>
      <c r="Y185" s="160"/>
      <c r="Z185" s="160"/>
      <c r="AA185" s="160"/>
      <c r="AB185" s="161"/>
      <c r="AC185" s="161"/>
      <c r="AD185" s="161"/>
      <c r="AE185" s="161"/>
      <c r="AF185" s="161"/>
    </row>
    <row r="187" customFormat="false" ht="15" hidden="false" customHeight="false" outlineLevel="0" collapsed="false">
      <c r="G187" s="162" t="s">
        <v>112</v>
      </c>
      <c r="H187" s="3" t="s">
        <v>113</v>
      </c>
    </row>
  </sheetData>
  <sheetProtection algorithmName="SHA-512" hashValue="US57x4lmdmXGtEFC6ApGBrzheJt4d0ZWZ6y53/OAvDzuR1QEjExIbo8GTpxjQDiH3CbLsSZVyZBPBL3ISz7wnA==" saltValue="/CsiMMH/QWgo8WYufcvtqg==" spinCount="100000" sheet="true" objects="true" scenarios="true"/>
  <mergeCells count="892">
    <mergeCell ref="C2:D2"/>
    <mergeCell ref="F2:G2"/>
    <mergeCell ref="H2:H3"/>
    <mergeCell ref="I2:I3"/>
    <mergeCell ref="J2:L2"/>
    <mergeCell ref="M2:O2"/>
    <mergeCell ref="P2:P3"/>
    <mergeCell ref="Q2:Q3"/>
    <mergeCell ref="U2:V2"/>
    <mergeCell ref="X2:AA2"/>
    <mergeCell ref="AE2:AG2"/>
    <mergeCell ref="AI2:AJ2"/>
    <mergeCell ref="AL2:AO2"/>
    <mergeCell ref="AS2:AU2"/>
    <mergeCell ref="AW2:AX2"/>
    <mergeCell ref="AZ2:BC2"/>
    <mergeCell ref="BG2:BI2"/>
    <mergeCell ref="BK2:BL2"/>
    <mergeCell ref="BN2:BQ2"/>
    <mergeCell ref="BU2:BW2"/>
    <mergeCell ref="BY2:BZ2"/>
    <mergeCell ref="CB2:CE2"/>
    <mergeCell ref="CI2:CK2"/>
    <mergeCell ref="CM2:CM3"/>
    <mergeCell ref="CN2:CP2"/>
    <mergeCell ref="CQ2:CS2"/>
    <mergeCell ref="CT2:CV2"/>
    <mergeCell ref="CW2:CY2"/>
    <mergeCell ref="CZ2:DB2"/>
    <mergeCell ref="DD2:DF2"/>
    <mergeCell ref="DG2:DI2"/>
    <mergeCell ref="DJ2:DL2"/>
    <mergeCell ref="DM2:DO2"/>
    <mergeCell ref="DP2:DR2"/>
    <mergeCell ref="DT2:DU2"/>
    <mergeCell ref="DW2:EA2"/>
    <mergeCell ref="ED2:EH2"/>
    <mergeCell ref="EI2:EI3"/>
    <mergeCell ref="EJ2:EJ3"/>
    <mergeCell ref="EK2:EK3"/>
    <mergeCell ref="EL2:EN2"/>
    <mergeCell ref="EO2:EQ2"/>
    <mergeCell ref="ER2:ER3"/>
    <mergeCell ref="ET2:FC2"/>
    <mergeCell ref="FD2:FR2"/>
    <mergeCell ref="C3:D3"/>
    <mergeCell ref="U3:V3"/>
    <mergeCell ref="C11:D11"/>
    <mergeCell ref="F11:G11"/>
    <mergeCell ref="H11:H12"/>
    <mergeCell ref="I11:I12"/>
    <mergeCell ref="J11:L11"/>
    <mergeCell ref="M11:O11"/>
    <mergeCell ref="P11:P12"/>
    <mergeCell ref="Q11:Q12"/>
    <mergeCell ref="U11:V11"/>
    <mergeCell ref="X11:AA11"/>
    <mergeCell ref="AE11:AG11"/>
    <mergeCell ref="AI11:AJ11"/>
    <mergeCell ref="AL11:AO11"/>
    <mergeCell ref="AS11:AU11"/>
    <mergeCell ref="AW11:AX11"/>
    <mergeCell ref="AZ11:BC11"/>
    <mergeCell ref="BG11:BI11"/>
    <mergeCell ref="BK11:BL11"/>
    <mergeCell ref="BN11:BQ11"/>
    <mergeCell ref="BU11:BW11"/>
    <mergeCell ref="BY11:BZ11"/>
    <mergeCell ref="CB11:CE11"/>
    <mergeCell ref="CI11:CK11"/>
    <mergeCell ref="CM11:CM12"/>
    <mergeCell ref="CN11:CP11"/>
    <mergeCell ref="CQ11:CS11"/>
    <mergeCell ref="CT11:CV11"/>
    <mergeCell ref="CW11:CY11"/>
    <mergeCell ref="CZ11:DB11"/>
    <mergeCell ref="DD11:DF11"/>
    <mergeCell ref="DG11:DI11"/>
    <mergeCell ref="DJ11:DL11"/>
    <mergeCell ref="DM11:DO11"/>
    <mergeCell ref="DP11:DR11"/>
    <mergeCell ref="DT11:DU11"/>
    <mergeCell ref="DW11:EA11"/>
    <mergeCell ref="ED11:EH11"/>
    <mergeCell ref="EI11:EI12"/>
    <mergeCell ref="EJ11:EJ12"/>
    <mergeCell ref="EK11:EK12"/>
    <mergeCell ref="EL11:EN11"/>
    <mergeCell ref="EO11:EQ11"/>
    <mergeCell ref="ER11:ER12"/>
    <mergeCell ref="ET11:FC11"/>
    <mergeCell ref="FD11:FR11"/>
    <mergeCell ref="C12:D12"/>
    <mergeCell ref="C20:D20"/>
    <mergeCell ref="F20:G20"/>
    <mergeCell ref="H20:H21"/>
    <mergeCell ref="I20:I21"/>
    <mergeCell ref="J20:L20"/>
    <mergeCell ref="M20:O20"/>
    <mergeCell ref="P20:P21"/>
    <mergeCell ref="Q20:Q21"/>
    <mergeCell ref="U20:V20"/>
    <mergeCell ref="X20:AA20"/>
    <mergeCell ref="AE20:AG20"/>
    <mergeCell ref="AI20:AJ20"/>
    <mergeCell ref="AL20:AO20"/>
    <mergeCell ref="AS20:AU20"/>
    <mergeCell ref="AW20:AX20"/>
    <mergeCell ref="AZ20:BC20"/>
    <mergeCell ref="BG20:BI20"/>
    <mergeCell ref="BK20:BL20"/>
    <mergeCell ref="BN20:BQ20"/>
    <mergeCell ref="BU20:BW20"/>
    <mergeCell ref="BY20:BZ20"/>
    <mergeCell ref="CB20:CE20"/>
    <mergeCell ref="CI20:CK20"/>
    <mergeCell ref="CM20:CM21"/>
    <mergeCell ref="CN20:CP20"/>
    <mergeCell ref="CQ20:CS20"/>
    <mergeCell ref="CT20:CV20"/>
    <mergeCell ref="CW20:CY20"/>
    <mergeCell ref="CZ20:DB20"/>
    <mergeCell ref="DD20:DF20"/>
    <mergeCell ref="DG20:DI20"/>
    <mergeCell ref="DJ20:DL20"/>
    <mergeCell ref="DM20:DO20"/>
    <mergeCell ref="DP20:DR20"/>
    <mergeCell ref="DT20:DU20"/>
    <mergeCell ref="DW20:EA20"/>
    <mergeCell ref="ED20:EH20"/>
    <mergeCell ref="EI20:EI21"/>
    <mergeCell ref="EJ20:EJ21"/>
    <mergeCell ref="EK20:EK21"/>
    <mergeCell ref="EL20:EN20"/>
    <mergeCell ref="EO20:EQ20"/>
    <mergeCell ref="ER20:ER21"/>
    <mergeCell ref="ET20:FC20"/>
    <mergeCell ref="FD20:FR20"/>
    <mergeCell ref="C21:D21"/>
    <mergeCell ref="C29:D29"/>
    <mergeCell ref="F29:G29"/>
    <mergeCell ref="H29:H30"/>
    <mergeCell ref="I29:I30"/>
    <mergeCell ref="J29:L29"/>
    <mergeCell ref="M29:O29"/>
    <mergeCell ref="P29:P30"/>
    <mergeCell ref="Q29:Q30"/>
    <mergeCell ref="U29:V29"/>
    <mergeCell ref="X29:AA29"/>
    <mergeCell ref="AE29:AG29"/>
    <mergeCell ref="AI29:AJ29"/>
    <mergeCell ref="AL29:AO29"/>
    <mergeCell ref="AS29:AU29"/>
    <mergeCell ref="AW29:AX29"/>
    <mergeCell ref="AZ29:BC29"/>
    <mergeCell ref="BG29:BI29"/>
    <mergeCell ref="BK29:BL29"/>
    <mergeCell ref="BN29:BQ29"/>
    <mergeCell ref="BU29:BW29"/>
    <mergeCell ref="BY29:BZ29"/>
    <mergeCell ref="CB29:CE29"/>
    <mergeCell ref="CI29:CK29"/>
    <mergeCell ref="CM29:CM30"/>
    <mergeCell ref="CN29:CP29"/>
    <mergeCell ref="CQ29:CS29"/>
    <mergeCell ref="CT29:CV29"/>
    <mergeCell ref="CW29:CY29"/>
    <mergeCell ref="CZ29:DB29"/>
    <mergeCell ref="DD29:DF29"/>
    <mergeCell ref="DG29:DI29"/>
    <mergeCell ref="DJ29:DL29"/>
    <mergeCell ref="DM29:DO29"/>
    <mergeCell ref="DP29:DR29"/>
    <mergeCell ref="DT29:DU29"/>
    <mergeCell ref="DW29:EA29"/>
    <mergeCell ref="ED29:EH29"/>
    <mergeCell ref="EI29:EI30"/>
    <mergeCell ref="EJ29:EJ30"/>
    <mergeCell ref="EK29:EK30"/>
    <mergeCell ref="EL29:EN29"/>
    <mergeCell ref="EO29:EQ29"/>
    <mergeCell ref="ER29:ER30"/>
    <mergeCell ref="ET29:FC29"/>
    <mergeCell ref="FD29:FR29"/>
    <mergeCell ref="C30:D30"/>
    <mergeCell ref="C38:D38"/>
    <mergeCell ref="F38:G38"/>
    <mergeCell ref="H38:H39"/>
    <mergeCell ref="I38:I39"/>
    <mergeCell ref="J38:L38"/>
    <mergeCell ref="M38:O38"/>
    <mergeCell ref="P38:P39"/>
    <mergeCell ref="Q38:Q39"/>
    <mergeCell ref="U38:V38"/>
    <mergeCell ref="X38:AA38"/>
    <mergeCell ref="AE38:AG38"/>
    <mergeCell ref="AI38:AJ38"/>
    <mergeCell ref="AL38:AO38"/>
    <mergeCell ref="AS38:AU38"/>
    <mergeCell ref="AW38:AX38"/>
    <mergeCell ref="AZ38:BC38"/>
    <mergeCell ref="BG38:BI38"/>
    <mergeCell ref="BK38:BL38"/>
    <mergeCell ref="BN38:BQ38"/>
    <mergeCell ref="BU38:BW38"/>
    <mergeCell ref="BY38:BZ38"/>
    <mergeCell ref="CB38:CE38"/>
    <mergeCell ref="CI38:CK38"/>
    <mergeCell ref="CM38:CM39"/>
    <mergeCell ref="CN38:CP38"/>
    <mergeCell ref="CQ38:CS38"/>
    <mergeCell ref="CT38:CV38"/>
    <mergeCell ref="CW38:CY38"/>
    <mergeCell ref="CZ38:DB38"/>
    <mergeCell ref="DD38:DF38"/>
    <mergeCell ref="DG38:DI38"/>
    <mergeCell ref="DJ38:DL38"/>
    <mergeCell ref="DM38:DO38"/>
    <mergeCell ref="DP38:DR38"/>
    <mergeCell ref="DT38:DU38"/>
    <mergeCell ref="DW38:EA38"/>
    <mergeCell ref="ED38:EH38"/>
    <mergeCell ref="EI38:EI39"/>
    <mergeCell ref="EJ38:EJ39"/>
    <mergeCell ref="EK38:EK39"/>
    <mergeCell ref="EL38:EN38"/>
    <mergeCell ref="EO38:EQ38"/>
    <mergeCell ref="ER38:ER39"/>
    <mergeCell ref="ET38:FC38"/>
    <mergeCell ref="FD38:FR38"/>
    <mergeCell ref="C39:D39"/>
    <mergeCell ref="C47:D47"/>
    <mergeCell ref="F47:G47"/>
    <mergeCell ref="H47:H48"/>
    <mergeCell ref="I47:I48"/>
    <mergeCell ref="J47:L47"/>
    <mergeCell ref="M47:O47"/>
    <mergeCell ref="P47:P48"/>
    <mergeCell ref="Q47:Q48"/>
    <mergeCell ref="U47:V47"/>
    <mergeCell ref="X47:AA47"/>
    <mergeCell ref="AE47:AG47"/>
    <mergeCell ref="AI47:AJ47"/>
    <mergeCell ref="AL47:AO47"/>
    <mergeCell ref="AS47:AU47"/>
    <mergeCell ref="AW47:AX47"/>
    <mergeCell ref="AZ47:BC47"/>
    <mergeCell ref="BG47:BI47"/>
    <mergeCell ref="BK47:BL47"/>
    <mergeCell ref="BN47:BQ47"/>
    <mergeCell ref="BU47:BW47"/>
    <mergeCell ref="BY47:BZ47"/>
    <mergeCell ref="CB47:CE47"/>
    <mergeCell ref="CI47:CK47"/>
    <mergeCell ref="CM47:CM48"/>
    <mergeCell ref="CN47:CP47"/>
    <mergeCell ref="CQ47:CS47"/>
    <mergeCell ref="CT47:CV47"/>
    <mergeCell ref="CW47:CY47"/>
    <mergeCell ref="CZ47:DB47"/>
    <mergeCell ref="DD47:DF47"/>
    <mergeCell ref="DG47:DI47"/>
    <mergeCell ref="DJ47:DL47"/>
    <mergeCell ref="DM47:DO47"/>
    <mergeCell ref="DP47:DR47"/>
    <mergeCell ref="DT47:DU47"/>
    <mergeCell ref="DW47:EA47"/>
    <mergeCell ref="ED47:EH47"/>
    <mergeCell ref="EI47:EI48"/>
    <mergeCell ref="EJ47:EJ48"/>
    <mergeCell ref="EK47:EK48"/>
    <mergeCell ref="EL47:EN47"/>
    <mergeCell ref="EO47:EQ47"/>
    <mergeCell ref="ER47:ER48"/>
    <mergeCell ref="ET47:FC47"/>
    <mergeCell ref="FD47:FR47"/>
    <mergeCell ref="C48:D48"/>
    <mergeCell ref="C56:D56"/>
    <mergeCell ref="F56:G56"/>
    <mergeCell ref="H56:H57"/>
    <mergeCell ref="I56:I57"/>
    <mergeCell ref="J56:L56"/>
    <mergeCell ref="M56:O56"/>
    <mergeCell ref="P56:P57"/>
    <mergeCell ref="Q56:Q57"/>
    <mergeCell ref="U56:V56"/>
    <mergeCell ref="X56:AA56"/>
    <mergeCell ref="AE56:AG56"/>
    <mergeCell ref="AI56:AJ56"/>
    <mergeCell ref="AL56:AO56"/>
    <mergeCell ref="AS56:AU56"/>
    <mergeCell ref="AW56:AX56"/>
    <mergeCell ref="AZ56:BC56"/>
    <mergeCell ref="BG56:BI56"/>
    <mergeCell ref="BK56:BL56"/>
    <mergeCell ref="BN56:BQ56"/>
    <mergeCell ref="BU56:BW56"/>
    <mergeCell ref="BY56:BZ56"/>
    <mergeCell ref="CB56:CE56"/>
    <mergeCell ref="CI56:CK56"/>
    <mergeCell ref="CM56:CM57"/>
    <mergeCell ref="CN56:CP56"/>
    <mergeCell ref="CQ56:CS56"/>
    <mergeCell ref="CT56:CV56"/>
    <mergeCell ref="CW56:CY56"/>
    <mergeCell ref="CZ56:DB56"/>
    <mergeCell ref="DD56:DF56"/>
    <mergeCell ref="DG56:DI56"/>
    <mergeCell ref="DJ56:DL56"/>
    <mergeCell ref="DM56:DO56"/>
    <mergeCell ref="DP56:DR56"/>
    <mergeCell ref="DT56:DU56"/>
    <mergeCell ref="DW56:EA56"/>
    <mergeCell ref="ED56:EH56"/>
    <mergeCell ref="EI56:EI57"/>
    <mergeCell ref="EJ56:EJ57"/>
    <mergeCell ref="EK56:EK57"/>
    <mergeCell ref="EL56:EN56"/>
    <mergeCell ref="EO56:EQ56"/>
    <mergeCell ref="ER56:ER57"/>
    <mergeCell ref="ET56:FC56"/>
    <mergeCell ref="FD56:FR56"/>
    <mergeCell ref="C57:D57"/>
    <mergeCell ref="C65:D65"/>
    <mergeCell ref="F65:G65"/>
    <mergeCell ref="H65:H66"/>
    <mergeCell ref="I65:I66"/>
    <mergeCell ref="J65:L65"/>
    <mergeCell ref="M65:O65"/>
    <mergeCell ref="P65:P66"/>
    <mergeCell ref="Q65:Q66"/>
    <mergeCell ref="U65:V65"/>
    <mergeCell ref="X65:AA65"/>
    <mergeCell ref="AE65:AG65"/>
    <mergeCell ref="AI65:AJ65"/>
    <mergeCell ref="AL65:AO65"/>
    <mergeCell ref="AS65:AU65"/>
    <mergeCell ref="AW65:AX65"/>
    <mergeCell ref="AZ65:BC65"/>
    <mergeCell ref="BG65:BI65"/>
    <mergeCell ref="BK65:BL65"/>
    <mergeCell ref="BN65:BQ65"/>
    <mergeCell ref="BU65:BW65"/>
    <mergeCell ref="BY65:BZ65"/>
    <mergeCell ref="CB65:CE65"/>
    <mergeCell ref="CI65:CK65"/>
    <mergeCell ref="CM65:CM66"/>
    <mergeCell ref="CN65:CP65"/>
    <mergeCell ref="CQ65:CS65"/>
    <mergeCell ref="CT65:CV65"/>
    <mergeCell ref="CW65:CY65"/>
    <mergeCell ref="CZ65:DB65"/>
    <mergeCell ref="DD65:DF65"/>
    <mergeCell ref="DG65:DI65"/>
    <mergeCell ref="DJ65:DL65"/>
    <mergeCell ref="DM65:DO65"/>
    <mergeCell ref="DP65:DR65"/>
    <mergeCell ref="DT65:DU65"/>
    <mergeCell ref="DW65:EA65"/>
    <mergeCell ref="ED65:EH65"/>
    <mergeCell ref="EI65:EI66"/>
    <mergeCell ref="EJ65:EJ66"/>
    <mergeCell ref="EK65:EK66"/>
    <mergeCell ref="EL65:EN65"/>
    <mergeCell ref="EO65:EQ65"/>
    <mergeCell ref="ER65:ER66"/>
    <mergeCell ref="ET65:FC65"/>
    <mergeCell ref="FD65:FR65"/>
    <mergeCell ref="C66:D66"/>
    <mergeCell ref="C74:D74"/>
    <mergeCell ref="F74:G74"/>
    <mergeCell ref="H74:H75"/>
    <mergeCell ref="I74:I75"/>
    <mergeCell ref="J74:L74"/>
    <mergeCell ref="M74:O74"/>
    <mergeCell ref="P74:P75"/>
    <mergeCell ref="Q74:Q75"/>
    <mergeCell ref="U74:V74"/>
    <mergeCell ref="X74:AA74"/>
    <mergeCell ref="AE74:AG74"/>
    <mergeCell ref="AI74:AJ74"/>
    <mergeCell ref="AL74:AO74"/>
    <mergeCell ref="AS74:AU74"/>
    <mergeCell ref="AW74:AX74"/>
    <mergeCell ref="AZ74:BC74"/>
    <mergeCell ref="BG74:BI74"/>
    <mergeCell ref="BK74:BL74"/>
    <mergeCell ref="BN74:BQ74"/>
    <mergeCell ref="BU74:BW74"/>
    <mergeCell ref="BY74:BZ74"/>
    <mergeCell ref="CB74:CE74"/>
    <mergeCell ref="CI74:CK74"/>
    <mergeCell ref="CM74:CM75"/>
    <mergeCell ref="CN74:CP74"/>
    <mergeCell ref="CQ74:CS74"/>
    <mergeCell ref="CT74:CV74"/>
    <mergeCell ref="CW74:CY74"/>
    <mergeCell ref="CZ74:DB74"/>
    <mergeCell ref="DD74:DF74"/>
    <mergeCell ref="DG74:DI74"/>
    <mergeCell ref="DJ74:DL74"/>
    <mergeCell ref="DM74:DO74"/>
    <mergeCell ref="DP74:DR74"/>
    <mergeCell ref="DT74:DU74"/>
    <mergeCell ref="DW74:EA74"/>
    <mergeCell ref="ED74:EH74"/>
    <mergeCell ref="EI74:EI75"/>
    <mergeCell ref="EJ74:EJ75"/>
    <mergeCell ref="EK74:EK75"/>
    <mergeCell ref="EL74:EN74"/>
    <mergeCell ref="EO74:EQ74"/>
    <mergeCell ref="ER74:ER75"/>
    <mergeCell ref="ET74:FC74"/>
    <mergeCell ref="FD74:FR74"/>
    <mergeCell ref="C75:D75"/>
    <mergeCell ref="C83:D83"/>
    <mergeCell ref="F83:G83"/>
    <mergeCell ref="H83:H84"/>
    <mergeCell ref="I83:I84"/>
    <mergeCell ref="J83:L83"/>
    <mergeCell ref="M83:O83"/>
    <mergeCell ref="P83:P84"/>
    <mergeCell ref="Q83:Q84"/>
    <mergeCell ref="U83:V83"/>
    <mergeCell ref="X83:AA83"/>
    <mergeCell ref="AE83:AG83"/>
    <mergeCell ref="AI83:AJ83"/>
    <mergeCell ref="AL83:AO83"/>
    <mergeCell ref="AS83:AU83"/>
    <mergeCell ref="AW83:AX83"/>
    <mergeCell ref="AZ83:BC83"/>
    <mergeCell ref="BG83:BI83"/>
    <mergeCell ref="BK83:BL83"/>
    <mergeCell ref="BN83:BQ83"/>
    <mergeCell ref="BU83:BW83"/>
    <mergeCell ref="BY83:BZ83"/>
    <mergeCell ref="CB83:CE83"/>
    <mergeCell ref="CI83:CK83"/>
    <mergeCell ref="CM83:CM84"/>
    <mergeCell ref="CN83:CP83"/>
    <mergeCell ref="CQ83:CS83"/>
    <mergeCell ref="CT83:CV83"/>
    <mergeCell ref="CW83:CY83"/>
    <mergeCell ref="CZ83:DB83"/>
    <mergeCell ref="DD83:DF83"/>
    <mergeCell ref="DG83:DI83"/>
    <mergeCell ref="DJ83:DL83"/>
    <mergeCell ref="DM83:DO83"/>
    <mergeCell ref="DP83:DR83"/>
    <mergeCell ref="DT83:DU83"/>
    <mergeCell ref="DW83:EA83"/>
    <mergeCell ref="ED83:EH83"/>
    <mergeCell ref="EI83:EI84"/>
    <mergeCell ref="EJ83:EJ84"/>
    <mergeCell ref="EK83:EK84"/>
    <mergeCell ref="EL83:EN83"/>
    <mergeCell ref="EO83:EQ83"/>
    <mergeCell ref="ER83:ER84"/>
    <mergeCell ref="ET83:FC83"/>
    <mergeCell ref="FD83:FR83"/>
    <mergeCell ref="C84:D84"/>
    <mergeCell ref="C92:D92"/>
    <mergeCell ref="F92:G92"/>
    <mergeCell ref="H92:H93"/>
    <mergeCell ref="I92:I93"/>
    <mergeCell ref="J92:L92"/>
    <mergeCell ref="M92:O92"/>
    <mergeCell ref="P92:P93"/>
    <mergeCell ref="Q92:Q93"/>
    <mergeCell ref="U92:V92"/>
    <mergeCell ref="X92:AA92"/>
    <mergeCell ref="AE92:AG92"/>
    <mergeCell ref="AI92:AJ92"/>
    <mergeCell ref="AL92:AO92"/>
    <mergeCell ref="AS92:AU92"/>
    <mergeCell ref="AW92:AX92"/>
    <mergeCell ref="AZ92:BC92"/>
    <mergeCell ref="BG92:BI92"/>
    <mergeCell ref="BK92:BL92"/>
    <mergeCell ref="BN92:BQ92"/>
    <mergeCell ref="BU92:BW92"/>
    <mergeCell ref="BY92:BZ92"/>
    <mergeCell ref="CB92:CE92"/>
    <mergeCell ref="CI92:CK92"/>
    <mergeCell ref="CM92:CM93"/>
    <mergeCell ref="CN92:CP92"/>
    <mergeCell ref="CQ92:CS92"/>
    <mergeCell ref="CT92:CV92"/>
    <mergeCell ref="CW92:CY92"/>
    <mergeCell ref="CZ92:DB92"/>
    <mergeCell ref="DD92:DF92"/>
    <mergeCell ref="DG92:DI92"/>
    <mergeCell ref="DJ92:DL92"/>
    <mergeCell ref="DM92:DO92"/>
    <mergeCell ref="DP92:DR92"/>
    <mergeCell ref="DT92:DU92"/>
    <mergeCell ref="DW92:EA92"/>
    <mergeCell ref="ED92:EH92"/>
    <mergeCell ref="EI92:EI93"/>
    <mergeCell ref="EJ92:EJ93"/>
    <mergeCell ref="EK92:EK93"/>
    <mergeCell ref="EL92:EN92"/>
    <mergeCell ref="EO92:EQ92"/>
    <mergeCell ref="ER92:ER93"/>
    <mergeCell ref="ET92:FC92"/>
    <mergeCell ref="FD92:FR92"/>
    <mergeCell ref="C93:D93"/>
    <mergeCell ref="C101:D101"/>
    <mergeCell ref="F101:G101"/>
    <mergeCell ref="H101:H102"/>
    <mergeCell ref="I101:I102"/>
    <mergeCell ref="J101:L101"/>
    <mergeCell ref="M101:O101"/>
    <mergeCell ref="P101:P102"/>
    <mergeCell ref="Q101:Q102"/>
    <mergeCell ref="U101:V101"/>
    <mergeCell ref="X101:AA101"/>
    <mergeCell ref="AE101:AG101"/>
    <mergeCell ref="AI101:AJ101"/>
    <mergeCell ref="AL101:AO101"/>
    <mergeCell ref="AS101:AU101"/>
    <mergeCell ref="AW101:AX101"/>
    <mergeCell ref="AZ101:BC101"/>
    <mergeCell ref="BG101:BI101"/>
    <mergeCell ref="BK101:BL101"/>
    <mergeCell ref="BN101:BQ101"/>
    <mergeCell ref="BU101:BW101"/>
    <mergeCell ref="BY101:BZ101"/>
    <mergeCell ref="CB101:CE101"/>
    <mergeCell ref="CI101:CK101"/>
    <mergeCell ref="CM101:CM102"/>
    <mergeCell ref="CN101:CP101"/>
    <mergeCell ref="CQ101:CS101"/>
    <mergeCell ref="CT101:CV101"/>
    <mergeCell ref="CW101:CY101"/>
    <mergeCell ref="CZ101:DB101"/>
    <mergeCell ref="DD101:DF101"/>
    <mergeCell ref="DG101:DI101"/>
    <mergeCell ref="DJ101:DL101"/>
    <mergeCell ref="DM101:DO101"/>
    <mergeCell ref="DP101:DR101"/>
    <mergeCell ref="DT101:DU101"/>
    <mergeCell ref="DW101:EA101"/>
    <mergeCell ref="ED101:EH101"/>
    <mergeCell ref="EI101:EI102"/>
    <mergeCell ref="EJ101:EJ102"/>
    <mergeCell ref="EK101:EK102"/>
    <mergeCell ref="EL101:EN101"/>
    <mergeCell ref="EO101:EQ101"/>
    <mergeCell ref="ER101:ER102"/>
    <mergeCell ref="ET101:FC101"/>
    <mergeCell ref="FD101:FR101"/>
    <mergeCell ref="C102:D102"/>
    <mergeCell ref="C110:D110"/>
    <mergeCell ref="F110:G110"/>
    <mergeCell ref="H110:H111"/>
    <mergeCell ref="I110:I111"/>
    <mergeCell ref="J110:L110"/>
    <mergeCell ref="M110:O110"/>
    <mergeCell ref="P110:P111"/>
    <mergeCell ref="Q110:Q111"/>
    <mergeCell ref="U110:V110"/>
    <mergeCell ref="X110:AA110"/>
    <mergeCell ref="AE110:AG110"/>
    <mergeCell ref="AI110:AJ110"/>
    <mergeCell ref="AL110:AO110"/>
    <mergeCell ref="AS110:AU110"/>
    <mergeCell ref="AW110:AX110"/>
    <mergeCell ref="AZ110:BC110"/>
    <mergeCell ref="BG110:BI110"/>
    <mergeCell ref="BK110:BL110"/>
    <mergeCell ref="BN110:BQ110"/>
    <mergeCell ref="BU110:BW110"/>
    <mergeCell ref="BY110:BZ110"/>
    <mergeCell ref="CB110:CE110"/>
    <mergeCell ref="CI110:CK110"/>
    <mergeCell ref="CM110:CM111"/>
    <mergeCell ref="CN110:CP110"/>
    <mergeCell ref="CQ110:CS110"/>
    <mergeCell ref="CT110:CV110"/>
    <mergeCell ref="CW110:CY110"/>
    <mergeCell ref="CZ110:DB110"/>
    <mergeCell ref="DD110:DF110"/>
    <mergeCell ref="DG110:DI110"/>
    <mergeCell ref="DJ110:DL110"/>
    <mergeCell ref="DM110:DO110"/>
    <mergeCell ref="DP110:DR110"/>
    <mergeCell ref="DT110:DU110"/>
    <mergeCell ref="DW110:EA110"/>
    <mergeCell ref="ED110:EH110"/>
    <mergeCell ref="EI110:EI111"/>
    <mergeCell ref="EJ110:EJ111"/>
    <mergeCell ref="EK110:EK111"/>
    <mergeCell ref="EL110:EN110"/>
    <mergeCell ref="EO110:EQ110"/>
    <mergeCell ref="ER110:ER111"/>
    <mergeCell ref="ET110:FC110"/>
    <mergeCell ref="FD110:FR110"/>
    <mergeCell ref="C111:D111"/>
    <mergeCell ref="C119:D119"/>
    <mergeCell ref="F119:G119"/>
    <mergeCell ref="H119:H120"/>
    <mergeCell ref="I119:I120"/>
    <mergeCell ref="J119:L119"/>
    <mergeCell ref="M119:O119"/>
    <mergeCell ref="P119:P120"/>
    <mergeCell ref="Q119:Q120"/>
    <mergeCell ref="U119:V119"/>
    <mergeCell ref="X119:AA119"/>
    <mergeCell ref="AE119:AG119"/>
    <mergeCell ref="AI119:AJ119"/>
    <mergeCell ref="AL119:AO119"/>
    <mergeCell ref="AS119:AU119"/>
    <mergeCell ref="AW119:AX119"/>
    <mergeCell ref="AZ119:BC119"/>
    <mergeCell ref="BG119:BI119"/>
    <mergeCell ref="BK119:BL119"/>
    <mergeCell ref="BN119:BQ119"/>
    <mergeCell ref="BU119:BW119"/>
    <mergeCell ref="BY119:BZ119"/>
    <mergeCell ref="CB119:CE119"/>
    <mergeCell ref="CI119:CK119"/>
    <mergeCell ref="CM119:CM120"/>
    <mergeCell ref="CN119:CP119"/>
    <mergeCell ref="CQ119:CS119"/>
    <mergeCell ref="CT119:CV119"/>
    <mergeCell ref="CW119:CY119"/>
    <mergeCell ref="CZ119:DB119"/>
    <mergeCell ref="DD119:DF119"/>
    <mergeCell ref="DG119:DI119"/>
    <mergeCell ref="DJ119:DL119"/>
    <mergeCell ref="DM119:DO119"/>
    <mergeCell ref="DP119:DR119"/>
    <mergeCell ref="DT119:DU119"/>
    <mergeCell ref="DW119:EA119"/>
    <mergeCell ref="ED119:EH119"/>
    <mergeCell ref="EI119:EI120"/>
    <mergeCell ref="EJ119:EJ120"/>
    <mergeCell ref="EK119:EK120"/>
    <mergeCell ref="EL119:EN119"/>
    <mergeCell ref="EO119:EQ119"/>
    <mergeCell ref="ER119:ER120"/>
    <mergeCell ref="ET119:FC119"/>
    <mergeCell ref="FD119:FR119"/>
    <mergeCell ref="C120:D120"/>
    <mergeCell ref="C128:D128"/>
    <mergeCell ref="F128:G128"/>
    <mergeCell ref="H128:H129"/>
    <mergeCell ref="I128:I129"/>
    <mergeCell ref="J128:L128"/>
    <mergeCell ref="M128:O128"/>
    <mergeCell ref="P128:P129"/>
    <mergeCell ref="Q128:Q129"/>
    <mergeCell ref="X128:AA128"/>
    <mergeCell ref="AE128:AG128"/>
    <mergeCell ref="AL128:AO128"/>
    <mergeCell ref="AS128:AU128"/>
    <mergeCell ref="AZ128:BC128"/>
    <mergeCell ref="BG128:BI128"/>
    <mergeCell ref="BN128:BQ128"/>
    <mergeCell ref="BU128:BW128"/>
    <mergeCell ref="CB128:CE128"/>
    <mergeCell ref="CI128:CK128"/>
    <mergeCell ref="CM128:CM129"/>
    <mergeCell ref="CN128:CP128"/>
    <mergeCell ref="CQ128:CS128"/>
    <mergeCell ref="CT128:CV128"/>
    <mergeCell ref="CW128:CY128"/>
    <mergeCell ref="CZ128:DB128"/>
    <mergeCell ref="DD128:DF128"/>
    <mergeCell ref="DG128:DI128"/>
    <mergeCell ref="DJ128:DL128"/>
    <mergeCell ref="DM128:DO128"/>
    <mergeCell ref="DP128:DR128"/>
    <mergeCell ref="DT128:DU128"/>
    <mergeCell ref="DW128:EA128"/>
    <mergeCell ref="ED128:EH128"/>
    <mergeCell ref="EI128:EI129"/>
    <mergeCell ref="EJ128:EJ129"/>
    <mergeCell ref="EK128:EK129"/>
    <mergeCell ref="EL128:EN128"/>
    <mergeCell ref="EO128:EQ128"/>
    <mergeCell ref="ER128:ER129"/>
    <mergeCell ref="ET128:FC128"/>
    <mergeCell ref="FD128:FR128"/>
    <mergeCell ref="C129:D129"/>
    <mergeCell ref="C137:D137"/>
    <mergeCell ref="F137:G137"/>
    <mergeCell ref="H137:H138"/>
    <mergeCell ref="I137:I138"/>
    <mergeCell ref="J137:L137"/>
    <mergeCell ref="M137:O137"/>
    <mergeCell ref="P137:P138"/>
    <mergeCell ref="Q137:Q138"/>
    <mergeCell ref="X137:AA137"/>
    <mergeCell ref="AE137:AG137"/>
    <mergeCell ref="AL137:AO137"/>
    <mergeCell ref="AS137:AU137"/>
    <mergeCell ref="BG137:BI137"/>
    <mergeCell ref="BN137:BQ137"/>
    <mergeCell ref="BU137:BW137"/>
    <mergeCell ref="CB137:CE137"/>
    <mergeCell ref="CI137:CK137"/>
    <mergeCell ref="CM137:CM138"/>
    <mergeCell ref="CN137:CP137"/>
    <mergeCell ref="CQ137:CS137"/>
    <mergeCell ref="CT137:CV137"/>
    <mergeCell ref="CW137:CY137"/>
    <mergeCell ref="CZ137:DB137"/>
    <mergeCell ref="DD137:DF137"/>
    <mergeCell ref="DG137:DI137"/>
    <mergeCell ref="DJ137:DL137"/>
    <mergeCell ref="DM137:DO137"/>
    <mergeCell ref="DP137:DR137"/>
    <mergeCell ref="DT137:DU137"/>
    <mergeCell ref="DW137:EA137"/>
    <mergeCell ref="ED137:EH137"/>
    <mergeCell ref="EI137:EI138"/>
    <mergeCell ref="EJ137:EJ138"/>
    <mergeCell ref="EK137:EK138"/>
    <mergeCell ref="EL137:EN137"/>
    <mergeCell ref="EO137:EQ137"/>
    <mergeCell ref="ER137:ER138"/>
    <mergeCell ref="ET137:FC137"/>
    <mergeCell ref="FD137:FR137"/>
    <mergeCell ref="C138:D138"/>
    <mergeCell ref="C146:D146"/>
    <mergeCell ref="F146:G146"/>
    <mergeCell ref="H146:H147"/>
    <mergeCell ref="I146:I147"/>
    <mergeCell ref="J146:L146"/>
    <mergeCell ref="M146:O146"/>
    <mergeCell ref="P146:P147"/>
    <mergeCell ref="Q146:Q147"/>
    <mergeCell ref="X146:AA146"/>
    <mergeCell ref="AE146:AG146"/>
    <mergeCell ref="AL146:AO146"/>
    <mergeCell ref="AS146:AU146"/>
    <mergeCell ref="AZ146:BC146"/>
    <mergeCell ref="BG146:BI146"/>
    <mergeCell ref="BN146:BQ146"/>
    <mergeCell ref="BU146:BW146"/>
    <mergeCell ref="CB146:CE146"/>
    <mergeCell ref="CI146:CK146"/>
    <mergeCell ref="CM146:CM147"/>
    <mergeCell ref="CN146:CP146"/>
    <mergeCell ref="CQ146:CS146"/>
    <mergeCell ref="CT146:CV146"/>
    <mergeCell ref="CW146:CY146"/>
    <mergeCell ref="CZ146:DB146"/>
    <mergeCell ref="DD146:DF146"/>
    <mergeCell ref="DG146:DI146"/>
    <mergeCell ref="DJ146:DL146"/>
    <mergeCell ref="DM146:DO146"/>
    <mergeCell ref="DP146:DR146"/>
    <mergeCell ref="DT146:DU146"/>
    <mergeCell ref="DW146:EA146"/>
    <mergeCell ref="ED146:EH146"/>
    <mergeCell ref="EI146:EI147"/>
    <mergeCell ref="EJ146:EJ147"/>
    <mergeCell ref="EK146:EK147"/>
    <mergeCell ref="EL146:EN146"/>
    <mergeCell ref="EO146:EQ146"/>
    <mergeCell ref="ER146:ER147"/>
    <mergeCell ref="ET146:FC146"/>
    <mergeCell ref="FD146:FR146"/>
    <mergeCell ref="C147:D147"/>
    <mergeCell ref="C155:D155"/>
    <mergeCell ref="F155:G155"/>
    <mergeCell ref="H155:H156"/>
    <mergeCell ref="I155:I156"/>
    <mergeCell ref="J155:L155"/>
    <mergeCell ref="M155:O155"/>
    <mergeCell ref="P155:P156"/>
    <mergeCell ref="Q155:Q156"/>
    <mergeCell ref="X155:AA155"/>
    <mergeCell ref="AE155:AG155"/>
    <mergeCell ref="AL155:AO155"/>
    <mergeCell ref="AS155:AU155"/>
    <mergeCell ref="AZ155:BC155"/>
    <mergeCell ref="BG155:BI155"/>
    <mergeCell ref="BN155:BQ155"/>
    <mergeCell ref="BU155:BW155"/>
    <mergeCell ref="CB155:CE155"/>
    <mergeCell ref="CI155:CK155"/>
    <mergeCell ref="CM155:CM156"/>
    <mergeCell ref="CN155:CP155"/>
    <mergeCell ref="CQ155:CS155"/>
    <mergeCell ref="CT155:CV155"/>
    <mergeCell ref="CW155:CY155"/>
    <mergeCell ref="CZ155:DB155"/>
    <mergeCell ref="DD155:DF155"/>
    <mergeCell ref="DG155:DI155"/>
    <mergeCell ref="DJ155:DL155"/>
    <mergeCell ref="DM155:DO155"/>
    <mergeCell ref="DP155:DR155"/>
    <mergeCell ref="DT155:DU155"/>
    <mergeCell ref="DW155:EA155"/>
    <mergeCell ref="ED155:EH155"/>
    <mergeCell ref="EI155:EI156"/>
    <mergeCell ref="EJ155:EJ156"/>
    <mergeCell ref="EK155:EK156"/>
    <mergeCell ref="EL155:EN155"/>
    <mergeCell ref="EO155:EQ155"/>
    <mergeCell ref="ER155:ER156"/>
    <mergeCell ref="ET155:FC155"/>
    <mergeCell ref="FD155:FR155"/>
    <mergeCell ref="C156:D156"/>
    <mergeCell ref="C164:D164"/>
    <mergeCell ref="F164:G164"/>
    <mergeCell ref="H164:H165"/>
    <mergeCell ref="I164:I165"/>
    <mergeCell ref="J164:L164"/>
    <mergeCell ref="M164:O164"/>
    <mergeCell ref="P164:P165"/>
    <mergeCell ref="Q164:Q165"/>
    <mergeCell ref="X164:AA164"/>
    <mergeCell ref="AE164:AG164"/>
    <mergeCell ref="AL164:AO164"/>
    <mergeCell ref="AS164:AU164"/>
    <mergeCell ref="AZ164:BC164"/>
    <mergeCell ref="BG164:BI164"/>
    <mergeCell ref="BN164:BQ164"/>
    <mergeCell ref="BU164:BW164"/>
    <mergeCell ref="CB164:CE164"/>
    <mergeCell ref="CI164:CK164"/>
    <mergeCell ref="CM164:CM165"/>
    <mergeCell ref="CN164:CP164"/>
    <mergeCell ref="CQ164:CS164"/>
    <mergeCell ref="CT164:CV164"/>
    <mergeCell ref="CW164:CY164"/>
    <mergeCell ref="CZ164:DB164"/>
    <mergeCell ref="DD164:DF164"/>
    <mergeCell ref="DG164:DI164"/>
    <mergeCell ref="DJ164:DL164"/>
    <mergeCell ref="DM164:DO164"/>
    <mergeCell ref="DP164:DR164"/>
    <mergeCell ref="DT164:DU164"/>
    <mergeCell ref="DW164:EA164"/>
    <mergeCell ref="ED164:EH164"/>
    <mergeCell ref="EI164:EI165"/>
    <mergeCell ref="EJ164:EJ165"/>
    <mergeCell ref="EK164:EK165"/>
    <mergeCell ref="EL164:EN164"/>
    <mergeCell ref="EO164:EQ164"/>
    <mergeCell ref="ER164:ER165"/>
    <mergeCell ref="ET164:FC164"/>
    <mergeCell ref="FD164:FR164"/>
    <mergeCell ref="C165:D165"/>
    <mergeCell ref="G173:O173"/>
    <mergeCell ref="T177:Y177"/>
    <mergeCell ref="Z177:AE177"/>
    <mergeCell ref="AF177:AK177"/>
    <mergeCell ref="AL177:AQ177"/>
    <mergeCell ref="AR177:AW177"/>
    <mergeCell ref="AX177:BC177"/>
    <mergeCell ref="BD177:BI177"/>
    <mergeCell ref="BJ177:BO177"/>
    <mergeCell ref="BP177:BU177"/>
    <mergeCell ref="BV177:CA177"/>
    <mergeCell ref="CB177:CG177"/>
    <mergeCell ref="CH177:CK177"/>
    <mergeCell ref="T178:Y178"/>
    <mergeCell ref="Z178:AE178"/>
    <mergeCell ref="AF178:AK178"/>
    <mergeCell ref="AL178:AQ178"/>
    <mergeCell ref="AR178:AW178"/>
    <mergeCell ref="AX178:BC178"/>
    <mergeCell ref="BD178:BI178"/>
    <mergeCell ref="BJ178:BO178"/>
    <mergeCell ref="BP178:BU178"/>
    <mergeCell ref="BV178:CA178"/>
    <mergeCell ref="CB178:CG178"/>
    <mergeCell ref="CH178:CK178"/>
    <mergeCell ref="T179:Y179"/>
    <mergeCell ref="Z179:AE179"/>
    <mergeCell ref="AF179:AK179"/>
    <mergeCell ref="AL179:AQ179"/>
    <mergeCell ref="AR179:AW179"/>
    <mergeCell ref="AX179:BC179"/>
    <mergeCell ref="BD179:BI179"/>
    <mergeCell ref="BJ179:BO179"/>
    <mergeCell ref="BP179:BU179"/>
    <mergeCell ref="BV179:CA179"/>
    <mergeCell ref="CB179:CG179"/>
    <mergeCell ref="CH179:CK179"/>
    <mergeCell ref="G181:AA181"/>
    <mergeCell ref="G182:AA182"/>
    <mergeCell ref="AB182:AF182"/>
    <mergeCell ref="G184:AA184"/>
    <mergeCell ref="G185:AA185"/>
    <mergeCell ref="AB185:AF185"/>
  </mergeCells>
  <conditionalFormatting sqref="V4:W9">
    <cfRule type="expression" priority="2" aboveAverage="0" equalAverage="0" bottom="0" percent="0" rank="0" text="" dxfId="0">
      <formula>W4=0</formula>
    </cfRule>
    <cfRule type="expression" priority="3" aboveAverage="0" equalAverage="0" bottom="0" percent="0" rank="0" text="" dxfId="1">
      <formula>W4=1</formula>
    </cfRule>
  </conditionalFormatting>
  <conditionalFormatting sqref="AJ4:AK9">
    <cfRule type="expression" priority="4" aboveAverage="0" equalAverage="0" bottom="0" percent="0" rank="0" text="" dxfId="2">
      <formula>AK4=0</formula>
    </cfRule>
    <cfRule type="expression" priority="5" aboveAverage="0" equalAverage="0" bottom="0" percent="0" rank="0" text="" dxfId="3">
      <formula>AK4=1</formula>
    </cfRule>
  </conditionalFormatting>
  <conditionalFormatting sqref="BZ4:CA9">
    <cfRule type="expression" priority="6" aboveAverage="0" equalAverage="0" bottom="0" percent="0" rank="0" text="" dxfId="4">
      <formula>CA4=0</formula>
    </cfRule>
    <cfRule type="expression" priority="7" aboveAverage="0" equalAverage="0" bottom="0" percent="0" rank="0" text="" dxfId="5">
      <formula>CA4=1</formula>
    </cfRule>
  </conditionalFormatting>
  <conditionalFormatting sqref="AX4:AY9">
    <cfRule type="expression" priority="8" aboveAverage="0" equalAverage="0" bottom="0" percent="0" rank="0" text="" dxfId="6">
      <formula>AY4=0</formula>
    </cfRule>
    <cfRule type="expression" priority="9" aboveAverage="0" equalAverage="0" bottom="0" percent="0" rank="0" text="" dxfId="7">
      <formula>AY4=1</formula>
    </cfRule>
  </conditionalFormatting>
  <conditionalFormatting sqref="BL4:BM9">
    <cfRule type="expression" priority="10" aboveAverage="0" equalAverage="0" bottom="0" percent="0" rank="0" text="" dxfId="8">
      <formula>BM4=0</formula>
    </cfRule>
    <cfRule type="expression" priority="11" aboveAverage="0" equalAverage="0" bottom="0" percent="0" rank="0" text="" dxfId="9">
      <formula>BM4=1</formula>
    </cfRule>
  </conditionalFormatting>
  <conditionalFormatting sqref="G127 G4:G9">
    <cfRule type="expression" priority="12" aboveAverage="0" equalAverage="0" bottom="0" percent="0" rank="0" text="" dxfId="10">
      <formula>FB4="empate-c"</formula>
    </cfRule>
    <cfRule type="expression" priority="13" aboveAverage="0" equalAverage="0" bottom="0" percent="0" rank="0" text="" dxfId="11">
      <formula>FB4="empate-b"</formula>
    </cfRule>
  </conditionalFormatting>
  <conditionalFormatting sqref="V13:W18">
    <cfRule type="expression" priority="14" aboveAverage="0" equalAverage="0" bottom="0" percent="0" rank="0" text="" dxfId="12">
      <formula>W13=0</formula>
    </cfRule>
    <cfRule type="expression" priority="15" aboveAverage="0" equalAverage="0" bottom="0" percent="0" rank="0" text="" dxfId="13">
      <formula>W13=1</formula>
    </cfRule>
  </conditionalFormatting>
  <conditionalFormatting sqref="AJ13:AK18">
    <cfRule type="expression" priority="16" aboveAverage="0" equalAverage="0" bottom="0" percent="0" rank="0" text="" dxfId="14">
      <formula>AK13=0</formula>
    </cfRule>
    <cfRule type="expression" priority="17" aboveAverage="0" equalAverage="0" bottom="0" percent="0" rank="0" text="" dxfId="15">
      <formula>AK13=1</formula>
    </cfRule>
  </conditionalFormatting>
  <conditionalFormatting sqref="BZ13:CA18">
    <cfRule type="expression" priority="18" aboveAverage="0" equalAverage="0" bottom="0" percent="0" rank="0" text="" dxfId="16">
      <formula>CA13=0</formula>
    </cfRule>
    <cfRule type="expression" priority="19" aboveAverage="0" equalAverage="0" bottom="0" percent="0" rank="0" text="" dxfId="17">
      <formula>CA13=1</formula>
    </cfRule>
  </conditionalFormatting>
  <conditionalFormatting sqref="AX13:AY18">
    <cfRule type="expression" priority="20" aboveAverage="0" equalAverage="0" bottom="0" percent="0" rank="0" text="" dxfId="18">
      <formula>AY13=0</formula>
    </cfRule>
    <cfRule type="expression" priority="21" aboveAverage="0" equalAverage="0" bottom="0" percent="0" rank="0" text="" dxfId="19">
      <formula>AY13=1</formula>
    </cfRule>
  </conditionalFormatting>
  <conditionalFormatting sqref="BL13:BM18">
    <cfRule type="expression" priority="22" aboveAverage="0" equalAverage="0" bottom="0" percent="0" rank="0" text="" dxfId="20">
      <formula>BM13=0</formula>
    </cfRule>
    <cfRule type="expression" priority="23" aboveAverage="0" equalAverage="0" bottom="0" percent="0" rank="0" text="" dxfId="21">
      <formula>BM13=1</formula>
    </cfRule>
  </conditionalFormatting>
  <conditionalFormatting sqref="V22:W27">
    <cfRule type="expression" priority="24" aboveAverage="0" equalAverage="0" bottom="0" percent="0" rank="0" text="" dxfId="22">
      <formula>W22=0</formula>
    </cfRule>
    <cfRule type="expression" priority="25" aboveAverage="0" equalAverage="0" bottom="0" percent="0" rank="0" text="" dxfId="23">
      <formula>W22=1</formula>
    </cfRule>
  </conditionalFormatting>
  <conditionalFormatting sqref="AJ22:AK27">
    <cfRule type="expression" priority="26" aboveAverage="0" equalAverage="0" bottom="0" percent="0" rank="0" text="" dxfId="24">
      <formula>AK22=0</formula>
    </cfRule>
    <cfRule type="expression" priority="27" aboveAverage="0" equalAverage="0" bottom="0" percent="0" rank="0" text="" dxfId="25">
      <formula>AK22=1</formula>
    </cfRule>
  </conditionalFormatting>
  <conditionalFormatting sqref="BZ22:CA27">
    <cfRule type="expression" priority="28" aboveAverage="0" equalAverage="0" bottom="0" percent="0" rank="0" text="" dxfId="26">
      <formula>CA22=0</formula>
    </cfRule>
    <cfRule type="expression" priority="29" aboveAverage="0" equalAverage="0" bottom="0" percent="0" rank="0" text="" dxfId="27">
      <formula>CA22=1</formula>
    </cfRule>
  </conditionalFormatting>
  <conditionalFormatting sqref="AX22:AY27">
    <cfRule type="expression" priority="30" aboveAverage="0" equalAverage="0" bottom="0" percent="0" rank="0" text="" dxfId="28">
      <formula>AY22=0</formula>
    </cfRule>
    <cfRule type="expression" priority="31" aboveAverage="0" equalAverage="0" bottom="0" percent="0" rank="0" text="" dxfId="29">
      <formula>AY22=1</formula>
    </cfRule>
  </conditionalFormatting>
  <conditionalFormatting sqref="BL22:BM27">
    <cfRule type="expression" priority="32" aboveAverage="0" equalAverage="0" bottom="0" percent="0" rank="0" text="" dxfId="30">
      <formula>BM22=0</formula>
    </cfRule>
    <cfRule type="expression" priority="33" aboveAverage="0" equalAverage="0" bottom="0" percent="0" rank="0" text="" dxfId="31">
      <formula>BM22=1</formula>
    </cfRule>
  </conditionalFormatting>
  <conditionalFormatting sqref="V31:W36">
    <cfRule type="expression" priority="34" aboveAverage="0" equalAverage="0" bottom="0" percent="0" rank="0" text="" dxfId="32">
      <formula>W31=0</formula>
    </cfRule>
    <cfRule type="expression" priority="35" aboveAverage="0" equalAverage="0" bottom="0" percent="0" rank="0" text="" dxfId="33">
      <formula>W31=1</formula>
    </cfRule>
  </conditionalFormatting>
  <conditionalFormatting sqref="AJ31:AK36">
    <cfRule type="expression" priority="36" aboveAverage="0" equalAverage="0" bottom="0" percent="0" rank="0" text="" dxfId="34">
      <formula>AK31=0</formula>
    </cfRule>
    <cfRule type="expression" priority="37" aboveAverage="0" equalAverage="0" bottom="0" percent="0" rank="0" text="" dxfId="35">
      <formula>AK31=1</formula>
    </cfRule>
  </conditionalFormatting>
  <conditionalFormatting sqref="BZ31:CA36">
    <cfRule type="expression" priority="38" aboveAverage="0" equalAverage="0" bottom="0" percent="0" rank="0" text="" dxfId="36">
      <formula>CA31=0</formula>
    </cfRule>
    <cfRule type="expression" priority="39" aboveAverage="0" equalAverage="0" bottom="0" percent="0" rank="0" text="" dxfId="37">
      <formula>CA31=1</formula>
    </cfRule>
  </conditionalFormatting>
  <conditionalFormatting sqref="AX31:AY36">
    <cfRule type="expression" priority="40" aboveAverage="0" equalAverage="0" bottom="0" percent="0" rank="0" text="" dxfId="38">
      <formula>AY31=0</formula>
    </cfRule>
    <cfRule type="expression" priority="41" aboveAverage="0" equalAverage="0" bottom="0" percent="0" rank="0" text="" dxfId="39">
      <formula>AY31=1</formula>
    </cfRule>
  </conditionalFormatting>
  <conditionalFormatting sqref="BL31:BM36">
    <cfRule type="expression" priority="42" aboveAverage="0" equalAverage="0" bottom="0" percent="0" rank="0" text="" dxfId="40">
      <formula>BM31=0</formula>
    </cfRule>
    <cfRule type="expression" priority="43" aboveAverage="0" equalAverage="0" bottom="0" percent="0" rank="0" text="" dxfId="41">
      <formula>BM31=1</formula>
    </cfRule>
  </conditionalFormatting>
  <conditionalFormatting sqref="V40:W45">
    <cfRule type="expression" priority="44" aboveAverage="0" equalAverage="0" bottom="0" percent="0" rank="0" text="" dxfId="42">
      <formula>W40=0</formula>
    </cfRule>
    <cfRule type="expression" priority="45" aboveAverage="0" equalAverage="0" bottom="0" percent="0" rank="0" text="" dxfId="43">
      <formula>W40=1</formula>
    </cfRule>
  </conditionalFormatting>
  <conditionalFormatting sqref="AJ40:AK45">
    <cfRule type="expression" priority="46" aboveAverage="0" equalAverage="0" bottom="0" percent="0" rank="0" text="" dxfId="44">
      <formula>AK40=0</formula>
    </cfRule>
    <cfRule type="expression" priority="47" aboveAverage="0" equalAverage="0" bottom="0" percent="0" rank="0" text="" dxfId="45">
      <formula>AK40=1</formula>
    </cfRule>
  </conditionalFormatting>
  <conditionalFormatting sqref="BZ40:CA45">
    <cfRule type="expression" priority="48" aboveAverage="0" equalAverage="0" bottom="0" percent="0" rank="0" text="" dxfId="46">
      <formula>CA40=0</formula>
    </cfRule>
    <cfRule type="expression" priority="49" aboveAverage="0" equalAverage="0" bottom="0" percent="0" rank="0" text="" dxfId="47">
      <formula>CA40=1</formula>
    </cfRule>
  </conditionalFormatting>
  <conditionalFormatting sqref="AX40:AY45">
    <cfRule type="expression" priority="50" aboveAverage="0" equalAverage="0" bottom="0" percent="0" rank="0" text="" dxfId="48">
      <formula>AY40=0</formula>
    </cfRule>
    <cfRule type="expression" priority="51" aboveAverage="0" equalAverage="0" bottom="0" percent="0" rank="0" text="" dxfId="49">
      <formula>AY40=1</formula>
    </cfRule>
  </conditionalFormatting>
  <conditionalFormatting sqref="BL40:BM45">
    <cfRule type="expression" priority="52" aboveAverage="0" equalAverage="0" bottom="0" percent="0" rank="0" text="" dxfId="50">
      <formula>BM40=0</formula>
    </cfRule>
    <cfRule type="expression" priority="53" aboveAverage="0" equalAverage="0" bottom="0" percent="0" rank="0" text="" dxfId="51">
      <formula>BM40=1</formula>
    </cfRule>
  </conditionalFormatting>
  <conditionalFormatting sqref="V49:W54">
    <cfRule type="expression" priority="54" aboveAverage="0" equalAverage="0" bottom="0" percent="0" rank="0" text="" dxfId="52">
      <formula>W49=0</formula>
    </cfRule>
    <cfRule type="expression" priority="55" aboveAverage="0" equalAverage="0" bottom="0" percent="0" rank="0" text="" dxfId="53">
      <formula>W49=1</formula>
    </cfRule>
  </conditionalFormatting>
  <conditionalFormatting sqref="AJ49:AK54">
    <cfRule type="expression" priority="56" aboveAverage="0" equalAverage="0" bottom="0" percent="0" rank="0" text="" dxfId="54">
      <formula>AK49=0</formula>
    </cfRule>
    <cfRule type="expression" priority="57" aboveAverage="0" equalAverage="0" bottom="0" percent="0" rank="0" text="" dxfId="55">
      <formula>AK49=1</formula>
    </cfRule>
  </conditionalFormatting>
  <conditionalFormatting sqref="BZ49:CA54">
    <cfRule type="expression" priority="58" aboveAverage="0" equalAverage="0" bottom="0" percent="0" rank="0" text="" dxfId="56">
      <formula>CA49=0</formula>
    </cfRule>
    <cfRule type="expression" priority="59" aboveAverage="0" equalAverage="0" bottom="0" percent="0" rank="0" text="" dxfId="57">
      <formula>CA49=1</formula>
    </cfRule>
  </conditionalFormatting>
  <conditionalFormatting sqref="AX49:AY54">
    <cfRule type="expression" priority="60" aboveAverage="0" equalAverage="0" bottom="0" percent="0" rank="0" text="" dxfId="58">
      <formula>AY49=0</formula>
    </cfRule>
    <cfRule type="expression" priority="61" aboveAverage="0" equalAverage="0" bottom="0" percent="0" rank="0" text="" dxfId="59">
      <formula>AY49=1</formula>
    </cfRule>
  </conditionalFormatting>
  <conditionalFormatting sqref="BL49:BM54">
    <cfRule type="expression" priority="62" aboveAverage="0" equalAverage="0" bottom="0" percent="0" rank="0" text="" dxfId="60">
      <formula>BM49=0</formula>
    </cfRule>
    <cfRule type="expression" priority="63" aboveAverage="0" equalAverage="0" bottom="0" percent="0" rank="0" text="" dxfId="61">
      <formula>BM49=1</formula>
    </cfRule>
  </conditionalFormatting>
  <conditionalFormatting sqref="V58:W63">
    <cfRule type="expression" priority="64" aboveAverage="0" equalAverage="0" bottom="0" percent="0" rank="0" text="" dxfId="62">
      <formula>W58=0</formula>
    </cfRule>
    <cfRule type="expression" priority="65" aboveAverage="0" equalAverage="0" bottom="0" percent="0" rank="0" text="" dxfId="63">
      <formula>W58=1</formula>
    </cfRule>
  </conditionalFormatting>
  <conditionalFormatting sqref="AJ58:AK63">
    <cfRule type="expression" priority="66" aboveAverage="0" equalAverage="0" bottom="0" percent="0" rank="0" text="" dxfId="64">
      <formula>AK58=0</formula>
    </cfRule>
    <cfRule type="expression" priority="67" aboveAverage="0" equalAverage="0" bottom="0" percent="0" rank="0" text="" dxfId="65">
      <formula>AK58=1</formula>
    </cfRule>
  </conditionalFormatting>
  <conditionalFormatting sqref="BZ58:CA63">
    <cfRule type="expression" priority="68" aboveAverage="0" equalAverage="0" bottom="0" percent="0" rank="0" text="" dxfId="66">
      <formula>CA58=0</formula>
    </cfRule>
    <cfRule type="expression" priority="69" aboveAverage="0" equalAverage="0" bottom="0" percent="0" rank="0" text="" dxfId="67">
      <formula>CA58=1</formula>
    </cfRule>
  </conditionalFormatting>
  <conditionalFormatting sqref="AX58:AY63">
    <cfRule type="expression" priority="70" aboveAverage="0" equalAverage="0" bottom="0" percent="0" rank="0" text="" dxfId="68">
      <formula>AY58=0</formula>
    </cfRule>
    <cfRule type="expression" priority="71" aboveAverage="0" equalAverage="0" bottom="0" percent="0" rank="0" text="" dxfId="69">
      <formula>AY58=1</formula>
    </cfRule>
  </conditionalFormatting>
  <conditionalFormatting sqref="BL58:BM63">
    <cfRule type="expression" priority="72" aboveAverage="0" equalAverage="0" bottom="0" percent="0" rank="0" text="" dxfId="70">
      <formula>BM58=0</formula>
    </cfRule>
    <cfRule type="expression" priority="73" aboveAverage="0" equalAverage="0" bottom="0" percent="0" rank="0" text="" dxfId="71">
      <formula>BM58=1</formula>
    </cfRule>
  </conditionalFormatting>
  <conditionalFormatting sqref="V67:W72">
    <cfRule type="expression" priority="74" aboveAverage="0" equalAverage="0" bottom="0" percent="0" rank="0" text="" dxfId="72">
      <formula>W67=0</formula>
    </cfRule>
    <cfRule type="expression" priority="75" aboveAverage="0" equalAverage="0" bottom="0" percent="0" rank="0" text="" dxfId="73">
      <formula>W67=1</formula>
    </cfRule>
  </conditionalFormatting>
  <conditionalFormatting sqref="AJ67:AK72">
    <cfRule type="expression" priority="76" aboveAverage="0" equalAverage="0" bottom="0" percent="0" rank="0" text="" dxfId="74">
      <formula>AK67=0</formula>
    </cfRule>
    <cfRule type="expression" priority="77" aboveAverage="0" equalAverage="0" bottom="0" percent="0" rank="0" text="" dxfId="75">
      <formula>AK67=1</formula>
    </cfRule>
  </conditionalFormatting>
  <conditionalFormatting sqref="BZ67:CA72">
    <cfRule type="expression" priority="78" aboveAverage="0" equalAverage="0" bottom="0" percent="0" rank="0" text="" dxfId="76">
      <formula>CA67=0</formula>
    </cfRule>
    <cfRule type="expression" priority="79" aboveAverage="0" equalAverage="0" bottom="0" percent="0" rank="0" text="" dxfId="77">
      <formula>CA67=1</formula>
    </cfRule>
  </conditionalFormatting>
  <conditionalFormatting sqref="AX67:AY72">
    <cfRule type="expression" priority="80" aboveAverage="0" equalAverage="0" bottom="0" percent="0" rank="0" text="" dxfId="78">
      <formula>AY67=0</formula>
    </cfRule>
    <cfRule type="expression" priority="81" aboveAverage="0" equalAverage="0" bottom="0" percent="0" rank="0" text="" dxfId="79">
      <formula>AY67=1</formula>
    </cfRule>
  </conditionalFormatting>
  <conditionalFormatting sqref="BL67:BM72">
    <cfRule type="expression" priority="82" aboveAverage="0" equalAverage="0" bottom="0" percent="0" rank="0" text="" dxfId="80">
      <formula>BM67=0</formula>
    </cfRule>
    <cfRule type="expression" priority="83" aboveAverage="0" equalAverage="0" bottom="0" percent="0" rank="0" text="" dxfId="81">
      <formula>BM67=1</formula>
    </cfRule>
  </conditionalFormatting>
  <conditionalFormatting sqref="V76:W81">
    <cfRule type="expression" priority="84" aboveAverage="0" equalAverage="0" bottom="0" percent="0" rank="0" text="" dxfId="82">
      <formula>W76=0</formula>
    </cfRule>
    <cfRule type="expression" priority="85" aboveAverage="0" equalAverage="0" bottom="0" percent="0" rank="0" text="" dxfId="83">
      <formula>W76=1</formula>
    </cfRule>
  </conditionalFormatting>
  <conditionalFormatting sqref="AJ76:AK81">
    <cfRule type="expression" priority="86" aboveAverage="0" equalAverage="0" bottom="0" percent="0" rank="0" text="" dxfId="84">
      <formula>AK76=0</formula>
    </cfRule>
    <cfRule type="expression" priority="87" aboveAverage="0" equalAverage="0" bottom="0" percent="0" rank="0" text="" dxfId="85">
      <formula>AK76=1</formula>
    </cfRule>
  </conditionalFormatting>
  <conditionalFormatting sqref="BZ76:CA81">
    <cfRule type="expression" priority="88" aboveAverage="0" equalAverage="0" bottom="0" percent="0" rank="0" text="" dxfId="86">
      <formula>CA76=0</formula>
    </cfRule>
    <cfRule type="expression" priority="89" aboveAverage="0" equalAverage="0" bottom="0" percent="0" rank="0" text="" dxfId="87">
      <formula>CA76=1</formula>
    </cfRule>
  </conditionalFormatting>
  <conditionalFormatting sqref="AX76:AY81">
    <cfRule type="expression" priority="90" aboveAverage="0" equalAverage="0" bottom="0" percent="0" rank="0" text="" dxfId="88">
      <formula>AY76=0</formula>
    </cfRule>
    <cfRule type="expression" priority="91" aboveAverage="0" equalAverage="0" bottom="0" percent="0" rank="0" text="" dxfId="89">
      <formula>AY76=1</formula>
    </cfRule>
  </conditionalFormatting>
  <conditionalFormatting sqref="BL76:BM81">
    <cfRule type="expression" priority="92" aboveAverage="0" equalAverage="0" bottom="0" percent="0" rank="0" text="" dxfId="90">
      <formula>BM76=0</formula>
    </cfRule>
    <cfRule type="expression" priority="93" aboveAverage="0" equalAverage="0" bottom="0" percent="0" rank="0" text="" dxfId="91">
      <formula>BM76=1</formula>
    </cfRule>
  </conditionalFormatting>
  <conditionalFormatting sqref="V85:W90">
    <cfRule type="expression" priority="94" aboveAverage="0" equalAverage="0" bottom="0" percent="0" rank="0" text="" dxfId="92">
      <formula>W85=0</formula>
    </cfRule>
    <cfRule type="expression" priority="95" aboveAverage="0" equalAverage="0" bottom="0" percent="0" rank="0" text="" dxfId="93">
      <formula>W85=1</formula>
    </cfRule>
  </conditionalFormatting>
  <conditionalFormatting sqref="AJ85:AK90">
    <cfRule type="expression" priority="96" aboveAverage="0" equalAverage="0" bottom="0" percent="0" rank="0" text="" dxfId="94">
      <formula>AK85=0</formula>
    </cfRule>
    <cfRule type="expression" priority="97" aboveAverage="0" equalAverage="0" bottom="0" percent="0" rank="0" text="" dxfId="95">
      <formula>AK85=1</formula>
    </cfRule>
  </conditionalFormatting>
  <conditionalFormatting sqref="BZ85:CA90">
    <cfRule type="expression" priority="98" aboveAverage="0" equalAverage="0" bottom="0" percent="0" rank="0" text="" dxfId="96">
      <formula>CA85=0</formula>
    </cfRule>
    <cfRule type="expression" priority="99" aboveAverage="0" equalAverage="0" bottom="0" percent="0" rank="0" text="" dxfId="97">
      <formula>CA85=1</formula>
    </cfRule>
  </conditionalFormatting>
  <conditionalFormatting sqref="AX85:AY90">
    <cfRule type="expression" priority="100" aboveAverage="0" equalAverage="0" bottom="0" percent="0" rank="0" text="" dxfId="98">
      <formula>AY85=0</formula>
    </cfRule>
    <cfRule type="expression" priority="101" aboveAverage="0" equalAverage="0" bottom="0" percent="0" rank="0" text="" dxfId="99">
      <formula>AY85=1</formula>
    </cfRule>
  </conditionalFormatting>
  <conditionalFormatting sqref="BL85:BM90">
    <cfRule type="expression" priority="102" aboveAverage="0" equalAverage="0" bottom="0" percent="0" rank="0" text="" dxfId="100">
      <formula>BM85=0</formula>
    </cfRule>
    <cfRule type="expression" priority="103" aboveAverage="0" equalAverage="0" bottom="0" percent="0" rank="0" text="" dxfId="101">
      <formula>BM85=1</formula>
    </cfRule>
  </conditionalFormatting>
  <conditionalFormatting sqref="V94:W99">
    <cfRule type="expression" priority="104" aboveAverage="0" equalAverage="0" bottom="0" percent="0" rank="0" text="" dxfId="102">
      <formula>W94=0</formula>
    </cfRule>
    <cfRule type="expression" priority="105" aboveAverage="0" equalAverage="0" bottom="0" percent="0" rank="0" text="" dxfId="103">
      <formula>W94=1</formula>
    </cfRule>
  </conditionalFormatting>
  <conditionalFormatting sqref="AJ94:AK99">
    <cfRule type="expression" priority="106" aboveAverage="0" equalAverage="0" bottom="0" percent="0" rank="0" text="" dxfId="104">
      <formula>AK94=0</formula>
    </cfRule>
    <cfRule type="expression" priority="107" aboveAverage="0" equalAverage="0" bottom="0" percent="0" rank="0" text="" dxfId="105">
      <formula>AK94=1</formula>
    </cfRule>
  </conditionalFormatting>
  <conditionalFormatting sqref="BZ94:CA99">
    <cfRule type="expression" priority="108" aboveAverage="0" equalAverage="0" bottom="0" percent="0" rank="0" text="" dxfId="106">
      <formula>CA94=0</formula>
    </cfRule>
    <cfRule type="expression" priority="109" aboveAverage="0" equalAverage="0" bottom="0" percent="0" rank="0" text="" dxfId="107">
      <formula>CA94=1</formula>
    </cfRule>
  </conditionalFormatting>
  <conditionalFormatting sqref="AX94:AY99">
    <cfRule type="expression" priority="110" aboveAverage="0" equalAverage="0" bottom="0" percent="0" rank="0" text="" dxfId="108">
      <formula>AY94=0</formula>
    </cfRule>
    <cfRule type="expression" priority="111" aboveAverage="0" equalAverage="0" bottom="0" percent="0" rank="0" text="" dxfId="109">
      <formula>AY94=1</formula>
    </cfRule>
  </conditionalFormatting>
  <conditionalFormatting sqref="BL94:BM99">
    <cfRule type="expression" priority="112" aboveAverage="0" equalAverage="0" bottom="0" percent="0" rank="0" text="" dxfId="110">
      <formula>BM94=0</formula>
    </cfRule>
    <cfRule type="expression" priority="113" aboveAverage="0" equalAverage="0" bottom="0" percent="0" rank="0" text="" dxfId="111">
      <formula>BM94=1</formula>
    </cfRule>
  </conditionalFormatting>
  <conditionalFormatting sqref="V103:W108">
    <cfRule type="expression" priority="114" aboveAverage="0" equalAverage="0" bottom="0" percent="0" rank="0" text="" dxfId="112">
      <formula>W103=0</formula>
    </cfRule>
    <cfRule type="expression" priority="115" aboveAverage="0" equalAverage="0" bottom="0" percent="0" rank="0" text="" dxfId="113">
      <formula>W103=1</formula>
    </cfRule>
  </conditionalFormatting>
  <conditionalFormatting sqref="AJ103:AK108">
    <cfRule type="expression" priority="116" aboveAverage="0" equalAverage="0" bottom="0" percent="0" rank="0" text="" dxfId="114">
      <formula>AK103=0</formula>
    </cfRule>
    <cfRule type="expression" priority="117" aboveAverage="0" equalAverage="0" bottom="0" percent="0" rank="0" text="" dxfId="115">
      <formula>AK103=1</formula>
    </cfRule>
  </conditionalFormatting>
  <conditionalFormatting sqref="BZ103:CA108">
    <cfRule type="expression" priority="118" aboveAverage="0" equalAverage="0" bottom="0" percent="0" rank="0" text="" dxfId="116">
      <formula>CA103=0</formula>
    </cfRule>
    <cfRule type="expression" priority="119" aboveAverage="0" equalAverage="0" bottom="0" percent="0" rank="0" text="" dxfId="117">
      <formula>CA103=1</formula>
    </cfRule>
  </conditionalFormatting>
  <conditionalFormatting sqref="AX103:AY108">
    <cfRule type="expression" priority="120" aboveAverage="0" equalAverage="0" bottom="0" percent="0" rank="0" text="" dxfId="118">
      <formula>AY103=0</formula>
    </cfRule>
    <cfRule type="expression" priority="121" aboveAverage="0" equalAverage="0" bottom="0" percent="0" rank="0" text="" dxfId="119">
      <formula>AY103=1</formula>
    </cfRule>
  </conditionalFormatting>
  <conditionalFormatting sqref="BL103:BM108">
    <cfRule type="expression" priority="122" aboveAverage="0" equalAverage="0" bottom="0" percent="0" rank="0" text="" dxfId="120">
      <formula>BM103=0</formula>
    </cfRule>
    <cfRule type="expression" priority="123" aboveAverage="0" equalAverage="0" bottom="0" percent="0" rank="0" text="" dxfId="121">
      <formula>BM103=1</formula>
    </cfRule>
  </conditionalFormatting>
  <conditionalFormatting sqref="V112:W117">
    <cfRule type="expression" priority="124" aboveAverage="0" equalAverage="0" bottom="0" percent="0" rank="0" text="" dxfId="122">
      <formula>W112=0</formula>
    </cfRule>
    <cfRule type="expression" priority="125" aboveAverage="0" equalAverage="0" bottom="0" percent="0" rank="0" text="" dxfId="123">
      <formula>W112=1</formula>
    </cfRule>
  </conditionalFormatting>
  <conditionalFormatting sqref="AJ112:AK117">
    <cfRule type="expression" priority="126" aboveAverage="0" equalAverage="0" bottom="0" percent="0" rank="0" text="" dxfId="124">
      <formula>AK112=0</formula>
    </cfRule>
    <cfRule type="expression" priority="127" aboveAverage="0" equalAverage="0" bottom="0" percent="0" rank="0" text="" dxfId="125">
      <formula>AK112=1</formula>
    </cfRule>
  </conditionalFormatting>
  <conditionalFormatting sqref="BZ112:CA117">
    <cfRule type="expression" priority="128" aboveAverage="0" equalAverage="0" bottom="0" percent="0" rank="0" text="" dxfId="126">
      <formula>CA112=0</formula>
    </cfRule>
    <cfRule type="expression" priority="129" aboveAverage="0" equalAverage="0" bottom="0" percent="0" rank="0" text="" dxfId="127">
      <formula>CA112=1</formula>
    </cfRule>
  </conditionalFormatting>
  <conditionalFormatting sqref="AX112:AY117">
    <cfRule type="expression" priority="130" aboveAverage="0" equalAverage="0" bottom="0" percent="0" rank="0" text="" dxfId="128">
      <formula>AY112=0</formula>
    </cfRule>
    <cfRule type="expression" priority="131" aboveAverage="0" equalAverage="0" bottom="0" percent="0" rank="0" text="" dxfId="129">
      <formula>AY112=1</formula>
    </cfRule>
  </conditionalFormatting>
  <conditionalFormatting sqref="BL112:BM117">
    <cfRule type="expression" priority="132" aboveAverage="0" equalAverage="0" bottom="0" percent="0" rank="0" text="" dxfId="130">
      <formula>BM112=0</formula>
    </cfRule>
    <cfRule type="expression" priority="133" aboveAverage="0" equalAverage="0" bottom="0" percent="0" rank="0" text="" dxfId="131">
      <formula>BM112=1</formula>
    </cfRule>
  </conditionalFormatting>
  <conditionalFormatting sqref="V121:W126">
    <cfRule type="expression" priority="134" aboveAverage="0" equalAverage="0" bottom="0" percent="0" rank="0" text="" dxfId="132">
      <formula>W121=0</formula>
    </cfRule>
    <cfRule type="expression" priority="135" aboveAverage="0" equalAverage="0" bottom="0" percent="0" rank="0" text="" dxfId="133">
      <formula>W121=1</formula>
    </cfRule>
  </conditionalFormatting>
  <conditionalFormatting sqref="AJ121:AK126">
    <cfRule type="expression" priority="136" aboveAverage="0" equalAverage="0" bottom="0" percent="0" rank="0" text="" dxfId="134">
      <formula>AK121=0</formula>
    </cfRule>
    <cfRule type="expression" priority="137" aboveAverage="0" equalAverage="0" bottom="0" percent="0" rank="0" text="" dxfId="135">
      <formula>AK121=1</formula>
    </cfRule>
  </conditionalFormatting>
  <conditionalFormatting sqref="BZ121:CA126">
    <cfRule type="expression" priority="138" aboveAverage="0" equalAverage="0" bottom="0" percent="0" rank="0" text="" dxfId="136">
      <formula>CA121=0</formula>
    </cfRule>
    <cfRule type="expression" priority="139" aboveAverage="0" equalAverage="0" bottom="0" percent="0" rank="0" text="" dxfId="137">
      <formula>CA121=1</formula>
    </cfRule>
  </conditionalFormatting>
  <conditionalFormatting sqref="AX121:AY126">
    <cfRule type="expression" priority="140" aboveAverage="0" equalAverage="0" bottom="0" percent="0" rank="0" text="" dxfId="138">
      <formula>AY121=0</formula>
    </cfRule>
    <cfRule type="expression" priority="141" aboveAverage="0" equalAverage="0" bottom="0" percent="0" rank="0" text="" dxfId="139">
      <formula>AY121=1</formula>
    </cfRule>
  </conditionalFormatting>
  <conditionalFormatting sqref="BM121:BM126">
    <cfRule type="expression" priority="142" aboveAverage="0" equalAverage="0" bottom="0" percent="0" rank="0" text="" dxfId="140">
      <formula>BN121=0</formula>
    </cfRule>
    <cfRule type="expression" priority="143" aboveAverage="0" equalAverage="0" bottom="0" percent="0" rank="0" text="" dxfId="141">
      <formula>BN121=1</formula>
    </cfRule>
  </conditionalFormatting>
  <conditionalFormatting sqref="V130:W135 V173:W173">
    <cfRule type="expression" priority="144" aboveAverage="0" equalAverage="0" bottom="0" percent="0" rank="0" text="" dxfId="142">
      <formula>W130=0</formula>
    </cfRule>
    <cfRule type="expression" priority="145" aboveAverage="0" equalAverage="0" bottom="0" percent="0" rank="0" text="" dxfId="143">
      <formula>W130=1</formula>
    </cfRule>
  </conditionalFormatting>
  <conditionalFormatting sqref="AJ130:AK135 AJ173:AK173">
    <cfRule type="expression" priority="146" aboveAverage="0" equalAverage="0" bottom="0" percent="0" rank="0" text="" dxfId="144">
      <formula>AK130=0</formula>
    </cfRule>
    <cfRule type="expression" priority="147" aboveAverage="0" equalAverage="0" bottom="0" percent="0" rank="0" text="" dxfId="145">
      <formula>AK130=1</formula>
    </cfRule>
  </conditionalFormatting>
  <conditionalFormatting sqref="BZ130:CA135 BZ173:CA173">
    <cfRule type="expression" priority="148" aboveAverage="0" equalAverage="0" bottom="0" percent="0" rank="0" text="" dxfId="146">
      <formula>CA130=0</formula>
    </cfRule>
    <cfRule type="expression" priority="149" aboveAverage="0" equalAverage="0" bottom="0" percent="0" rank="0" text="" dxfId="147">
      <formula>CA130=1</formula>
    </cfRule>
  </conditionalFormatting>
  <conditionalFormatting sqref="AX130:AY135 AX173:AY173">
    <cfRule type="expression" priority="150" aboveAverage="0" equalAverage="0" bottom="0" percent="0" rank="0" text="" dxfId="148">
      <formula>AY130=0</formula>
    </cfRule>
    <cfRule type="expression" priority="151" aboveAverage="0" equalAverage="0" bottom="0" percent="0" rank="0" text="" dxfId="149">
      <formula>AY130=1</formula>
    </cfRule>
  </conditionalFormatting>
  <conditionalFormatting sqref="BL130:BM135 BL173:BM173">
    <cfRule type="expression" priority="152" aboveAverage="0" equalAverage="0" bottom="0" percent="0" rank="0" text="" dxfId="150">
      <formula>BM130=0</formula>
    </cfRule>
    <cfRule type="expression" priority="153" aboveAverage="0" equalAverage="0" bottom="0" percent="0" rank="0" text="" dxfId="151">
      <formula>BM130=1</formula>
    </cfRule>
  </conditionalFormatting>
  <conditionalFormatting sqref="G173">
    <cfRule type="expression" priority="154" aboveAverage="0" equalAverage="0" bottom="0" percent="0" rank="0" text="" dxfId="152">
      <formula>FB173="empate-c"</formula>
    </cfRule>
    <cfRule type="expression" priority="155" aboveAverage="0" equalAverage="0" bottom="0" percent="0" rank="0" text="" dxfId="153">
      <formula>FB173="empate-b"</formula>
    </cfRule>
  </conditionalFormatting>
  <conditionalFormatting sqref="G172">
    <cfRule type="expression" priority="156" aboveAverage="0" equalAverage="0" bottom="0" percent="0" rank="0" text="" dxfId="154">
      <formula>FB172="empate-c"</formula>
    </cfRule>
    <cfRule type="expression" priority="157" aboveAverage="0" equalAverage="0" bottom="0" percent="0" rank="0" text="" dxfId="155">
      <formula>FB172="empate-b"</formula>
    </cfRule>
  </conditionalFormatting>
  <conditionalFormatting sqref="G136">
    <cfRule type="expression" priority="158" aboveAverage="0" equalAverage="0" bottom="0" percent="0" rank="0" text="" dxfId="156">
      <formula>FB136="empate-c"</formula>
    </cfRule>
    <cfRule type="expression" priority="159" aboveAverage="0" equalAverage="0" bottom="0" percent="0" rank="0" text="" dxfId="157">
      <formula>FB136="empate-b"</formula>
    </cfRule>
  </conditionalFormatting>
  <conditionalFormatting sqref="V139:W144">
    <cfRule type="expression" priority="160" aboveAverage="0" equalAverage="0" bottom="0" percent="0" rank="0" text="" dxfId="158">
      <formula>W139=0</formula>
    </cfRule>
    <cfRule type="expression" priority="161" aboveAverage="0" equalAverage="0" bottom="0" percent="0" rank="0" text="" dxfId="159">
      <formula>W139=1</formula>
    </cfRule>
  </conditionalFormatting>
  <conditionalFormatting sqref="AJ139:AK144">
    <cfRule type="expression" priority="162" aboveAverage="0" equalAverage="0" bottom="0" percent="0" rank="0" text="" dxfId="160">
      <formula>AK139=0</formula>
    </cfRule>
    <cfRule type="expression" priority="163" aboveAverage="0" equalAverage="0" bottom="0" percent="0" rank="0" text="" dxfId="161">
      <formula>AK139=1</formula>
    </cfRule>
  </conditionalFormatting>
  <conditionalFormatting sqref="BZ139:CA144">
    <cfRule type="expression" priority="164" aboveAverage="0" equalAverage="0" bottom="0" percent="0" rank="0" text="" dxfId="162">
      <formula>CA139=0</formula>
    </cfRule>
    <cfRule type="expression" priority="165" aboveAverage="0" equalAverage="0" bottom="0" percent="0" rank="0" text="" dxfId="163">
      <formula>CA139=1</formula>
    </cfRule>
  </conditionalFormatting>
  <conditionalFormatting sqref="AX139:AY144">
    <cfRule type="expression" priority="166" aboveAverage="0" equalAverage="0" bottom="0" percent="0" rank="0" text="" dxfId="164">
      <formula>AY139=0</formula>
    </cfRule>
    <cfRule type="expression" priority="167" aboveAverage="0" equalAverage="0" bottom="0" percent="0" rank="0" text="" dxfId="165">
      <formula>AY139=1</formula>
    </cfRule>
  </conditionalFormatting>
  <conditionalFormatting sqref="BL139:BM144">
    <cfRule type="expression" priority="168" aboveAverage="0" equalAverage="0" bottom="0" percent="0" rank="0" text="" dxfId="166">
      <formula>BM139=0</formula>
    </cfRule>
    <cfRule type="expression" priority="169" aboveAverage="0" equalAverage="0" bottom="0" percent="0" rank="0" text="" dxfId="167">
      <formula>BM139=1</formula>
    </cfRule>
  </conditionalFormatting>
  <conditionalFormatting sqref="G13:G18">
    <cfRule type="expression" priority="170" aboveAverage="0" equalAverage="0" bottom="0" percent="0" rank="0" text="" dxfId="168">
      <formula>FB13="empate-c"</formula>
    </cfRule>
    <cfRule type="expression" priority="171" aboveAverage="0" equalAverage="0" bottom="0" percent="0" rank="0" text="" dxfId="169">
      <formula>FB13="empate-b"</formula>
    </cfRule>
  </conditionalFormatting>
  <conditionalFormatting sqref="G22:G27">
    <cfRule type="expression" priority="172" aboveAverage="0" equalAverage="0" bottom="0" percent="0" rank="0" text="" dxfId="170">
      <formula>FB22="empate-c"</formula>
    </cfRule>
    <cfRule type="expression" priority="173" aboveAverage="0" equalAverage="0" bottom="0" percent="0" rank="0" text="" dxfId="171">
      <formula>FB22="empate-b"</formula>
    </cfRule>
  </conditionalFormatting>
  <conditionalFormatting sqref="G31:G36">
    <cfRule type="expression" priority="174" aboveAverage="0" equalAverage="0" bottom="0" percent="0" rank="0" text="" dxfId="172">
      <formula>FB31="empate-c"</formula>
    </cfRule>
    <cfRule type="expression" priority="175" aboveAverage="0" equalAverage="0" bottom="0" percent="0" rank="0" text="" dxfId="173">
      <formula>FB31="empate-b"</formula>
    </cfRule>
  </conditionalFormatting>
  <conditionalFormatting sqref="G40:G45">
    <cfRule type="expression" priority="176" aboveAverage="0" equalAverage="0" bottom="0" percent="0" rank="0" text="" dxfId="174">
      <formula>FB40="empate-c"</formula>
    </cfRule>
    <cfRule type="expression" priority="177" aboveAverage="0" equalAverage="0" bottom="0" percent="0" rank="0" text="" dxfId="175">
      <formula>FB40="empate-b"</formula>
    </cfRule>
  </conditionalFormatting>
  <conditionalFormatting sqref="G49:G54">
    <cfRule type="expression" priority="178" aboveAverage="0" equalAverage="0" bottom="0" percent="0" rank="0" text="" dxfId="176">
      <formula>FB49="empate-c"</formula>
    </cfRule>
    <cfRule type="expression" priority="179" aboveAverage="0" equalAverage="0" bottom="0" percent="0" rank="0" text="" dxfId="177">
      <formula>FB49="empate-b"</formula>
    </cfRule>
  </conditionalFormatting>
  <conditionalFormatting sqref="G58:G63">
    <cfRule type="expression" priority="180" aboveAverage="0" equalAverage="0" bottom="0" percent="0" rank="0" text="" dxfId="178">
      <formula>FB58="empate-c"</formula>
    </cfRule>
    <cfRule type="expression" priority="181" aboveAverage="0" equalAverage="0" bottom="0" percent="0" rank="0" text="" dxfId="179">
      <formula>FB58="empate-b"</formula>
    </cfRule>
  </conditionalFormatting>
  <conditionalFormatting sqref="G67:G72">
    <cfRule type="expression" priority="182" aboveAverage="0" equalAverage="0" bottom="0" percent="0" rank="0" text="" dxfId="180">
      <formula>FB67="empate-c"</formula>
    </cfRule>
    <cfRule type="expression" priority="183" aboveAverage="0" equalAverage="0" bottom="0" percent="0" rank="0" text="" dxfId="181">
      <formula>FB67="empate-b"</formula>
    </cfRule>
  </conditionalFormatting>
  <conditionalFormatting sqref="G76:G81">
    <cfRule type="expression" priority="184" aboveAverage="0" equalAverage="0" bottom="0" percent="0" rank="0" text="" dxfId="182">
      <formula>FB76="empate-c"</formula>
    </cfRule>
    <cfRule type="expression" priority="185" aboveAverage="0" equalAverage="0" bottom="0" percent="0" rank="0" text="" dxfId="183">
      <formula>FB76="empate-b"</formula>
    </cfRule>
  </conditionalFormatting>
  <conditionalFormatting sqref="G85:G90">
    <cfRule type="expression" priority="186" aboveAverage="0" equalAverage="0" bottom="0" percent="0" rank="0" text="" dxfId="184">
      <formula>FB85="empate-c"</formula>
    </cfRule>
    <cfRule type="expression" priority="187" aboveAverage="0" equalAverage="0" bottom="0" percent="0" rank="0" text="" dxfId="185">
      <formula>FB85="empate-b"</formula>
    </cfRule>
  </conditionalFormatting>
  <conditionalFormatting sqref="G94:G99">
    <cfRule type="expression" priority="188" aboveAverage="0" equalAverage="0" bottom="0" percent="0" rank="0" text="" dxfId="186">
      <formula>FB94="empate-c"</formula>
    </cfRule>
    <cfRule type="expression" priority="189" aboveAverage="0" equalAverage="0" bottom="0" percent="0" rank="0" text="" dxfId="187">
      <formula>FB94="empate-b"</formula>
    </cfRule>
  </conditionalFormatting>
  <conditionalFormatting sqref="G103:G108">
    <cfRule type="expression" priority="190" aboveAverage="0" equalAverage="0" bottom="0" percent="0" rank="0" text="" dxfId="188">
      <formula>FB103="empate-c"</formula>
    </cfRule>
    <cfRule type="expression" priority="191" aboveAverage="0" equalAverage="0" bottom="0" percent="0" rank="0" text="" dxfId="189">
      <formula>FB103="empate-b"</formula>
    </cfRule>
  </conditionalFormatting>
  <conditionalFormatting sqref="G112:G117">
    <cfRule type="expression" priority="192" aboveAverage="0" equalAverage="0" bottom="0" percent="0" rank="0" text="" dxfId="190">
      <formula>FB112="empate-c"</formula>
    </cfRule>
    <cfRule type="expression" priority="193" aboveAverage="0" equalAverage="0" bottom="0" percent="0" rank="0" text="" dxfId="191">
      <formula>FB112="empate-b"</formula>
    </cfRule>
  </conditionalFormatting>
  <conditionalFormatting sqref="G121:G126">
    <cfRule type="expression" priority="194" aboveAverage="0" equalAverage="0" bottom="0" percent="0" rank="0" text="" dxfId="192">
      <formula>FB121="empate-c"</formula>
    </cfRule>
    <cfRule type="expression" priority="195" aboveAverage="0" equalAverage="0" bottom="0" percent="0" rank="0" text="" dxfId="193">
      <formula>FB121="empate-b"</formula>
    </cfRule>
  </conditionalFormatting>
  <conditionalFormatting sqref="G130:G135">
    <cfRule type="expression" priority="196" aboveAverage="0" equalAverage="0" bottom="0" percent="0" rank="0" text="" dxfId="194">
      <formula>FB130="empate-c"</formula>
    </cfRule>
    <cfRule type="expression" priority="197" aboveAverage="0" equalAverage="0" bottom="0" percent="0" rank="0" text="" dxfId="195">
      <formula>FB130="empate-b"</formula>
    </cfRule>
  </conditionalFormatting>
  <conditionalFormatting sqref="G139:G144">
    <cfRule type="expression" priority="198" aboveAverage="0" equalAverage="0" bottom="0" percent="0" rank="0" text="" dxfId="196">
      <formula>FB139="empate-c"</formula>
    </cfRule>
    <cfRule type="expression" priority="199" aboveAverage="0" equalAverage="0" bottom="0" percent="0" rank="0" text="" dxfId="197">
      <formula>FB139="empate-b"</formula>
    </cfRule>
  </conditionalFormatting>
  <conditionalFormatting sqref="G145">
    <cfRule type="expression" priority="200" aboveAverage="0" equalAverage="0" bottom="0" percent="0" rank="0" text="" dxfId="198">
      <formula>FB145="empate-c"</formula>
    </cfRule>
    <cfRule type="expression" priority="201" aboveAverage="0" equalAverage="0" bottom="0" percent="0" rank="0" text="" dxfId="199">
      <formula>FB145="empate-b"</formula>
    </cfRule>
  </conditionalFormatting>
  <conditionalFormatting sqref="V148:W153">
    <cfRule type="expression" priority="202" aboveAverage="0" equalAverage="0" bottom="0" percent="0" rank="0" text="" dxfId="200">
      <formula>W148=0</formula>
    </cfRule>
    <cfRule type="expression" priority="203" aboveAverage="0" equalAverage="0" bottom="0" percent="0" rank="0" text="" dxfId="201">
      <formula>W148=1</formula>
    </cfRule>
  </conditionalFormatting>
  <conditionalFormatting sqref="AJ148:AK153">
    <cfRule type="expression" priority="204" aboveAverage="0" equalAverage="0" bottom="0" percent="0" rank="0" text="" dxfId="202">
      <formula>AK148=0</formula>
    </cfRule>
    <cfRule type="expression" priority="205" aboveAverage="0" equalAverage="0" bottom="0" percent="0" rank="0" text="" dxfId="203">
      <formula>AK148=1</formula>
    </cfRule>
  </conditionalFormatting>
  <conditionalFormatting sqref="BZ148:CA153">
    <cfRule type="expression" priority="206" aboveAverage="0" equalAverage="0" bottom="0" percent="0" rank="0" text="" dxfId="204">
      <formula>CA148=0</formula>
    </cfRule>
    <cfRule type="expression" priority="207" aboveAverage="0" equalAverage="0" bottom="0" percent="0" rank="0" text="" dxfId="205">
      <formula>CA148=1</formula>
    </cfRule>
  </conditionalFormatting>
  <conditionalFormatting sqref="AX148:AY153">
    <cfRule type="expression" priority="208" aboveAverage="0" equalAverage="0" bottom="0" percent="0" rank="0" text="" dxfId="206">
      <formula>AY148=0</formula>
    </cfRule>
    <cfRule type="expression" priority="209" aboveAverage="0" equalAverage="0" bottom="0" percent="0" rank="0" text="" dxfId="207">
      <formula>AY148=1</formula>
    </cfRule>
  </conditionalFormatting>
  <conditionalFormatting sqref="BL148:BM153">
    <cfRule type="expression" priority="210" aboveAverage="0" equalAverage="0" bottom="0" percent="0" rank="0" text="" dxfId="208">
      <formula>BM148=0</formula>
    </cfRule>
    <cfRule type="expression" priority="211" aboveAverage="0" equalAverage="0" bottom="0" percent="0" rank="0" text="" dxfId="209">
      <formula>BM148=1</formula>
    </cfRule>
  </conditionalFormatting>
  <conditionalFormatting sqref="G154">
    <cfRule type="expression" priority="212" aboveAverage="0" equalAverage="0" bottom="0" percent="0" rank="0" text="" dxfId="210">
      <formula>FB154="empate-c"</formula>
    </cfRule>
    <cfRule type="expression" priority="213" aboveAverage="0" equalAverage="0" bottom="0" percent="0" rank="0" text="" dxfId="211">
      <formula>FB154="empate-b"</formula>
    </cfRule>
  </conditionalFormatting>
  <conditionalFormatting sqref="V157:W162">
    <cfRule type="expression" priority="214" aboveAverage="0" equalAverage="0" bottom="0" percent="0" rank="0" text="" dxfId="212">
      <formula>W157=0</formula>
    </cfRule>
    <cfRule type="expression" priority="215" aboveAverage="0" equalAverage="0" bottom="0" percent="0" rank="0" text="" dxfId="213">
      <formula>W157=1</formula>
    </cfRule>
  </conditionalFormatting>
  <conditionalFormatting sqref="AJ157:AK162">
    <cfRule type="expression" priority="216" aboveAverage="0" equalAverage="0" bottom="0" percent="0" rank="0" text="" dxfId="214">
      <formula>AK157=0</formula>
    </cfRule>
    <cfRule type="expression" priority="217" aboveAverage="0" equalAverage="0" bottom="0" percent="0" rank="0" text="" dxfId="215">
      <formula>AK157=1</formula>
    </cfRule>
  </conditionalFormatting>
  <conditionalFormatting sqref="BZ157:CA162">
    <cfRule type="expression" priority="218" aboveAverage="0" equalAverage="0" bottom="0" percent="0" rank="0" text="" dxfId="216">
      <formula>CA157=0</formula>
    </cfRule>
    <cfRule type="expression" priority="219" aboveAverage="0" equalAverage="0" bottom="0" percent="0" rank="0" text="" dxfId="217">
      <formula>CA157=1</formula>
    </cfRule>
  </conditionalFormatting>
  <conditionalFormatting sqref="AX157:AY162">
    <cfRule type="expression" priority="220" aboveAverage="0" equalAverage="0" bottom="0" percent="0" rank="0" text="" dxfId="218">
      <formula>AY157=0</formula>
    </cfRule>
    <cfRule type="expression" priority="221" aboveAverage="0" equalAverage="0" bottom="0" percent="0" rank="0" text="" dxfId="219">
      <formula>AY157=1</formula>
    </cfRule>
  </conditionalFormatting>
  <conditionalFormatting sqref="BL157:BM162">
    <cfRule type="expression" priority="222" aboveAverage="0" equalAverage="0" bottom="0" percent="0" rank="0" text="" dxfId="220">
      <formula>BM157=0</formula>
    </cfRule>
    <cfRule type="expression" priority="223" aboveAverage="0" equalAverage="0" bottom="0" percent="0" rank="0" text="" dxfId="221">
      <formula>BM157=1</formula>
    </cfRule>
  </conditionalFormatting>
  <conditionalFormatting sqref="G148:G153">
    <cfRule type="expression" priority="224" aboveAverage="0" equalAverage="0" bottom="0" percent="0" rank="0" text="" dxfId="222">
      <formula>FB148="empate-c"</formula>
    </cfRule>
    <cfRule type="expression" priority="225" aboveAverage="0" equalAverage="0" bottom="0" percent="0" rank="0" text="" dxfId="223">
      <formula>FB148="empate-b"</formula>
    </cfRule>
  </conditionalFormatting>
  <conditionalFormatting sqref="G157:G162">
    <cfRule type="expression" priority="226" aboveAverage="0" equalAverage="0" bottom="0" percent="0" rank="0" text="" dxfId="224">
      <formula>FB157="empate-c"</formula>
    </cfRule>
    <cfRule type="expression" priority="227" aboveAverage="0" equalAverage="0" bottom="0" percent="0" rank="0" text="" dxfId="225">
      <formula>FB157="empate-b"</formula>
    </cfRule>
  </conditionalFormatting>
  <conditionalFormatting sqref="G163">
    <cfRule type="expression" priority="228" aboveAverage="0" equalAverage="0" bottom="0" percent="0" rank="0" text="" dxfId="226">
      <formula>FB163="empate-b"</formula>
    </cfRule>
  </conditionalFormatting>
  <conditionalFormatting sqref="V166:W171">
    <cfRule type="expression" priority="229" aboveAverage="0" equalAverage="0" bottom="0" percent="0" rank="0" text="" dxfId="227">
      <formula>W166=1</formula>
    </cfRule>
  </conditionalFormatting>
  <conditionalFormatting sqref="AJ166:AK171">
    <cfRule type="expression" priority="230" aboveAverage="0" equalAverage="0" bottom="0" percent="0" rank="0" text="" dxfId="228">
      <formula>AK166=1</formula>
    </cfRule>
  </conditionalFormatting>
  <conditionalFormatting sqref="BZ166:CA171">
    <cfRule type="expression" priority="231" aboveAverage="0" equalAverage="0" bottom="0" percent="0" rank="0" text="" dxfId="229">
      <formula>CA166=0</formula>
    </cfRule>
    <cfRule type="expression" priority="232" aboveAverage="0" equalAverage="0" bottom="0" percent="0" rank="0" text="" dxfId="230">
      <formula>CA166=1</formula>
    </cfRule>
  </conditionalFormatting>
  <conditionalFormatting sqref="AX166:AY171">
    <cfRule type="expression" priority="233" aboveAverage="0" equalAverage="0" bottom="0" percent="0" rank="0" text="" dxfId="231">
      <formula>AY166=1</formula>
    </cfRule>
    <cfRule type="expression" priority="234" aboveAverage="0" equalAverage="0" bottom="0" percent="0" rank="0" text="" dxfId="232">
      <formula>AY166=0</formula>
    </cfRule>
  </conditionalFormatting>
  <conditionalFormatting sqref="BL166:BM171">
    <cfRule type="expression" priority="235" aboveAverage="0" equalAverage="0" bottom="0" percent="0" rank="0" text="" dxfId="233">
      <formula>BM166=1</formula>
    </cfRule>
    <cfRule type="expression" priority="236" aboveAverage="0" equalAverage="0" bottom="0" percent="0" rank="0" text="" dxfId="234">
      <formula>BM166=0</formula>
    </cfRule>
  </conditionalFormatting>
  <conditionalFormatting sqref="G166:G171">
    <cfRule type="expression" priority="237" aboveAverage="0" equalAverage="0" bottom="0" percent="0" rank="0" text="" dxfId="235">
      <formula>FB166="empate-b"</formula>
    </cfRule>
    <cfRule type="expression" priority="238" aboveAverage="0" equalAverage="0" bottom="0" percent="0" rank="0" text="" dxfId="236">
      <formula>FB166="empate-c"</formula>
    </cfRule>
  </conditionalFormatting>
  <conditionalFormatting sqref="BL121:BL126">
    <cfRule type="expression" priority="239" aboveAverage="0" equalAverage="0" bottom="0" percent="0" rank="0" text="" dxfId="237">
      <formula>BM121=0</formula>
    </cfRule>
    <cfRule type="expression" priority="240" aboveAverage="0" equalAverage="0" bottom="0" percent="0" rank="0" text="" dxfId="238">
      <formula>BM121=1</formula>
    </cfRule>
  </conditionalFormatting>
  <dataValidations count="1">
    <dataValidation allowBlank="true" errorStyle="stop" operator="between" showDropDown="false" showErrorMessage="true" showInputMessage="true" sqref="X4:X9 AL4:AL9 AZ4:AZ9 BN4:BN9 CB4:CB9 X13:X18 AL13:AL18 AZ13:AZ18 BN13:BN18 CB13:CB18 X22:X27 AL22:AL27 AZ22:AZ27 BN22:BN27 CB22:CB27 X31:X36 AL31:AL36 AZ31:AZ36 BN31:BN36 CB31:CB36 X40:X46 AL40:AL45 AZ40:AZ45 BN40:BN45 CB40:CB45 X49:X54 AL49:AL54 AZ49:AZ54 BN49:BN54 CB49:CB54 X58:X63 AL58:AL63 AZ58:AZ63 BN58:BN63 CB58:CB63 X67:X72 AL67:AL72 AZ67:AZ72 BN67:BN72 CB67:CB72 X76:X81 AL76:AL81 AZ76:AZ81 BN76:BN81 CB76:CB81 X85:X90 AL85:AL90 AZ85:AZ90 BN85:BN90 CB85:CB90 X94:X99 AL94:AL99 AZ94:AZ99 BN94:BN99 CB94:CB99 X103:X108 AL103:AL108 AZ103:AZ108 BN103:BN108 CB103:CB108 X112:X117 AL112:AL117 AZ112:AZ117 BN112:BN117 CB112:CB117 X121:X126 AL121:AL126 AZ121:AZ126 BN121:BN126 CB121:CB126 X130:X135 AL130:AL135 AZ130:AZ136 BN130:BN135 CB130:CB135 AZ137 X139:X144 AL139:AL144 AZ139:AZ144 BN139:BN144 CB139:CB144 X148:X153 AL148:AL153 AZ148:AZ153 BN148:BN153 CB148:CB153 X157:X162 AL157:AL162 AZ157:AZ162 BN157:BN162 CB157:CB162 X166:X173 AL166:AL173 AZ166:AZ173 BN166:BN173 CB166:CB173" type="list">
      <formula1>$EB$2:$EB$4</formula1>
      <formula2>0</formula2>
    </dataValidation>
  </dataValidations>
  <printOptions headings="false" gridLines="false" gridLinesSet="true" horizontalCentered="false" verticalCentered="false"/>
  <pageMargins left="0.236111111111111" right="0.236111111111111" top="0.432638888888889" bottom="0.472916666666667" header="0.196527777777778" footer="0.315277777777778"/>
  <pageSetup paperSize="9" scale="100" fitToWidth="1" fitToHeight="0" pageOrder="downThenOver" orientation="landscape" blackAndWhite="false" draft="false" cellComments="none" horizontalDpi="300" verticalDpi="300" copies="1"/>
  <headerFooter differentFirst="false" differentOddEven="false">
    <oddHeader>&amp;CBARRAGEM DE TENIS DO CLUBE DO EXERCITO - BRASILIA - 2021</oddHeader>
    <oddFooter>&amp;LPágina: &amp;P / &amp;N&amp;RImpresso em: &amp;D as &amp;T</oddFooter>
  </headerFooter>
  <rowBreaks count="1" manualBreakCount="1">
    <brk id="73" man="true" max="16383" min="0"/>
  </rowBreaks>
  <colBreaks count="1" manualBreakCount="1">
    <brk id="4" man="true" max="65535" min="0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Turno'!C47</f>
        <v>GRUPO F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Turno'!D49</f>
        <v>CARLOS MAMEDE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CARLOS MAMEDE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5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Turno'!EJ49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Turno'!C49</f>
        <v>31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Turno'!C49,'Result do Turno'!FY49:FZ54,2,0)</f>
        <v>35</v>
      </c>
      <c r="K13" s="257"/>
      <c r="L13" s="283"/>
      <c r="O13" s="274"/>
      <c r="P13" s="289" t="s">
        <v>164</v>
      </c>
      <c r="Q13" s="289"/>
      <c r="R13" s="293" t="n">
        <f aca="false">'Result do Turno'!EK49</f>
        <v>1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Turno'!D49,Historia!$A$2:$J$527,10,0)=0,"",VLOOKUP('Result do Turno'!D49,Historia!$A$2:$J$527,10,0))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IF(L14=0,"",IF(Jogos!BG49=0,"x","ѵ"))</f>
        <v>x</v>
      </c>
      <c r="J14" s="295" t="str">
        <f aca="false">Jogos!CB49</f>
        <v>CARLOS MAMEDE perdeu para MARCO MACIEL por 6x2 4x6 4x10</v>
      </c>
      <c r="K14" s="295" t="str">
        <f aca="false">Jogos!C49</f>
        <v/>
      </c>
      <c r="L14" s="297" t="n">
        <f aca="false">IF(Jogos!BH49="x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Turno'!D49,Historia!$A$2:$I$527,9,0)=0,"",VLOOKUP('Result do Turno'!D49,Historia!$A$2:$I$527,9,0))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Turno'!EL49</f>
        <v>3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Turno'!D49,Historia!$A$2:$I$527,8,0)=0,"",VLOOKUP('Result do Turno'!D49,Historia!$A$2:$I$527,8,0))</f>
        <v>21</v>
      </c>
      <c r="G16" s="294" t="s">
        <v>168</v>
      </c>
      <c r="H16" s="295" t="str">
        <f aca="false">PARAMETROS!H5</f>
        <v>30 a 05 Jun</v>
      </c>
      <c r="I16" s="296" t="str">
        <f aca="false">IF(L16=0,"",IF(Jogos!BI49=0,"x","ѵ"))</f>
        <v>ѵ</v>
      </c>
      <c r="J16" s="295" t="str">
        <f aca="false">Jogos!CC49</f>
        <v>CARLOS MAMEDE venceu LEONARDO SARAIVA por 7x5 6x3</v>
      </c>
      <c r="K16" s="295" t="str">
        <f aca="false">Jogos!E49</f>
        <v/>
      </c>
      <c r="L16" s="297" t="n">
        <f aca="false">IF(Jogos!BJ49="x x",0,1)</f>
        <v>1</v>
      </c>
      <c r="O16" s="274"/>
      <c r="P16" s="299"/>
      <c r="Q16" s="236" t="s">
        <v>169</v>
      </c>
      <c r="R16" s="185" t="n">
        <f aca="false">'Result do Turno'!EM49</f>
        <v>8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Turno'!D49,Historia!$A$2:$I$527,7,0)=0,"",VLOOKUP('Result do Turno'!D49,Historia!$A$2:$I$527,7,0))</f>
        <v>24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Turno'!EN49</f>
        <v>-5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Turno'!D49,Historia!$A$2:$I$527,6,0)=0,"",VLOOKUP('Result do Turno'!D49,Historia!$A$2:$I$527,6,0))</f>
        <v>53</v>
      </c>
      <c r="G18" s="294" t="s">
        <v>171</v>
      </c>
      <c r="H18" s="295" t="str">
        <f aca="false">PARAMETROS!H6</f>
        <v>06 a 12 Jun</v>
      </c>
      <c r="I18" s="296" t="str">
        <f aca="false">IF(L18=0,"",IF(Jogos!BK49=0,"x","ѵ"))</f>
        <v>x</v>
      </c>
      <c r="J18" s="295" t="str">
        <f aca="false">Jogos!CD49</f>
        <v>CARLOS MAMEDE perdeu para EDSON BELLO por WxO</v>
      </c>
      <c r="K18" s="295" t="str">
        <f aca="false">Jogos!G49</f>
        <v/>
      </c>
      <c r="L18" s="297" t="n">
        <f aca="false">IF(Jogos!BL49="x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str">
        <f aca="false">IF(VLOOKUP('Result do Turno'!D49,Historia!$A$2:$I$527,5,0)=0,"",VLOOKUP('Result do Turno'!D49,Historia!$A$2:$I$527,5,0))</f>
        <v/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Turno'!EO49</f>
        <v>27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n">
        <f aca="false">IF(VLOOKUP('Result do Turno'!D49,Historia!$A$2:$I$527,4,0)=0,"",VLOOKUP('Result do Turno'!D49,Historia!$A$2:$I$527,4,0))</f>
        <v>11</v>
      </c>
      <c r="G20" s="294" t="s">
        <v>173</v>
      </c>
      <c r="H20" s="295" t="str">
        <f aca="false">PARAMETROS!H7</f>
        <v>13 a 19 Jun</v>
      </c>
      <c r="I20" s="296" t="str">
        <f aca="false">IF(L20=0,"",IF(Jogos!BM49=0,"x","ѵ"))</f>
        <v>x</v>
      </c>
      <c r="J20" s="295" t="str">
        <f aca="false">Jogos!CE49</f>
        <v>CARLOS MAMEDE perdeu para ALÉCIO SILVA por WxO</v>
      </c>
      <c r="K20" s="295" t="str">
        <f aca="false">Jogos!I49</f>
        <v/>
      </c>
      <c r="L20" s="297" t="n">
        <f aca="false">IF(Jogos!BN49="x x",0,1)</f>
        <v>1</v>
      </c>
      <c r="O20" s="274"/>
      <c r="P20" s="299"/>
      <c r="Q20" s="236" t="s">
        <v>169</v>
      </c>
      <c r="R20" s="185" t="n">
        <f aca="false">'Result do Turno'!EP49</f>
        <v>62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n">
        <f aca="false">IF(VLOOKUP('Result do Turno'!D49,Historia!$A$2:$I$527,3,0)=0,"",VLOOKUP('Result do Turno'!D49,Historia!$A$2:$I$527,3,0))</f>
        <v>12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Turno'!EQ49</f>
        <v>-35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n">
        <f aca="false">IF(VLOOKUP('Result do Turno'!D49,Historia!$A$2:$I$527,2,0)=0,"",VLOOKUP('Result do Turno'!D49,Historia!$A$2:$I$527,2,0))</f>
        <v>10</v>
      </c>
      <c r="G22" s="294" t="s">
        <v>174</v>
      </c>
      <c r="H22" s="295" t="str">
        <f aca="false">PARAMETROS!H8</f>
        <v>20 a 26 Jun</v>
      </c>
      <c r="I22" s="296" t="str">
        <f aca="false">IF(L22=0,"",IF(Jogos!BO49=0,"x","ѵ"))</f>
        <v>x</v>
      </c>
      <c r="J22" s="295" t="str">
        <f aca="false">Jogos!CF49</f>
        <v>CARLOS MAMEDE perdeu para RENATO SOUZA por WxO</v>
      </c>
      <c r="K22" s="295" t="str">
        <f aca="false">Jogos!K49</f>
        <v/>
      </c>
      <c r="L22" s="297" t="n">
        <f aca="false">IF(Jogos!BP49="x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Turno'!D50</f>
        <v>RENATO SOUZA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RENATO SOUZA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6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Turno'!EJ50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Turno'!C50</f>
        <v>32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Turno'!C50,'Result do Turno'!FY49:FZ54,2,0)</f>
        <v>36</v>
      </c>
      <c r="K31" s="257"/>
      <c r="L31" s="283"/>
      <c r="O31" s="274"/>
      <c r="P31" s="289" t="s">
        <v>164</v>
      </c>
      <c r="Q31" s="289"/>
      <c r="R31" s="293" t="n">
        <f aca="false">'Result do Turno'!EK50</f>
        <v>1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Turno'!D50,Historia!$A$2:$J$527,10,0)=0,"",VLOOKUP('Result do Turno'!D50,Historia!$A$2:$J$527,10,0))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IF(L32=0,"",IF(Jogos!BG50=0,"x","ѵ"))</f>
        <v>x</v>
      </c>
      <c r="J32" s="295" t="str">
        <f aca="false">Jogos!CB50</f>
        <v>RENATO SOUZA perdeu para LEONARDO SARAIVA por WxO</v>
      </c>
      <c r="K32" s="295" t="str">
        <f aca="false">Jogos!C50</f>
        <v/>
      </c>
      <c r="L32" s="297" t="n">
        <f aca="false">IF(Jogos!BH50="x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Turno'!D50,Historia!$A$2:$I$527,9,0)=0,"",VLOOKUP('Result do Turno'!D50,Historia!$A$2:$I$527,9,0))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Turno'!EL50</f>
        <v>2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Turno'!D50,Historia!$A$2:$I$527,8,0)=0,"",VLOOKUP('Result do Turno'!D50,Historia!$A$2:$I$527,8,0))</f>
        <v>57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IF(L34=0,"",IF(Jogos!BI50=0,"x","ѵ"))</f>
        <v>x</v>
      </c>
      <c r="J34" s="295" t="str">
        <f aca="false">Jogos!CC50</f>
        <v>RENATO SOUZA perdeu para EDSON BELLO por WxO</v>
      </c>
      <c r="K34" s="295" t="str">
        <f aca="false">Jogos!E50</f>
        <v/>
      </c>
      <c r="L34" s="297" t="n">
        <f aca="false">IF(Jogos!BJ50="x x",0,1)</f>
        <v>1</v>
      </c>
      <c r="O34" s="274"/>
      <c r="P34" s="299"/>
      <c r="Q34" s="236" t="s">
        <v>169</v>
      </c>
      <c r="R34" s="185" t="n">
        <f aca="false">'Result do Turno'!EM50</f>
        <v>8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str">
        <f aca="false">IF(VLOOKUP('Result do Turno'!D50,Historia!$A$2:$I$527,7,0)=0,"",VLOOKUP('Result do Turno'!D50,Historia!$A$2:$I$527,7,0))</f>
        <v/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Turno'!EN50</f>
        <v>-6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str">
        <f aca="false">IF(VLOOKUP('Result do Turno'!D50,Historia!$A$2:$I$527,6,0)=0,"",VLOOKUP('Result do Turno'!D50,Historia!$A$2:$I$527,6,0))</f>
        <v/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IF(L36=0,"",IF(Jogos!BK50=0,"x","ѵ"))</f>
        <v>x</v>
      </c>
      <c r="J36" s="295" t="str">
        <f aca="false">Jogos!CD50</f>
        <v>RENATO SOUZA perdeu para ALÉCIO SILVA por WxO</v>
      </c>
      <c r="K36" s="295" t="str">
        <f aca="false">Jogos!G50</f>
        <v/>
      </c>
      <c r="L36" s="297" t="n">
        <f aca="false">IF(Jogos!BL50="x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str">
        <f aca="false">IF(VLOOKUP('Result do Turno'!D50,Historia!$A$2:$I$527,5,0)=0,"",VLOOKUP('Result do Turno'!D50,Historia!$A$2:$I$527,5,0))</f>
        <v/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Turno'!EO50</f>
        <v>12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str">
        <f aca="false">IF(VLOOKUP('Result do Turno'!D50,Historia!$A$2:$I$527,4,0)=0,"",VLOOKUP('Result do Turno'!D50,Historia!$A$2:$I$527,4,0))</f>
        <v/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IF(L38=0,"",IF(Jogos!BM50=0,"x","ѵ"))</f>
        <v>x</v>
      </c>
      <c r="J38" s="295" t="str">
        <f aca="false">Jogos!CE50</f>
        <v>RENATO SOUZA perdeu para MARCO MACIEL por WxO</v>
      </c>
      <c r="K38" s="295" t="str">
        <f aca="false">Jogos!I50</f>
        <v/>
      </c>
      <c r="L38" s="297" t="n">
        <f aca="false">IF(Jogos!BN50="x x",0,1)</f>
        <v>1</v>
      </c>
      <c r="O38" s="274"/>
      <c r="P38" s="299"/>
      <c r="Q38" s="236" t="s">
        <v>169</v>
      </c>
      <c r="R38" s="185" t="n">
        <f aca="false">'Result do Turno'!EP50</f>
        <v>48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str">
        <f aca="false">IF(VLOOKUP('Result do Turno'!D50,Historia!$A$2:$I$527,3,0)=0,"",VLOOKUP('Result do Turno'!D50,Historia!$A$2:$I$527,3,0))</f>
        <v/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Turno'!EQ50</f>
        <v>-36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str">
        <f aca="false">IF(VLOOKUP('Result do Turno'!D50,Historia!$A$2:$I$527,2,0)=0,"",VLOOKUP('Result do Turno'!D50,Historia!$A$2:$I$527,2,0))</f>
        <v/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IF(L40=0,"",IF(Jogos!BO50=0,"x","ѵ"))</f>
        <v>ѵ</v>
      </c>
      <c r="J40" s="295" t="str">
        <f aca="false">Jogos!CF50</f>
        <v>RENATO SOUZA venceu CARLOS MAMEDE por WxO</v>
      </c>
      <c r="K40" s="295" t="str">
        <f aca="false">Jogos!K50</f>
        <v/>
      </c>
      <c r="L40" s="297" t="n">
        <f aca="false">IF(Jogos!BP50="x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Turno'!D51</f>
        <v>ALÉCIO SILVA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ALÉCIO SILVA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2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Turno'!EJ51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Turno'!C51</f>
        <v>33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Turno'!C51,'Result do Turno'!FY49:FZ54,2,0)</f>
        <v>32</v>
      </c>
      <c r="K49" s="257"/>
      <c r="L49" s="283"/>
      <c r="O49" s="274"/>
      <c r="P49" s="289" t="s">
        <v>164</v>
      </c>
      <c r="Q49" s="289"/>
      <c r="R49" s="293" t="n">
        <f aca="false">'Result do Turno'!EK51</f>
        <v>4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Turno'!D51,Historia!$A$2:$J$527,10,0)=0,"",VLOOKUP('Result do Turno'!D51,Historia!$A$2:$J$527,10,0))</f>
        <v/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IF(L50=0,"",IF(Jogos!BG51=0,"x","ѵ"))</f>
        <v>ѵ</v>
      </c>
      <c r="J50" s="295" t="str">
        <f aca="false">Jogos!CB51</f>
        <v>ALÉCIO SILVA venceu EDSON BELLO por 2x6 6x4 10x6</v>
      </c>
      <c r="K50" s="295" t="str">
        <f aca="false">Jogos!C51</f>
        <v/>
      </c>
      <c r="L50" s="297" t="n">
        <f aca="false">IF(Jogos!BH51="x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Turno'!D51,Historia!$A$2:$I$527,9,0)=0,"",VLOOKUP('Result do Turno'!D51,Historia!$A$2:$I$527,9,0))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Turno'!EL51</f>
        <v>8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n">
        <f aca="false">IF(VLOOKUP('Result do Turno'!D51,Historia!$A$2:$I$527,8,0)=0,"",VLOOKUP('Result do Turno'!D51,Historia!$A$2:$I$527,8,0))</f>
        <v>68</v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IF(L52=0,"",IF(Jogos!BI51=0,"x","ѵ"))</f>
        <v>x</v>
      </c>
      <c r="J52" s="295" t="str">
        <f aca="false">Jogos!CC51</f>
        <v>ALÉCIO SILVA perdeu para MARCO MACIEL por WxO</v>
      </c>
      <c r="K52" s="295" t="str">
        <f aca="false">Jogos!E51</f>
        <v/>
      </c>
      <c r="L52" s="297" t="n">
        <f aca="false">IF(Jogos!BJ51="x x",0,1)</f>
        <v>1</v>
      </c>
      <c r="O52" s="274"/>
      <c r="P52" s="299"/>
      <c r="Q52" s="236" t="s">
        <v>169</v>
      </c>
      <c r="R52" s="185" t="n">
        <f aca="false">'Result do Turno'!EM51</f>
        <v>4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n">
        <f aca="false">IF(VLOOKUP('Result do Turno'!D51,Historia!$A$2:$I$527,7,0)=0,"",VLOOKUP('Result do Turno'!D51,Historia!$A$2:$I$527,7,0))</f>
        <v>74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Turno'!EN51</f>
        <v>4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n">
        <f aca="false">IF(VLOOKUP('Result do Turno'!D51,Historia!$A$2:$I$527,6,0)=0,"",VLOOKUP('Result do Turno'!D51,Historia!$A$2:$I$527,6,0))</f>
        <v>62</v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IF(L54=0,"",IF(Jogos!BK51=0,"x","ѵ"))</f>
        <v>ѵ</v>
      </c>
      <c r="J54" s="295" t="str">
        <f aca="false">Jogos!CD51</f>
        <v>ALÉCIO SILVA venceu RENATO SOUZA por WxO</v>
      </c>
      <c r="K54" s="295" t="str">
        <f aca="false">Jogos!G51</f>
        <v/>
      </c>
      <c r="L54" s="297" t="n">
        <f aca="false">IF(Jogos!BL51="x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n">
        <f aca="false">IF(VLOOKUP('Result do Turno'!D51,Historia!$A$2:$I$527,5,0)=0,"",VLOOKUP('Result do Turno'!D51,Historia!$A$2:$I$527,5,0))</f>
        <v>64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Turno'!EO51</f>
        <v>62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n">
        <f aca="false">IF(VLOOKUP('Result do Turno'!D51,Historia!$A$2:$I$527,4,0)=0,"",VLOOKUP('Result do Turno'!D51,Historia!$A$2:$I$527,4,0))</f>
        <v>52</v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IF(L56=0,"",IF(Jogos!BM51=0,"x","ѵ"))</f>
        <v>ѵ</v>
      </c>
      <c r="J56" s="295" t="str">
        <f aca="false">Jogos!CE51</f>
        <v>ALÉCIO SILVA venceu CARLOS MAMEDE por WxO</v>
      </c>
      <c r="K56" s="295" t="str">
        <f aca="false">Jogos!I51</f>
        <v/>
      </c>
      <c r="L56" s="297" t="n">
        <f aca="false">IF(Jogos!BN51="x x",0,1)</f>
        <v>1</v>
      </c>
      <c r="O56" s="274"/>
      <c r="P56" s="299"/>
      <c r="Q56" s="236" t="s">
        <v>169</v>
      </c>
      <c r="R56" s="185" t="n">
        <f aca="false">'Result do Turno'!EP51</f>
        <v>42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Turno'!D51,Historia!$A$2:$I$527,3,0)=0,"",VLOOKUP('Result do Turno'!D51,Historia!$A$2:$I$527,3,0))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Turno'!EQ51</f>
        <v>20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Turno'!D51,Historia!$A$2:$I$527,2,0)=0,"",VLOOKUP('Result do Turno'!D51,Historia!$A$2:$I$527,2,0))</f>
        <v/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IF(L58=0,"",IF(Jogos!BO51=0,"x","ѵ"))</f>
        <v>ѵ</v>
      </c>
      <c r="J58" s="295" t="str">
        <f aca="false">Jogos!CF51</f>
        <v>ALÉCIO SILVA venceu LEONARDO SARAIVA por 4x6 6x4 10x4</v>
      </c>
      <c r="K58" s="295" t="str">
        <f aca="false">Jogos!K51</f>
        <v/>
      </c>
      <c r="L58" s="297" t="n">
        <f aca="false">IF(Jogos!BP51="x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Turno'!D52</f>
        <v>EDSON BELLO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EDSON BELLO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E49-E66+C63</f>
        <v>2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Turno'!EJ52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Turno'!C52</f>
        <v>34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Turno'!C52,'Result do Turno'!FY49:FZ54,2,0)</f>
        <v>33</v>
      </c>
      <c r="K67" s="257"/>
      <c r="L67" s="283"/>
      <c r="O67" s="274"/>
      <c r="P67" s="289" t="s">
        <v>164</v>
      </c>
      <c r="Q67" s="289"/>
      <c r="R67" s="293" t="n">
        <f aca="false">'Result do Turno'!EK52</f>
        <v>3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Turno'!D52,Historia!$A$2:$J$527,10,0)=0,"",VLOOKUP('Result do Turno'!D52,Historia!$A$2:$J$527,10,0))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IF(L68=0,"",IF(Jogos!BG69=0,"x","ѵ"))</f>
        <v>ѵ</v>
      </c>
      <c r="J68" s="295" t="str">
        <f aca="false">Jogos!CB52</f>
        <v>EDSON BELLO perdeu para ALÉCIO SILVA por 6x2 4x6 6x10</v>
      </c>
      <c r="K68" s="295" t="str">
        <f aca="false">Jogos!C52</f>
        <v/>
      </c>
      <c r="L68" s="297" t="n">
        <f aca="false">IF(Jogos!BH52="x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Turno'!D52,Historia!$A$2:$I$527,9,0)=0,"",VLOOKUP('Result do Turno'!D52,Historia!$A$2:$I$527,9,0))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Turno'!EL52</f>
        <v>7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str">
        <f aca="false">IF(VLOOKUP('Result do Turno'!D52,Historia!$A$2:$I$527,8,0)=0,"",VLOOKUP('Result do Turno'!D52,Historia!$A$2:$I$527,8,0))</f>
        <v/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IF(L70=0,"",IF(Jogos!BI69=0,"x","ѵ"))</f>
        <v>ѵ</v>
      </c>
      <c r="J70" s="295" t="str">
        <f aca="false">Jogos!CC52</f>
        <v>EDSON BELLO venceu RENATO SOUZA por WxO</v>
      </c>
      <c r="K70" s="295" t="str">
        <f aca="false">Jogos!E52</f>
        <v/>
      </c>
      <c r="L70" s="297" t="n">
        <f aca="false">IF(Jogos!BJ52="x x",0,1)</f>
        <v>1</v>
      </c>
      <c r="O70" s="274"/>
      <c r="P70" s="299"/>
      <c r="Q70" s="236" t="s">
        <v>169</v>
      </c>
      <c r="R70" s="185" t="n">
        <f aca="false">'Result do Turno'!EM52</f>
        <v>4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Turno'!D52,Historia!$A$2:$I$527,7,0)=0,"",VLOOKUP('Result do Turno'!D52,Historia!$A$2:$I$527,7,0))</f>
        <v>25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Turno'!EN52</f>
        <v>3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Turno'!D52,Historia!$A$2:$I$527,6,0)=0,"",VLOOKUP('Result do Turno'!D52,Historia!$A$2:$I$527,6,0))</f>
        <v>22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IF(L72=0,"",IF(Jogos!BK69=0,"x","ѵ"))</f>
        <v>x</v>
      </c>
      <c r="J72" s="295" t="str">
        <f aca="false">Jogos!CD52</f>
        <v>EDSON BELLO venceu CARLOS MAMEDE por WxO</v>
      </c>
      <c r="K72" s="295" t="str">
        <f aca="false">Jogos!G52</f>
        <v/>
      </c>
      <c r="L72" s="297" t="n">
        <f aca="false">IF(Jogos!BL52="x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Turno'!D52,Historia!$A$2:$I$527,5,0)=0,"",VLOOKUP('Result do Turno'!D52,Historia!$A$2:$I$527,5,0))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Turno'!EO52</f>
        <v>62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Turno'!D52,Historia!$A$2:$I$527,4,0)=0,"",VLOOKUP('Result do Turno'!D52,Historia!$A$2:$I$527,4,0))</f>
        <v/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IF(L74=0,"",IF(Jogos!BM69=0,"x","ѵ"))</f>
        <v>x</v>
      </c>
      <c r="J74" s="295" t="str">
        <f aca="false">Jogos!CE52</f>
        <v>EDSON BELLO venceu LEONARDO SARAIVA por 6x2 6x2</v>
      </c>
      <c r="K74" s="295" t="str">
        <f aca="false">Jogos!I52</f>
        <v/>
      </c>
      <c r="L74" s="297" t="n">
        <f aca="false">IF(Jogos!BN52="x x",0,1)</f>
        <v>1</v>
      </c>
      <c r="O74" s="274"/>
      <c r="P74" s="299"/>
      <c r="Q74" s="236" t="s">
        <v>169</v>
      </c>
      <c r="R74" s="185" t="n">
        <f aca="false">'Result do Turno'!EP52</f>
        <v>35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n">
        <f aca="false">IF(VLOOKUP('Result do Turno'!D52,Historia!$A$2:$I$527,3,0)=0,"",VLOOKUP('Result do Turno'!D52,Historia!$A$2:$I$527,3,0))</f>
        <v>18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Turno'!EQ52</f>
        <v>27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n">
        <f aca="false">IF(VLOOKUP('Result do Turno'!D52,Historia!$A$2:$I$527,2,0)=0,"",VLOOKUP('Result do Turno'!D52,Historia!$A$2:$I$527,2,0))</f>
        <v>17</v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IF(L76=0,"",IF(Jogos!BO69=0,"x","ѵ"))</f>
        <v>x</v>
      </c>
      <c r="J76" s="295" t="str">
        <f aca="false">Jogos!CF52</f>
        <v>EDSON BELLO perdeu para MARCO MACIEL por 4x6 6x7</v>
      </c>
      <c r="K76" s="295" t="str">
        <f aca="false">Jogos!K52</f>
        <v/>
      </c>
      <c r="L76" s="297" t="n">
        <f aca="false">IF(Jogos!BP52="x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Turno'!D53</f>
        <v>LEONARDO SARAIVA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LEONARDO SARAIVA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4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Turno'!EJ53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Turno'!C53</f>
        <v>35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Turno'!C53,'Result do Turno'!FY49:FZ54,2,0)</f>
        <v>34</v>
      </c>
      <c r="K85" s="257"/>
      <c r="L85" s="283"/>
      <c r="O85" s="274"/>
      <c r="P85" s="289" t="s">
        <v>164</v>
      </c>
      <c r="Q85" s="289"/>
      <c r="R85" s="293" t="n">
        <f aca="false">'Result do Turno'!EK53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Turno'!D53,Historia!$A$2:$J$527,10,0)=0,"",VLOOKUP('Result do Turno'!D53,Historia!$A$2:$J$527,10,0))</f>
        <v/>
      </c>
      <c r="G86" s="294" t="str">
        <f aca="false">G50</f>
        <v>1a</v>
      </c>
      <c r="H86" s="312" t="str">
        <f aca="false">H50</f>
        <v>23 a 29 Mai</v>
      </c>
      <c r="I86" s="296" t="str">
        <f aca="false">IF(L86=0,"",IF(Jogos!BG53=0,"x","ѵ"))</f>
        <v>ѵ</v>
      </c>
      <c r="J86" s="295" t="str">
        <f aca="false">Jogos!CB53</f>
        <v>LEONARDO SARAIVA venceu RENATO SOUZA por WxO</v>
      </c>
      <c r="K86" s="295" t="str">
        <f aca="false">Jogos!C53</f>
        <v/>
      </c>
      <c r="L86" s="297" t="n">
        <f aca="false">IF(Jogos!BH53="x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Turno'!D53,Historia!$A$2:$I$527,9,0)=0,"",VLOOKUP('Result do Turno'!D53,Historia!$A$2:$I$527,9,0))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Turno'!EL53</f>
        <v>5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n">
        <f aca="false">IF(VLOOKUP('Result do Turno'!D53,Historia!$A$2:$I$527,8,0)=0,"",VLOOKUP('Result do Turno'!D53,Historia!$A$2:$I$527,8,0))</f>
        <v>58</v>
      </c>
      <c r="G88" s="294" t="str">
        <f aca="false">G52</f>
        <v>2a</v>
      </c>
      <c r="H88" s="312" t="str">
        <f aca="false">H52</f>
        <v>30 a 05 Jun</v>
      </c>
      <c r="I88" s="296" t="str">
        <f aca="false">IF(L88=0,"",IF(Jogos!BI53=0,"x","ѵ"))</f>
        <v>x</v>
      </c>
      <c r="J88" s="295" t="str">
        <f aca="false">Jogos!CC53</f>
        <v>LEONARDO SARAIVA perdeu para CARLOS MAMEDE por 5x7 3x6</v>
      </c>
      <c r="K88" s="295" t="str">
        <f aca="false">Jogos!E53</f>
        <v/>
      </c>
      <c r="L88" s="297" t="n">
        <f aca="false">IF(Jogos!BJ53="x x",0,1)</f>
        <v>1</v>
      </c>
      <c r="O88" s="274"/>
      <c r="P88" s="299"/>
      <c r="Q88" s="236" t="s">
        <v>169</v>
      </c>
      <c r="R88" s="185" t="n">
        <f aca="false">'Result do Turno'!EM53</f>
        <v>7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n">
        <f aca="false">IF(VLOOKUP('Result do Turno'!D53,Historia!$A$2:$I$527,7,0)=0,"",VLOOKUP('Result do Turno'!D53,Historia!$A$2:$I$527,7,0))</f>
        <v>78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Turno'!EN53</f>
        <v>-2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Turno'!D53,Historia!$A$2:$I$527,6,0)=0,"",VLOOKUP('Result do Turno'!D53,Historia!$A$2:$I$527,6,0))</f>
        <v/>
      </c>
      <c r="G90" s="294" t="str">
        <f aca="false">G54</f>
        <v>3a</v>
      </c>
      <c r="H90" s="312" t="str">
        <f aca="false">H54</f>
        <v>06 a 12 Jun</v>
      </c>
      <c r="I90" s="296" t="str">
        <f aca="false">IF(L90=0,"",IF(Jogos!BK53=0,"x","ѵ"))</f>
        <v>ѵ</v>
      </c>
      <c r="J90" s="295" t="str">
        <f aca="false">Jogos!CD53</f>
        <v>LEONARDO SARAIVA venceu MARCO MACIEL por 6x7 6x2 10x7</v>
      </c>
      <c r="K90" s="295" t="str">
        <f aca="false">Jogos!G53</f>
        <v/>
      </c>
      <c r="L90" s="297" t="n">
        <f aca="false">IF(Jogos!BL53="x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Turno'!D53,Historia!$A$2:$I$527,5,0)=0,"",VLOOKUP('Result do Turno'!D53,Historia!$A$2:$I$527,5,0))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Turno'!EO53</f>
        <v>60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Turno'!D53,Historia!$A$2:$I$527,4,0)=0,"",VLOOKUP('Result do Turno'!D53,Historia!$A$2:$I$527,4,0))</f>
        <v/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IF(L92=0,"",IF(Jogos!BM53=0,"x","ѵ"))</f>
        <v>x</v>
      </c>
      <c r="J92" s="295" t="str">
        <f aca="false">Jogos!CE53</f>
        <v>LEONARDO SARAIVA perdeu para EDSON BELLO por 2x6 2x6</v>
      </c>
      <c r="K92" s="295" t="str">
        <f aca="false">Jogos!I53</f>
        <v/>
      </c>
      <c r="L92" s="297" t="n">
        <f aca="false">IF(Jogos!BN53="x x",0,1)</f>
        <v>1</v>
      </c>
      <c r="O92" s="274"/>
      <c r="P92" s="299"/>
      <c r="Q92" s="236" t="s">
        <v>169</v>
      </c>
      <c r="R92" s="185" t="n">
        <f aca="false">'Result do Turno'!EP53</f>
        <v>61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Turno'!D53,Historia!$A$2:$I$527,3,0)=0,"",VLOOKUP('Result do Turno'!D53,Historia!$A$2:$I$527,3,0))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Turno'!EQ53</f>
        <v>-1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Turno'!D53,Historia!$A$2:$I$527,2,0)=0,"",VLOOKUP('Result do Turno'!D53,Historia!$A$2:$I$527,2,0))</f>
        <v/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IF(L94=0,"",IF(Jogos!BO53=0,"x","ѵ"))</f>
        <v>x</v>
      </c>
      <c r="J94" s="295" t="str">
        <f aca="false">Jogos!CF53</f>
        <v>LEONARDO SARAIVA perdeu para ALÉCIO SILVA por 6x4 4x6 4x10</v>
      </c>
      <c r="K94" s="295" t="str">
        <f aca="false">Jogos!K53</f>
        <v/>
      </c>
      <c r="L94" s="297" t="n">
        <f aca="false">IF(Jogos!BP53="x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Turno'!D54</f>
        <v>MARCO MACIEL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MARCO MACIEL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1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Turno'!EJ54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Turno'!C54</f>
        <v>36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Turno'!C54,'Result do Turno'!FY49:FZ54,2,0)</f>
        <v>31</v>
      </c>
      <c r="K103" s="257"/>
      <c r="L103" s="283"/>
      <c r="O103" s="274"/>
      <c r="P103" s="289" t="s">
        <v>164</v>
      </c>
      <c r="Q103" s="289"/>
      <c r="R103" s="293" t="n">
        <f aca="false">'Result do Turno'!EK54</f>
        <v>4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Turno'!D54,Historia!$A$2:$J$527,10,0)=0,"",VLOOKUP('Result do Turno'!D54,Historia!$A$2:$J$527,10,0))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IF(L104=0,"",IF(Jogos!BG54=0,"x","ѵ"))</f>
        <v>ѵ</v>
      </c>
      <c r="J104" s="295" t="str">
        <f aca="false">Jogos!CB54</f>
        <v>MARCO MACIEL venceu CARLOS MAMEDE por 2x6 6x4 10x4</v>
      </c>
      <c r="K104" s="295" t="str">
        <f aca="false">Jogos!C54</f>
        <v/>
      </c>
      <c r="L104" s="297" t="n">
        <f aca="false">IF(Jogos!BH54="x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Turno'!D54,Historia!$A$2:$I$527,9,0)=0,"",VLOOKUP('Result do Turno'!D54,Historia!$A$2:$I$527,9,0))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Turno'!EL54</f>
        <v>9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Turno'!D54,Historia!$A$2:$I$527,8,0)=0,"",VLOOKUP('Result do Turno'!D54,Historia!$A$2:$I$527,8,0))</f>
        <v>27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IF(L106=0,"",IF(Jogos!BI54=0,"x","ѵ"))</f>
        <v>ѵ</v>
      </c>
      <c r="J106" s="295" t="str">
        <f aca="false">Jogos!CC54</f>
        <v>MARCO MACIEL venceu ALÉCIO SILVA por WxO</v>
      </c>
      <c r="K106" s="295" t="str">
        <f aca="false">Jogos!E54</f>
        <v/>
      </c>
      <c r="L106" s="297" t="n">
        <f aca="false">IF(Jogos!BJ54="x x",0,1)</f>
        <v>1</v>
      </c>
      <c r="O106" s="274"/>
      <c r="P106" s="299"/>
      <c r="Q106" s="236" t="s">
        <v>169</v>
      </c>
      <c r="R106" s="185" t="n">
        <f aca="false">'Result do Turno'!EM54</f>
        <v>3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Turno'!D54,Historia!$A$2:$I$527,7,0)=0,"",VLOOKUP('Result do Turno'!D54,Historia!$A$2:$I$527,7,0))</f>
        <v>47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Turno'!EN54</f>
        <v>6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n">
        <f aca="false">IF(VLOOKUP('Result do Turno'!D54,Historia!$A$2:$I$527,6,0)=0,"",VLOOKUP('Result do Turno'!D54,Historia!$A$2:$I$527,6,0))</f>
        <v>83</v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IF(L108=0,"",IF(Jogos!BK54=0,"x","ѵ"))</f>
        <v>x</v>
      </c>
      <c r="J108" s="295" t="str">
        <f aca="false">Jogos!CD54</f>
        <v>MARCO MACIEL perdeu para LEONARDO SARAIVA por 7x6 2x6 7x10</v>
      </c>
      <c r="K108" s="295" t="str">
        <f aca="false">Jogos!G54</f>
        <v/>
      </c>
      <c r="L108" s="297" t="n">
        <f aca="false">IF(Jogos!BL54="x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str">
        <f aca="false">IF(VLOOKUP('Result do Turno'!D54,Historia!$A$2:$I$527,5,0)=0,"",VLOOKUP('Result do Turno'!D54,Historia!$A$2:$I$527,5,0))</f>
        <v/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Turno'!EO54</f>
        <v>71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str">
        <f aca="false">IF(VLOOKUP('Result do Turno'!D54,Historia!$A$2:$I$527,4,0)=0,"",VLOOKUP('Result do Turno'!D54,Historia!$A$2:$I$527,4,0))</f>
        <v/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IF(L110=0,"",IF(Jogos!BM54=0,"x","ѵ"))</f>
        <v>ѵ</v>
      </c>
      <c r="J110" s="295" t="str">
        <f aca="false">Jogos!CE54</f>
        <v>MARCO MACIEL venceu RENATO SOUZA por WxO</v>
      </c>
      <c r="K110" s="295" t="str">
        <f aca="false">Jogos!I54</f>
        <v/>
      </c>
      <c r="L110" s="297" t="n">
        <f aca="false">IF(Jogos!BN54="x x",0,1)</f>
        <v>1</v>
      </c>
      <c r="O110" s="274"/>
      <c r="P110" s="299"/>
      <c r="Q110" s="236" t="s">
        <v>169</v>
      </c>
      <c r="R110" s="185" t="n">
        <f aca="false">'Result do Turno'!EP54</f>
        <v>46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str">
        <f aca="false">IF(VLOOKUP('Result do Turno'!D54,Historia!$A$2:$I$527,3,0)=0,"",VLOOKUP('Result do Turno'!D54,Historia!$A$2:$I$527,3,0))</f>
        <v/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Turno'!EQ54</f>
        <v>25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str">
        <f aca="false">IF(VLOOKUP('Result do Turno'!D54,Historia!$A$2:$I$527,2,0)=0,"",VLOOKUP('Result do Turno'!D54,Historia!$A$2:$I$527,2,0))</f>
        <v/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IF(L112=0,"",IF(Jogos!BO54=0,"x","ѵ"))</f>
        <v>ѵ</v>
      </c>
      <c r="J112" s="295" t="str">
        <f aca="false">Jogos!CF54</f>
        <v>MARCO MACIEL venceu EDSON BELLO por 6x4 7x6</v>
      </c>
      <c r="K112" s="295" t="str">
        <f aca="false">Jogos!K54</f>
        <v/>
      </c>
      <c r="L112" s="297" t="n">
        <f aca="false">IF(Jogos!BP54="x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996">
      <formula>E6=0</formula>
    </cfRule>
    <cfRule type="expression" priority="3" aboveAverage="0" equalAverage="0" bottom="0" percent="0" rank="0" text="" dxfId="997">
      <formula>E6=1</formula>
    </cfRule>
  </conditionalFormatting>
  <conditionalFormatting sqref="K32 K34 K36 K38 K40">
    <cfRule type="expression" priority="4" aboveAverage="0" equalAverage="0" bottom="0" percent="0" rank="0" text="" dxfId="998">
      <formula>$D$27=K32</formula>
    </cfRule>
    <cfRule type="expression" priority="5" aboveAverage="0" equalAverage="0" bottom="0" percent="0" rank="0" text="" dxfId="999">
      <formula>$D$9</formula>
    </cfRule>
  </conditionalFormatting>
  <conditionalFormatting sqref="K54">
    <cfRule type="expression" priority="6" aboveAverage="0" equalAverage="0" bottom="0" percent="0" rank="0" text="" dxfId="1000">
      <formula>$D$45=K54</formula>
    </cfRule>
  </conditionalFormatting>
  <conditionalFormatting sqref="K68 K70 K72 K74 K76">
    <cfRule type="expression" priority="7" aboveAverage="0" equalAverage="0" bottom="0" percent="0" rank="0" text="" dxfId="1001">
      <formula>$D$63=K68</formula>
    </cfRule>
    <cfRule type="expression" priority="8" aboveAverage="0" equalAverage="0" bottom="0" percent="0" rank="0" text="" dxfId="1002">
      <formula>$D$9</formula>
    </cfRule>
  </conditionalFormatting>
  <conditionalFormatting sqref="K86 K88 K90 K92 K94">
    <cfRule type="expression" priority="9" aboveAverage="0" equalAverage="0" bottom="0" percent="0" rank="0" text="" dxfId="1003">
      <formula>$D$81=K86</formula>
    </cfRule>
    <cfRule type="expression" priority="10" aboveAverage="0" equalAverage="0" bottom="0" percent="0" rank="0" text="" dxfId="1004">
      <formula>$D$9</formula>
    </cfRule>
  </conditionalFormatting>
  <conditionalFormatting sqref="K50">
    <cfRule type="expression" priority="11" aboveAverage="0" equalAverage="0" bottom="0" percent="0" rank="0" text="" dxfId="1005">
      <formula>$D$45=K50</formula>
    </cfRule>
  </conditionalFormatting>
  <conditionalFormatting sqref="K52">
    <cfRule type="expression" priority="12" aboveAverage="0" equalAverage="0" bottom="0" percent="0" rank="0" text="" dxfId="1006">
      <formula>$D$45=K52</formula>
    </cfRule>
  </conditionalFormatting>
  <conditionalFormatting sqref="K56">
    <cfRule type="expression" priority="13" aboveAverage="0" equalAverage="0" bottom="0" percent="0" rank="0" text="" dxfId="1007">
      <formula>$D$45=K56</formula>
    </cfRule>
  </conditionalFormatting>
  <conditionalFormatting sqref="K58">
    <cfRule type="expression" priority="14" aboveAverage="0" equalAverage="0" bottom="0" percent="0" rank="0" text="" dxfId="1008">
      <formula>$D$45=K58</formula>
    </cfRule>
  </conditionalFormatting>
  <conditionalFormatting sqref="K14">
    <cfRule type="expression" priority="15" aboveAverage="0" equalAverage="0" bottom="0" percent="0" rank="0" text="" dxfId="1009">
      <formula>$D$9=K14</formula>
    </cfRule>
  </conditionalFormatting>
  <conditionalFormatting sqref="K16">
    <cfRule type="expression" priority="16" aboveAverage="0" equalAverage="0" bottom="0" percent="0" rank="0" text="" dxfId="1010">
      <formula>$D$9=K16</formula>
    </cfRule>
  </conditionalFormatting>
  <conditionalFormatting sqref="K18">
    <cfRule type="expression" priority="17" aboveAverage="0" equalAverage="0" bottom="0" percent="0" rank="0" text="" dxfId="1011">
      <formula>$D$9=K18</formula>
    </cfRule>
  </conditionalFormatting>
  <conditionalFormatting sqref="K20">
    <cfRule type="expression" priority="18" aboveAverage="0" equalAverage="0" bottom="0" percent="0" rank="0" text="" dxfId="1012">
      <formula>$D$9=K20</formula>
    </cfRule>
  </conditionalFormatting>
  <conditionalFormatting sqref="K22">
    <cfRule type="expression" priority="19" aboveAverage="0" equalAverage="0" bottom="0" percent="0" rank="0" text="" dxfId="1013">
      <formula>$D$9=K22</formula>
    </cfRule>
  </conditionalFormatting>
  <conditionalFormatting sqref="K104">
    <cfRule type="expression" priority="20" aboveAverage="0" equalAverage="0" bottom="0" percent="0" rank="0" text="" dxfId="1014">
      <formula>$D$99=K104</formula>
    </cfRule>
  </conditionalFormatting>
  <conditionalFormatting sqref="K106">
    <cfRule type="expression" priority="21" aboveAverage="0" equalAverage="0" bottom="0" percent="0" rank="0" text="" dxfId="1015">
      <formula>$D$99=K106</formula>
    </cfRule>
  </conditionalFormatting>
  <conditionalFormatting sqref="K108">
    <cfRule type="expression" priority="22" aboveAverage="0" equalAverage="0" bottom="0" percent="0" rank="0" text="" dxfId="1016">
      <formula>$D$99=K108</formula>
    </cfRule>
  </conditionalFormatting>
  <conditionalFormatting sqref="K110">
    <cfRule type="expression" priority="23" aboveAverage="0" equalAverage="0" bottom="0" percent="0" rank="0" text="" dxfId="1017">
      <formula>$D$99=K110</formula>
    </cfRule>
  </conditionalFormatting>
  <conditionalFormatting sqref="K112">
    <cfRule type="expression" priority="24" aboveAverage="0" equalAverage="0" bottom="0" percent="0" rank="0" text="" dxfId="1018">
      <formula>$D$99=K112</formula>
    </cfRule>
  </conditionalFormatting>
  <conditionalFormatting sqref="I88">
    <cfRule type="cellIs" priority="25" operator="equal" aboveAverage="0" equalAverage="0" bottom="0" percent="0" rank="0" text="" dxfId="1019">
      <formula>"ѵ"</formula>
    </cfRule>
    <cfRule type="cellIs" priority="26" operator="equal" aboveAverage="0" equalAverage="0" bottom="0" percent="0" rank="0" text="" dxfId="1020">
      <formula>"x"</formula>
    </cfRule>
  </conditionalFormatting>
  <conditionalFormatting sqref="I90">
    <cfRule type="cellIs" priority="27" operator="equal" aboveAverage="0" equalAverage="0" bottom="0" percent="0" rank="0" text="" dxfId="1021">
      <formula>"ѵ"</formula>
    </cfRule>
    <cfRule type="cellIs" priority="28" operator="equal" aboveAverage="0" equalAverage="0" bottom="0" percent="0" rank="0" text="" dxfId="1022">
      <formula>"x"</formula>
    </cfRule>
  </conditionalFormatting>
  <conditionalFormatting sqref="I92">
    <cfRule type="cellIs" priority="29" operator="equal" aboveAverage="0" equalAverage="0" bottom="0" percent="0" rank="0" text="" dxfId="1023">
      <formula>"ѵ"</formula>
    </cfRule>
    <cfRule type="cellIs" priority="30" operator="equal" aboveAverage="0" equalAverage="0" bottom="0" percent="0" rank="0" text="" dxfId="1024">
      <formula>"x"</formula>
    </cfRule>
  </conditionalFormatting>
  <conditionalFormatting sqref="I94">
    <cfRule type="cellIs" priority="31" operator="equal" aboveAverage="0" equalAverage="0" bottom="0" percent="0" rank="0" text="" dxfId="1025">
      <formula>"ѵ"</formula>
    </cfRule>
    <cfRule type="cellIs" priority="32" operator="equal" aboveAverage="0" equalAverage="0" bottom="0" percent="0" rank="0" text="" dxfId="1026">
      <formula>"x"</formula>
    </cfRule>
  </conditionalFormatting>
  <conditionalFormatting sqref="I32">
    <cfRule type="cellIs" priority="33" operator="equal" aboveAverage="0" equalAverage="0" bottom="0" percent="0" rank="0" text="" dxfId="1027">
      <formula>"ѵ"</formula>
    </cfRule>
    <cfRule type="cellIs" priority="34" operator="equal" aboveAverage="0" equalAverage="0" bottom="0" percent="0" rank="0" text="" dxfId="1028">
      <formula>"x"</formula>
    </cfRule>
  </conditionalFormatting>
  <conditionalFormatting sqref="I34">
    <cfRule type="cellIs" priority="35" operator="equal" aboveAverage="0" equalAverage="0" bottom="0" percent="0" rank="0" text="" dxfId="1029">
      <formula>"ѵ"</formula>
    </cfRule>
    <cfRule type="cellIs" priority="36" operator="equal" aboveAverage="0" equalAverage="0" bottom="0" percent="0" rank="0" text="" dxfId="1030">
      <formula>"x"</formula>
    </cfRule>
  </conditionalFormatting>
  <conditionalFormatting sqref="I36">
    <cfRule type="cellIs" priority="37" operator="equal" aboveAverage="0" equalAverage="0" bottom="0" percent="0" rank="0" text="" dxfId="1031">
      <formula>"ѵ"</formula>
    </cfRule>
    <cfRule type="cellIs" priority="38" operator="equal" aboveAverage="0" equalAverage="0" bottom="0" percent="0" rank="0" text="" dxfId="1032">
      <formula>"x"</formula>
    </cfRule>
  </conditionalFormatting>
  <conditionalFormatting sqref="I38">
    <cfRule type="cellIs" priority="39" operator="equal" aboveAverage="0" equalAverage="0" bottom="0" percent="0" rank="0" text="" dxfId="1033">
      <formula>"ѵ"</formula>
    </cfRule>
    <cfRule type="cellIs" priority="40" operator="equal" aboveAverage="0" equalAverage="0" bottom="0" percent="0" rank="0" text="" dxfId="1034">
      <formula>"x"</formula>
    </cfRule>
  </conditionalFormatting>
  <conditionalFormatting sqref="I40">
    <cfRule type="cellIs" priority="41" operator="equal" aboveAverage="0" equalAverage="0" bottom="0" percent="0" rank="0" text="" dxfId="1035">
      <formula>"ѵ"</formula>
    </cfRule>
    <cfRule type="cellIs" priority="42" operator="equal" aboveAverage="0" equalAverage="0" bottom="0" percent="0" rank="0" text="" dxfId="1036">
      <formula>"x"</formula>
    </cfRule>
  </conditionalFormatting>
  <conditionalFormatting sqref="I14">
    <cfRule type="cellIs" priority="43" operator="equal" aboveAverage="0" equalAverage="0" bottom="0" percent="0" rank="0" text="" dxfId="1037">
      <formula>"ѵ"</formula>
    </cfRule>
    <cfRule type="cellIs" priority="44" operator="equal" aboveAverage="0" equalAverage="0" bottom="0" percent="0" rank="0" text="" dxfId="1038">
      <formula>"x"</formula>
    </cfRule>
  </conditionalFormatting>
  <conditionalFormatting sqref="I16">
    <cfRule type="cellIs" priority="45" operator="equal" aboveAverage="0" equalAverage="0" bottom="0" percent="0" rank="0" text="" dxfId="1039">
      <formula>"ѵ"</formula>
    </cfRule>
    <cfRule type="cellIs" priority="46" operator="equal" aboveAverage="0" equalAverage="0" bottom="0" percent="0" rank="0" text="" dxfId="1040">
      <formula>"x"</formula>
    </cfRule>
  </conditionalFormatting>
  <conditionalFormatting sqref="I18">
    <cfRule type="cellIs" priority="47" operator="equal" aboveAverage="0" equalAverage="0" bottom="0" percent="0" rank="0" text="" dxfId="1041">
      <formula>"ѵ"</formula>
    </cfRule>
    <cfRule type="cellIs" priority="48" operator="equal" aboveAverage="0" equalAverage="0" bottom="0" percent="0" rank="0" text="" dxfId="1042">
      <formula>"x"</formula>
    </cfRule>
  </conditionalFormatting>
  <conditionalFormatting sqref="I20">
    <cfRule type="cellIs" priority="49" operator="equal" aboveAverage="0" equalAverage="0" bottom="0" percent="0" rank="0" text="" dxfId="1043">
      <formula>"ѵ"</formula>
    </cfRule>
    <cfRule type="cellIs" priority="50" operator="equal" aboveAverage="0" equalAverage="0" bottom="0" percent="0" rank="0" text="" dxfId="1044">
      <formula>"x"</formula>
    </cfRule>
  </conditionalFormatting>
  <conditionalFormatting sqref="I22">
    <cfRule type="cellIs" priority="51" operator="equal" aboveAverage="0" equalAverage="0" bottom="0" percent="0" rank="0" text="" dxfId="1045">
      <formula>"ѵ"</formula>
    </cfRule>
    <cfRule type="cellIs" priority="52" operator="equal" aboveAverage="0" equalAverage="0" bottom="0" percent="0" rank="0" text="" dxfId="1046">
      <formula>"x"</formula>
    </cfRule>
  </conditionalFormatting>
  <conditionalFormatting sqref="I50">
    <cfRule type="cellIs" priority="53" operator="equal" aboveAverage="0" equalAverage="0" bottom="0" percent="0" rank="0" text="" dxfId="1047">
      <formula>"ѵ"</formula>
    </cfRule>
    <cfRule type="cellIs" priority="54" operator="equal" aboveAverage="0" equalAverage="0" bottom="0" percent="0" rank="0" text="" dxfId="1048">
      <formula>"x"</formula>
    </cfRule>
  </conditionalFormatting>
  <conditionalFormatting sqref="I52">
    <cfRule type="cellIs" priority="55" operator="equal" aboveAverage="0" equalAverage="0" bottom="0" percent="0" rank="0" text="" dxfId="1049">
      <formula>"ѵ"</formula>
    </cfRule>
    <cfRule type="cellIs" priority="56" operator="equal" aboveAverage="0" equalAverage="0" bottom="0" percent="0" rank="0" text="" dxfId="1050">
      <formula>"x"</formula>
    </cfRule>
  </conditionalFormatting>
  <conditionalFormatting sqref="I54">
    <cfRule type="cellIs" priority="57" operator="equal" aboveAverage="0" equalAverage="0" bottom="0" percent="0" rank="0" text="" dxfId="1051">
      <formula>"ѵ"</formula>
    </cfRule>
    <cfRule type="cellIs" priority="58" operator="equal" aboveAverage="0" equalAverage="0" bottom="0" percent="0" rank="0" text="" dxfId="1052">
      <formula>"x"</formula>
    </cfRule>
  </conditionalFormatting>
  <conditionalFormatting sqref="I56">
    <cfRule type="cellIs" priority="59" operator="equal" aboveAverage="0" equalAverage="0" bottom="0" percent="0" rank="0" text="" dxfId="1053">
      <formula>"ѵ"</formula>
    </cfRule>
    <cfRule type="cellIs" priority="60" operator="equal" aboveAverage="0" equalAverage="0" bottom="0" percent="0" rank="0" text="" dxfId="1054">
      <formula>"x"</formula>
    </cfRule>
  </conditionalFormatting>
  <conditionalFormatting sqref="I58">
    <cfRule type="cellIs" priority="61" operator="equal" aboveAverage="0" equalAverage="0" bottom="0" percent="0" rank="0" text="" dxfId="1055">
      <formula>"ѵ"</formula>
    </cfRule>
    <cfRule type="cellIs" priority="62" operator="equal" aboveAverage="0" equalAverage="0" bottom="0" percent="0" rank="0" text="" dxfId="1056">
      <formula>"x"</formula>
    </cfRule>
  </conditionalFormatting>
  <conditionalFormatting sqref="I104">
    <cfRule type="cellIs" priority="63" operator="equal" aboveAverage="0" equalAverage="0" bottom="0" percent="0" rank="0" text="" dxfId="1057">
      <formula>"ѵ"</formula>
    </cfRule>
    <cfRule type="cellIs" priority="64" operator="equal" aboveAverage="0" equalAverage="0" bottom="0" percent="0" rank="0" text="" dxfId="1058">
      <formula>"x"</formula>
    </cfRule>
  </conditionalFormatting>
  <conditionalFormatting sqref="I106">
    <cfRule type="cellIs" priority="65" operator="equal" aboveAverage="0" equalAverage="0" bottom="0" percent="0" rank="0" text="" dxfId="1059">
      <formula>"ѵ"</formula>
    </cfRule>
    <cfRule type="cellIs" priority="66" operator="equal" aboveAverage="0" equalAverage="0" bottom="0" percent="0" rank="0" text="" dxfId="1060">
      <formula>"x"</formula>
    </cfRule>
  </conditionalFormatting>
  <conditionalFormatting sqref="I108">
    <cfRule type="cellIs" priority="67" operator="equal" aboveAverage="0" equalAverage="0" bottom="0" percent="0" rank="0" text="" dxfId="1061">
      <formula>"ѵ"</formula>
    </cfRule>
    <cfRule type="cellIs" priority="68" operator="equal" aboveAverage="0" equalAverage="0" bottom="0" percent="0" rank="0" text="" dxfId="1062">
      <formula>"x"</formula>
    </cfRule>
  </conditionalFormatting>
  <conditionalFormatting sqref="I110">
    <cfRule type="cellIs" priority="69" operator="equal" aboveAverage="0" equalAverage="0" bottom="0" percent="0" rank="0" text="" dxfId="1063">
      <formula>"ѵ"</formula>
    </cfRule>
    <cfRule type="cellIs" priority="70" operator="equal" aboveAverage="0" equalAverage="0" bottom="0" percent="0" rank="0" text="" dxfId="1064">
      <formula>"x"</formula>
    </cfRule>
  </conditionalFormatting>
  <conditionalFormatting sqref="I112">
    <cfRule type="cellIs" priority="71" operator="equal" aboveAverage="0" equalAverage="0" bottom="0" percent="0" rank="0" text="" dxfId="1065">
      <formula>"ѵ"</formula>
    </cfRule>
    <cfRule type="cellIs" priority="72" operator="equal" aboveAverage="0" equalAverage="0" bottom="0" percent="0" rank="0" text="" dxfId="1066">
      <formula>"x"</formula>
    </cfRule>
  </conditionalFormatting>
  <conditionalFormatting sqref="I86">
    <cfRule type="cellIs" priority="73" operator="equal" aboveAverage="0" equalAverage="0" bottom="0" percent="0" rank="0" text="" dxfId="1067">
      <formula>"ѵ"</formula>
    </cfRule>
    <cfRule type="cellIs" priority="74" operator="equal" aboveAverage="0" equalAverage="0" bottom="0" percent="0" rank="0" text="" dxfId="1068">
      <formula>"x"</formula>
    </cfRule>
  </conditionalFormatting>
  <conditionalFormatting sqref="I68">
    <cfRule type="cellIs" priority="75" operator="equal" aboveAverage="0" equalAverage="0" bottom="0" percent="0" rank="0" text="" dxfId="1069">
      <formula>"ѵ"</formula>
    </cfRule>
    <cfRule type="cellIs" priority="76" operator="equal" aboveAverage="0" equalAverage="0" bottom="0" percent="0" rank="0" text="" dxfId="1070">
      <formula>"x"</formula>
    </cfRule>
  </conditionalFormatting>
  <conditionalFormatting sqref="I70">
    <cfRule type="cellIs" priority="77" operator="equal" aboveAverage="0" equalAverage="0" bottom="0" percent="0" rank="0" text="" dxfId="1071">
      <formula>"ѵ"</formula>
    </cfRule>
    <cfRule type="cellIs" priority="78" operator="equal" aboveAverage="0" equalAverage="0" bottom="0" percent="0" rank="0" text="" dxfId="1072">
      <formula>"x"</formula>
    </cfRule>
  </conditionalFormatting>
  <conditionalFormatting sqref="I72">
    <cfRule type="cellIs" priority="79" operator="equal" aboveAverage="0" equalAverage="0" bottom="0" percent="0" rank="0" text="" dxfId="1073">
      <formula>"ѵ"</formula>
    </cfRule>
    <cfRule type="cellIs" priority="80" operator="equal" aboveAverage="0" equalAverage="0" bottom="0" percent="0" rank="0" text="" dxfId="1074">
      <formula>"x"</formula>
    </cfRule>
  </conditionalFormatting>
  <conditionalFormatting sqref="I74">
    <cfRule type="cellIs" priority="81" operator="equal" aboveAverage="0" equalAverage="0" bottom="0" percent="0" rank="0" text="" dxfId="1075">
      <formula>"ѵ"</formula>
    </cfRule>
    <cfRule type="cellIs" priority="82" operator="equal" aboveAverage="0" equalAverage="0" bottom="0" percent="0" rank="0" text="" dxfId="1076">
      <formula>"x"</formula>
    </cfRule>
  </conditionalFormatting>
  <conditionalFormatting sqref="I76">
    <cfRule type="cellIs" priority="83" operator="equal" aboveAverage="0" equalAverage="0" bottom="0" percent="0" rank="0" text="" dxfId="1077">
      <formula>"ѵ"</formula>
    </cfRule>
    <cfRule type="cellIs" priority="84" operator="equal" aboveAverage="0" equalAverage="0" bottom="0" percent="0" rank="0" text="" dxfId="1078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Turno'!C56</f>
        <v>GRUPO G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Turno'!D58</f>
        <v>EDMAR MARTINS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EDMAR MARTINS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6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Turno'!EJ58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Turno'!C58</f>
        <v>37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Turno'!C58,'Result do Turno'!FY58:FZ63,2,0)</f>
        <v>42</v>
      </c>
      <c r="K13" s="257"/>
      <c r="L13" s="283"/>
      <c r="O13" s="274"/>
      <c r="P13" s="289" t="s">
        <v>164</v>
      </c>
      <c r="Q13" s="289"/>
      <c r="R13" s="293" t="n">
        <f aca="false">'Result do Turno'!EK58</f>
        <v>0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Turno'!D58,Historia!$A$2:$J$527,10,0)=0,"",VLOOKUP('Result do Turno'!D58,Historia!$A$2:$J$527,10,0))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IF(L14=0,"",IF(Jogos!BG58=0,"x","ѵ"))</f>
        <v>x</v>
      </c>
      <c r="J14" s="295" t="str">
        <f aca="false">Jogos!CB58</f>
        <v>EDMAR MARTINS perdeu para WELTON SILVA por WxO</v>
      </c>
      <c r="K14" s="295" t="str">
        <f aca="false">Jogos!C58</f>
        <v/>
      </c>
      <c r="L14" s="297" t="n">
        <f aca="false">IF(Jogos!BH58="x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Turno'!D58,Historia!$A$2:$I$527,9,0)=0,"",VLOOKUP('Result do Turno'!D58,Historia!$A$2:$I$527,9,0))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Turno'!EL58</f>
        <v>0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Turno'!D58,Historia!$A$2:$I$527,8,0)=0,"",VLOOKUP('Result do Turno'!D58,Historia!$A$2:$I$527,8,0))</f>
        <v>16</v>
      </c>
      <c r="G16" s="294" t="s">
        <v>168</v>
      </c>
      <c r="H16" s="295" t="str">
        <f aca="false">PARAMETROS!H5</f>
        <v>30 a 05 Jun</v>
      </c>
      <c r="I16" s="296" t="str">
        <f aca="false">IF(L16=0,"",IF(Jogos!BI58=0,"x","ѵ"))</f>
        <v>x</v>
      </c>
      <c r="J16" s="295" t="str">
        <f aca="false">Jogos!CC58</f>
        <v>EDMAR MARTINS perdeu para ANDERSON REDMERSKI por WxO</v>
      </c>
      <c r="K16" s="295" t="str">
        <f aca="false">Jogos!E58</f>
        <v/>
      </c>
      <c r="L16" s="297" t="n">
        <f aca="false">IF(Jogos!BJ58="x x",0,1)</f>
        <v>1</v>
      </c>
      <c r="O16" s="274"/>
      <c r="P16" s="299"/>
      <c r="Q16" s="236" t="s">
        <v>169</v>
      </c>
      <c r="R16" s="185" t="n">
        <f aca="false">'Result do Turno'!EM58</f>
        <v>10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str">
        <f aca="false">IF(VLOOKUP('Result do Turno'!D58,Historia!$A$2:$I$527,7,0)=0,"",VLOOKUP('Result do Turno'!D58,Historia!$A$2:$I$527,7,0))</f>
        <v/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Turno'!EN58</f>
        <v>-10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Turno'!D58,Historia!$A$2:$I$527,6,0)=0,"",VLOOKUP('Result do Turno'!D58,Historia!$A$2:$I$527,6,0))</f>
        <v>28</v>
      </c>
      <c r="G18" s="294" t="s">
        <v>171</v>
      </c>
      <c r="H18" s="295" t="str">
        <f aca="false">PARAMETROS!H6</f>
        <v>06 a 12 Jun</v>
      </c>
      <c r="I18" s="296" t="str">
        <f aca="false">IF(L18=0,"",IF(Jogos!BK58=0,"x","ѵ"))</f>
        <v>x</v>
      </c>
      <c r="J18" s="295" t="str">
        <f aca="false">Jogos!CD58</f>
        <v>EDMAR MARTINS perdeu para OLIMPIO FILHO por WxO</v>
      </c>
      <c r="K18" s="295" t="str">
        <f aca="false">Jogos!G58</f>
        <v/>
      </c>
      <c r="L18" s="297" t="n">
        <f aca="false">IF(Jogos!BL58="x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n">
        <f aca="false">IF(VLOOKUP('Result do Turno'!D58,Historia!$A$2:$I$527,5,0)=0,"",VLOOKUP('Result do Turno'!D58,Historia!$A$2:$I$527,5,0))</f>
        <v>18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Turno'!EO58</f>
        <v>0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n">
        <f aca="false">IF(VLOOKUP('Result do Turno'!D58,Historia!$A$2:$I$527,4,0)=0,"",VLOOKUP('Result do Turno'!D58,Historia!$A$2:$I$527,4,0))</f>
        <v>18</v>
      </c>
      <c r="G20" s="294" t="s">
        <v>173</v>
      </c>
      <c r="H20" s="295" t="str">
        <f aca="false">PARAMETROS!H7</f>
        <v>13 a 19 Jun</v>
      </c>
      <c r="I20" s="296" t="str">
        <f aca="false">IF(L20=0,"",IF(Jogos!BM58=0,"x","ѵ"))</f>
        <v>x</v>
      </c>
      <c r="J20" s="295" t="str">
        <f aca="false">Jogos!CE58</f>
        <v>EDMAR MARTINS perdeu para WILSON FREIRE por WxO</v>
      </c>
      <c r="K20" s="295" t="str">
        <f aca="false">Jogos!I58</f>
        <v/>
      </c>
      <c r="L20" s="297" t="n">
        <f aca="false">IF(Jogos!BN58="x x",0,1)</f>
        <v>1</v>
      </c>
      <c r="O20" s="274"/>
      <c r="P20" s="299"/>
      <c r="Q20" s="236" t="s">
        <v>169</v>
      </c>
      <c r="R20" s="185" t="n">
        <f aca="false">'Result do Turno'!EP58</f>
        <v>60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n">
        <f aca="false">IF(VLOOKUP('Result do Turno'!D58,Historia!$A$2:$I$527,3,0)=0,"",VLOOKUP('Result do Turno'!D58,Historia!$A$2:$I$527,3,0))</f>
        <v>65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Turno'!EQ58</f>
        <v>-60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Turno'!D58,Historia!$A$2:$I$527,2,0)=0,"",VLOOKUP('Result do Turno'!D58,Historia!$A$2:$I$527,2,0))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IF(L22=0,"",IF(Jogos!BO58=0,"x","ѵ"))</f>
        <v>x</v>
      </c>
      <c r="J22" s="295" t="str">
        <f aca="false">Jogos!CF58</f>
        <v>EDMAR MARTINS perdeu para LUIZ ALFREDO por WxO</v>
      </c>
      <c r="K22" s="295" t="str">
        <f aca="false">Jogos!K58</f>
        <v/>
      </c>
      <c r="L22" s="297" t="n">
        <f aca="false">IF(Jogos!BP58="x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Turno'!D59</f>
        <v>LUIZ ALFREDO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LUIZ ALFREDO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2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Turno'!EJ59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Turno'!C59</f>
        <v>38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Turno'!C59,'Result do Turno'!FY58:FZ63,2,0)</f>
        <v>38</v>
      </c>
      <c r="K31" s="257"/>
      <c r="L31" s="283"/>
      <c r="O31" s="274"/>
      <c r="P31" s="289" t="s">
        <v>164</v>
      </c>
      <c r="Q31" s="289"/>
      <c r="R31" s="293" t="n">
        <f aca="false">'Result do Turno'!EK59</f>
        <v>4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Turno'!D59,Historia!$A$2:$J$527,10,0)=0,"",VLOOKUP('Result do Turno'!D59,Historia!$A$2:$J$527,10,0))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IF(L32=0,"",IF(Jogos!BG59=0,"x","ѵ"))</f>
        <v>ѵ</v>
      </c>
      <c r="J32" s="295" t="str">
        <f aca="false">Jogos!CB59</f>
        <v>LUIZ ALFREDO venceu ANDERSON REDMERSKI por 6x3 6x4</v>
      </c>
      <c r="K32" s="295" t="str">
        <f aca="false">Jogos!C59</f>
        <v/>
      </c>
      <c r="L32" s="297" t="n">
        <f aca="false">IF(Jogos!BH59="x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Turno'!D59,Historia!$A$2:$I$527,9,0)=0,"",VLOOKUP('Result do Turno'!D59,Historia!$A$2:$I$527,9,0))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Turno'!EL59</f>
        <v>8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Turno'!D59,Historia!$A$2:$I$527,8,0)=0,"",VLOOKUP('Result do Turno'!D59,Historia!$A$2:$I$527,8,0))</f>
        <v>31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IF(L34=0,"",IF(Jogos!BI59=0,"x","ѵ"))</f>
        <v>x</v>
      </c>
      <c r="J34" s="295" t="str">
        <f aca="false">Jogos!CC59</f>
        <v>LUIZ ALFREDO perdeu para OLIMPIO FILHO por WxO</v>
      </c>
      <c r="K34" s="295" t="str">
        <f aca="false">Jogos!E59</f>
        <v/>
      </c>
      <c r="L34" s="297" t="n">
        <f aca="false">IF(Jogos!BJ59="x x",0,1)</f>
        <v>1</v>
      </c>
      <c r="O34" s="274"/>
      <c r="P34" s="299"/>
      <c r="Q34" s="236" t="s">
        <v>169</v>
      </c>
      <c r="R34" s="185" t="n">
        <f aca="false">'Result do Turno'!EM59</f>
        <v>2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Turno'!D59,Historia!$A$2:$I$527,7,0)=0,"",VLOOKUP('Result do Turno'!D59,Historia!$A$2:$I$527,7,0))</f>
        <v>33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Turno'!EN59</f>
        <v>6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n">
        <f aca="false">IF(VLOOKUP('Result do Turno'!D59,Historia!$A$2:$I$527,6,0)=0,"",VLOOKUP('Result do Turno'!D59,Historia!$A$2:$I$527,6,0))</f>
        <v>33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IF(L36=0,"",IF(Jogos!BK59=0,"x","ѵ"))</f>
        <v>ѵ</v>
      </c>
      <c r="J36" s="295" t="str">
        <f aca="false">Jogos!CD59</f>
        <v>LUIZ ALFREDO venceu WILSON FREIRE por 7x5 7x5</v>
      </c>
      <c r="K36" s="295" t="str">
        <f aca="false">Jogos!G59</f>
        <v/>
      </c>
      <c r="L36" s="297" t="n">
        <f aca="false">IF(Jogos!BL59="x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n">
        <f aca="false">IF(VLOOKUP('Result do Turno'!D59,Historia!$A$2:$I$527,5,0)=0,"",VLOOKUP('Result do Turno'!D59,Historia!$A$2:$I$527,5,0))</f>
        <v>36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Turno'!EO59</f>
        <v>50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n">
        <f aca="false">IF(VLOOKUP('Result do Turno'!D59,Historia!$A$2:$I$527,4,0)=0,"",VLOOKUP('Result do Turno'!D59,Historia!$A$2:$I$527,4,0))</f>
        <v>39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IF(L38=0,"",IF(Jogos!BM59=0,"x","ѵ"))</f>
        <v>ѵ</v>
      </c>
      <c r="J38" s="295" t="str">
        <f aca="false">Jogos!CE59</f>
        <v>LUIZ ALFREDO venceu WELTON SILVA por WxO</v>
      </c>
      <c r="K38" s="295" t="str">
        <f aca="false">Jogos!I59</f>
        <v/>
      </c>
      <c r="L38" s="297" t="n">
        <f aca="false">IF(Jogos!BN59="x x",0,1)</f>
        <v>1</v>
      </c>
      <c r="O38" s="274"/>
      <c r="P38" s="299"/>
      <c r="Q38" s="236" t="s">
        <v>169</v>
      </c>
      <c r="R38" s="185" t="n">
        <f aca="false">'Result do Turno'!EP59</f>
        <v>29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n">
        <f aca="false">IF(VLOOKUP('Result do Turno'!D59,Historia!$A$2:$I$527,3,0)=0,"",VLOOKUP('Result do Turno'!D59,Historia!$A$2:$I$527,3,0))</f>
        <v>54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Turno'!EQ59</f>
        <v>21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n">
        <f aca="false">IF(VLOOKUP('Result do Turno'!D59,Historia!$A$2:$I$527,2,0)=0,"",VLOOKUP('Result do Turno'!D59,Historia!$A$2:$I$527,2,0))</f>
        <v>68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IF(L40=0,"",IF(Jogos!BO59=0,"x","ѵ"))</f>
        <v>ѵ</v>
      </c>
      <c r="J40" s="295" t="str">
        <f aca="false">Jogos!CF59</f>
        <v>LUIZ ALFREDO venceu EDMAR MARTINS por WxO</v>
      </c>
      <c r="K40" s="295" t="str">
        <f aca="false">Jogos!K59</f>
        <v/>
      </c>
      <c r="L40" s="297" t="n">
        <f aca="false">IF(Jogos!BP59="x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Turno'!D60</f>
        <v>WILSON FREIRE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WILSON FREIRE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3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Turno'!EJ60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Turno'!C60</f>
        <v>39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Turno'!C60,'Result do Turno'!FY58:FZ63,2,0)</f>
        <v>39</v>
      </c>
      <c r="K49" s="257"/>
      <c r="L49" s="283"/>
      <c r="O49" s="274"/>
      <c r="P49" s="289" t="s">
        <v>164</v>
      </c>
      <c r="Q49" s="289"/>
      <c r="R49" s="293" t="n">
        <f aca="false">'Result do Turno'!EK60</f>
        <v>3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Turno'!D60,Historia!$A$2:$J$527,10,0)=0,"",VLOOKUP('Result do Turno'!D60,Historia!$A$2:$J$527,10,0))</f>
        <v/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IF(L50=0,"",IF(Jogos!BG60=0,"x","ѵ"))</f>
        <v>x</v>
      </c>
      <c r="J50" s="295" t="str">
        <f aca="false">Jogos!CB60</f>
        <v>WILSON FREIRE perdeu para OLIMPIO FILHO por 2x6 4x6</v>
      </c>
      <c r="K50" s="295" t="str">
        <f aca="false">Jogos!C60</f>
        <v/>
      </c>
      <c r="L50" s="297" t="n">
        <f aca="false">IF(Jogos!BH60="x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Turno'!D60,Historia!$A$2:$I$527,9,0)=0,"",VLOOKUP('Result do Turno'!D60,Historia!$A$2:$I$527,9,0))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Turno'!EL60</f>
        <v>6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str">
        <f aca="false">IF(VLOOKUP('Result do Turno'!D60,Historia!$A$2:$I$527,8,0)=0,"",VLOOKUP('Result do Turno'!D60,Historia!$A$2:$I$527,8,0))</f>
        <v/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IF(L52=0,"",IF(Jogos!BI60=0,"x","ѵ"))</f>
        <v>ѵ</v>
      </c>
      <c r="J52" s="295" t="str">
        <f aca="false">Jogos!CC60</f>
        <v>WILSON FREIRE venceu WELTON SILVA por 6x0 6x2</v>
      </c>
      <c r="K52" s="295" t="str">
        <f aca="false">Jogos!E60</f>
        <v/>
      </c>
      <c r="L52" s="297" t="n">
        <f aca="false">IF(Jogos!BJ60="x x",0,1)</f>
        <v>1</v>
      </c>
      <c r="O52" s="274"/>
      <c r="P52" s="299"/>
      <c r="Q52" s="236" t="s">
        <v>169</v>
      </c>
      <c r="R52" s="185" t="n">
        <f aca="false">'Result do Turno'!EM60</f>
        <v>4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Turno'!D60,Historia!$A$2:$I$527,7,0)=0,"",VLOOKUP('Result do Turno'!D60,Historia!$A$2:$I$527,7,0))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Turno'!EN60</f>
        <v>2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Turno'!D60,Historia!$A$2:$I$527,6,0)=0,"",VLOOKUP('Result do Turno'!D60,Historia!$A$2:$I$527,6,0))</f>
        <v/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IF(L54=0,"",IF(Jogos!BK60=0,"x","ѵ"))</f>
        <v>x</v>
      </c>
      <c r="J54" s="295" t="str">
        <f aca="false">Jogos!CD60</f>
        <v>WILSON FREIRE perdeu para LUIZ ALFREDO por 5x7 5x7</v>
      </c>
      <c r="K54" s="295" t="str">
        <f aca="false">Jogos!G60</f>
        <v/>
      </c>
      <c r="L54" s="297" t="n">
        <f aca="false">IF(Jogos!BL60="x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Turno'!D60,Historia!$A$2:$I$527,5,0)=0,"",VLOOKUP('Result do Turno'!D60,Historia!$A$2:$I$527,5,0))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Turno'!EO60</f>
        <v>52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Turno'!D60,Historia!$A$2:$I$527,4,0)=0,"",VLOOKUP('Result do Turno'!D60,Historia!$A$2:$I$527,4,0))</f>
        <v/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IF(L56=0,"",IF(Jogos!BM60=0,"x","ѵ"))</f>
        <v>ѵ</v>
      </c>
      <c r="J56" s="295" t="str">
        <f aca="false">Jogos!CE60</f>
        <v>WILSON FREIRE venceu EDMAR MARTINS por WxO</v>
      </c>
      <c r="K56" s="295" t="str">
        <f aca="false">Jogos!I60</f>
        <v/>
      </c>
      <c r="L56" s="297" t="n">
        <f aca="false">IF(Jogos!BN60="x x",0,1)</f>
        <v>1</v>
      </c>
      <c r="O56" s="274"/>
      <c r="P56" s="299"/>
      <c r="Q56" s="236" t="s">
        <v>169</v>
      </c>
      <c r="R56" s="185" t="n">
        <f aca="false">'Result do Turno'!EP60</f>
        <v>28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Turno'!D60,Historia!$A$2:$I$527,3,0)=0,"",VLOOKUP('Result do Turno'!D60,Historia!$A$2:$I$527,3,0))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Turno'!EQ60</f>
        <v>24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Turno'!D60,Historia!$A$2:$I$527,2,0)=0,"",VLOOKUP('Result do Turno'!D60,Historia!$A$2:$I$527,2,0))</f>
        <v/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IF(L58=0,"",IF(Jogos!BO60=0,"x","ѵ"))</f>
        <v>ѵ</v>
      </c>
      <c r="J58" s="295" t="str">
        <f aca="false">Jogos!CF60</f>
        <v>WILSON FREIRE venceu ANDERSON REDMERSKI por WxO</v>
      </c>
      <c r="K58" s="295" t="str">
        <f aca="false">Jogos!K60</f>
        <v/>
      </c>
      <c r="L58" s="297" t="n">
        <f aca="false">IF(Jogos!BP60="x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Turno'!D61</f>
        <v>OLIMPIO FILHO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OLIMPIO FILHO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1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Turno'!EJ61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Turno'!C61</f>
        <v>40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Turno'!C61,'Result do Turno'!FY58:FZ63,2,0)</f>
        <v>37</v>
      </c>
      <c r="K67" s="257"/>
      <c r="L67" s="292"/>
      <c r="O67" s="274"/>
      <c r="P67" s="289" t="s">
        <v>164</v>
      </c>
      <c r="Q67" s="289"/>
      <c r="R67" s="293" t="n">
        <f aca="false">'Result do Turno'!EK61</f>
        <v>4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Turno'!D61,Historia!$A$2:$J$527,10,0)=0,"",VLOOKUP('Result do Turno'!D61,Historia!$A$2:$J$527,10,0))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IF(L68=0,"",IF(Jogos!BG61=0,"x","ѵ"))</f>
        <v>ѵ</v>
      </c>
      <c r="J68" s="295" t="str">
        <f aca="false">Jogos!CB61</f>
        <v>OLIMPIO FILHO venceu WILSON FREIRE por 6x2 6x4</v>
      </c>
      <c r="K68" s="295" t="str">
        <f aca="false">Jogos!C61</f>
        <v/>
      </c>
      <c r="L68" s="297" t="n">
        <f aca="false">IF(Jogos!BH61="x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Turno'!D61,Historia!$A$2:$I$527,9,0)=0,"",VLOOKUP('Result do Turno'!D61,Historia!$A$2:$I$527,9,0))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Turno'!EL61</f>
        <v>8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Turno'!D61,Historia!$A$2:$I$527,8,0)=0,"",VLOOKUP('Result do Turno'!D61,Historia!$A$2:$I$527,8,0))</f>
        <v>34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IF(L70=0,"",IF(Jogos!BI61=0,"x","ѵ"))</f>
        <v>ѵ</v>
      </c>
      <c r="J70" s="295" t="str">
        <f aca="false">Jogos!CC61</f>
        <v>OLIMPIO FILHO venceu LUIZ ALFREDO por WxO</v>
      </c>
      <c r="K70" s="295" t="str">
        <f aca="false">Jogos!E61</f>
        <v/>
      </c>
      <c r="L70" s="297" t="n">
        <f aca="false">IF(Jogos!BJ61="x x",0,1)</f>
        <v>1</v>
      </c>
      <c r="O70" s="274"/>
      <c r="P70" s="299"/>
      <c r="Q70" s="236" t="s">
        <v>169</v>
      </c>
      <c r="R70" s="185" t="n">
        <f aca="false">'Result do Turno'!EM61</f>
        <v>2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Turno'!D61,Historia!$A$2:$I$527,7,0)=0,"",VLOOKUP('Result do Turno'!D61,Historia!$A$2:$I$527,7,0))</f>
        <v>38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Turno'!EN61</f>
        <v>6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Turno'!D61,Historia!$A$2:$I$527,6,0)=0,"",VLOOKUP('Result do Turno'!D61,Historia!$A$2:$I$527,6,0))</f>
        <v>41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IF(L72=0,"",IF(Jogos!BK61=0,"x","ѵ"))</f>
        <v>ѵ</v>
      </c>
      <c r="J72" s="295" t="str">
        <f aca="false">Jogos!CD61</f>
        <v>OLIMPIO FILHO venceu EDMAR MARTINS por WxO</v>
      </c>
      <c r="K72" s="295" t="str">
        <f aca="false">Jogos!G61</f>
        <v/>
      </c>
      <c r="L72" s="297" t="n">
        <f aca="false">IF(Jogos!BL61="x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n">
        <f aca="false">IF(VLOOKUP('Result do Turno'!D61,Historia!$A$2:$I$527,5,0)=0,"",VLOOKUP('Result do Turno'!D61,Historia!$A$2:$I$527,5,0))</f>
        <v>46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Turno'!EO61</f>
        <v>48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n">
        <f aca="false">IF(VLOOKUP('Result do Turno'!D61,Historia!$A$2:$I$527,4,0)=0,"",VLOOKUP('Result do Turno'!D61,Historia!$A$2:$I$527,4,0))</f>
        <v>54</v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IF(L74=0,"",IF(Jogos!BM61=0,"x","ѵ"))</f>
        <v>ѵ</v>
      </c>
      <c r="J74" s="295" t="str">
        <f aca="false">Jogos!CE61</f>
        <v>OLIMPIO FILHO venceu ANDERSON REDMERSKI por WxO</v>
      </c>
      <c r="K74" s="295" t="str">
        <f aca="false">Jogos!I61</f>
        <v/>
      </c>
      <c r="L74" s="297" t="n">
        <f aca="false">IF(Jogos!BN61="x x",0,1)</f>
        <v>1</v>
      </c>
      <c r="O74" s="274"/>
      <c r="P74" s="299"/>
      <c r="Q74" s="236" t="s">
        <v>169</v>
      </c>
      <c r="R74" s="185" t="n">
        <f aca="false">'Result do Turno'!EP61</f>
        <v>18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n">
        <f aca="false">IF(VLOOKUP('Result do Turno'!D61,Historia!$A$2:$I$527,3,0)=0,"",VLOOKUP('Result do Turno'!D61,Historia!$A$2:$I$527,3,0))</f>
        <v>52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Turno'!EQ61</f>
        <v>30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n">
        <f aca="false">IF(VLOOKUP('Result do Turno'!D61,Historia!$A$2:$I$527,2,0)=0,"",VLOOKUP('Result do Turno'!D61,Historia!$A$2:$I$527,2,0))</f>
        <v>52</v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IF(L76=0,"",IF(Jogos!BN61=0,"x","ѵ"))</f>
        <v>ѵ</v>
      </c>
      <c r="J76" s="295" t="str">
        <f aca="false">Jogos!CF61</f>
        <v>OLIMPIO FILHO perdeu para WELTON SILVA por WxO</v>
      </c>
      <c r="K76" s="295" t="str">
        <f aca="false">Jogos!K61</f>
        <v/>
      </c>
      <c r="L76" s="297" t="n">
        <f aca="false">IF(Jogos!BP61="x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Turno'!D62</f>
        <v>ANDERSON REDMERSKI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ANDERSON REDMERSKI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4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Turno'!EJ62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Turno'!C62</f>
        <v>41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Turno'!C62,'Result do Turno'!FY58:FZ63,2,0)</f>
        <v>40</v>
      </c>
      <c r="K85" s="257"/>
      <c r="L85" s="283"/>
      <c r="O85" s="274"/>
      <c r="P85" s="289" t="s">
        <v>164</v>
      </c>
      <c r="Q85" s="289"/>
      <c r="R85" s="293" t="n">
        <f aca="false">'Result do Turno'!EK62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Turno'!D62,Historia!$A$2:$J$527,10,0)=0,"",VLOOKUP('Result do Turno'!D62,Historia!$A$2:$J$527,10,0))</f>
        <v/>
      </c>
      <c r="G86" s="294" t="str">
        <f aca="false">G68</f>
        <v>1a</v>
      </c>
      <c r="H86" s="312" t="str">
        <f aca="false">H68</f>
        <v>23 a 29 Mai</v>
      </c>
      <c r="I86" s="296" t="str">
        <f aca="false">IF(L86=0,"",IF(Jogos!BG62=0,"x","ѵ"))</f>
        <v>x</v>
      </c>
      <c r="J86" s="295" t="str">
        <f aca="false">Jogos!CB62</f>
        <v>ANDERSON REDMERSKI perdeu para LUIZ ALFREDO por 3x6 4x6</v>
      </c>
      <c r="K86" s="295" t="str">
        <f aca="false">Jogos!C62</f>
        <v/>
      </c>
      <c r="L86" s="297" t="n">
        <f aca="false">IF(Jogos!BH62="x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Turno'!D62,Historia!$A$2:$I$527,9,0)=0,"",VLOOKUP('Result do Turno'!D62,Historia!$A$2:$I$527,9,0))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Turno'!EL62</f>
        <v>4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n">
        <f aca="false">IF(VLOOKUP('Result do Turno'!D62,Historia!$A$2:$I$527,8,0)=0,"",VLOOKUP('Result do Turno'!D62,Historia!$A$2:$I$527,8,0))</f>
        <v>61</v>
      </c>
      <c r="G88" s="294" t="str">
        <f aca="false">G70</f>
        <v>2a</v>
      </c>
      <c r="H88" s="312" t="str">
        <f aca="false">H70</f>
        <v>30 a 05 Jun</v>
      </c>
      <c r="I88" s="296" t="str">
        <f aca="false">IF(L88=0,"",IF(Jogos!BI62=0,"x","ѵ"))</f>
        <v>ѵ</v>
      </c>
      <c r="J88" s="295" t="str">
        <f aca="false">Jogos!CC62</f>
        <v>ANDERSON REDMERSKI venceu EDMAR MARTINS por WxO</v>
      </c>
      <c r="K88" s="295" t="str">
        <f aca="false">Jogos!E62</f>
        <v/>
      </c>
      <c r="L88" s="297" t="n">
        <f aca="false">IF(Jogos!BJ62="x x",0,1)</f>
        <v>1</v>
      </c>
      <c r="O88" s="274"/>
      <c r="P88" s="299"/>
      <c r="Q88" s="236" t="s">
        <v>169</v>
      </c>
      <c r="R88" s="185" t="n">
        <f aca="false">'Result do Turno'!EM62</f>
        <v>6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n">
        <f aca="false">IF(VLOOKUP('Result do Turno'!D62,Historia!$A$2:$I$527,7,0)=0,"",VLOOKUP('Result do Turno'!D62,Historia!$A$2:$I$527,7,0))</f>
        <v>68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Turno'!EN62</f>
        <v>-2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n">
        <f aca="false">IF(VLOOKUP('Result do Turno'!D62,Historia!$A$2:$I$527,6,0)=0,"",VLOOKUP('Result do Turno'!D62,Historia!$A$2:$I$527,6,0))</f>
        <v>70</v>
      </c>
      <c r="G90" s="294" t="str">
        <f aca="false">G72</f>
        <v>3a</v>
      </c>
      <c r="H90" s="312" t="str">
        <f aca="false">H72</f>
        <v>06 a 12 Jun</v>
      </c>
      <c r="I90" s="296" t="str">
        <f aca="false">IF(L90=0,"",IF(Jogos!BK62=0,"x","ѵ"))</f>
        <v>ѵ</v>
      </c>
      <c r="J90" s="295" t="str">
        <f aca="false">Jogos!CD62</f>
        <v>ANDERSON REDMERSKI venceu WELTON SILVA por WxO</v>
      </c>
      <c r="K90" s="295" t="str">
        <f aca="false">Jogos!G62</f>
        <v/>
      </c>
      <c r="L90" s="297" t="n">
        <f aca="false">IF(Jogos!BL62="x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n">
        <f aca="false">IF(VLOOKUP('Result do Turno'!D62,Historia!$A$2:$I$527,5,0)=0,"",VLOOKUP('Result do Turno'!D62,Historia!$A$2:$I$527,5,0))</f>
        <v>78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Turno'!EO62</f>
        <v>31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Turno'!D62,Historia!$A$2:$I$527,4,0)=0,"",VLOOKUP('Result do Turno'!D62,Historia!$A$2:$I$527,4,0))</f>
        <v/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IF(L92=0,"",IF(Jogos!BM62=0,"x","ѵ"))</f>
        <v>x</v>
      </c>
      <c r="J92" s="295" t="str">
        <f aca="false">Jogos!CE62</f>
        <v>ANDERSON REDMERSKI perdeu para OLIMPIO FILHO por WxO</v>
      </c>
      <c r="K92" s="295" t="str">
        <f aca="false">Jogos!I62</f>
        <v/>
      </c>
      <c r="L92" s="297" t="n">
        <f aca="false">IF(Jogos!BN62="x x",0,1)</f>
        <v>1</v>
      </c>
      <c r="O92" s="274"/>
      <c r="P92" s="299"/>
      <c r="Q92" s="236" t="s">
        <v>169</v>
      </c>
      <c r="R92" s="185" t="n">
        <f aca="false">'Result do Turno'!EP62</f>
        <v>36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Turno'!D62,Historia!$A$2:$I$527,3,0)=0,"",VLOOKUP('Result do Turno'!D62,Historia!$A$2:$I$527,3,0))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Turno'!EQ62</f>
        <v>-5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Turno'!D62,Historia!$A$2:$I$527,2,0)=0,"",VLOOKUP('Result do Turno'!D62,Historia!$A$2:$I$527,2,0))</f>
        <v/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IF(L94=0,"",IF(Jogos!BO62=0,"x","ѵ"))</f>
        <v>x</v>
      </c>
      <c r="J94" s="295" t="str">
        <f aca="false">Jogos!CF62</f>
        <v>ANDERSON REDMERSKI perdeu para WILSON FREIRE por WxO</v>
      </c>
      <c r="K94" s="295" t="str">
        <f aca="false">Jogos!K62</f>
        <v/>
      </c>
      <c r="L94" s="297" t="n">
        <f aca="false">IF(Jogos!BP62="x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Turno'!D63</f>
        <v>WELTON SILVA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WELTON SILVA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5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Turno'!EJ63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Turno'!C63</f>
        <v>42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Turno'!C63,'Result do Turno'!FY58:FZ63,2,0)</f>
        <v>41</v>
      </c>
      <c r="K103" s="257"/>
      <c r="L103" s="283"/>
      <c r="O103" s="274"/>
      <c r="P103" s="289" t="s">
        <v>164</v>
      </c>
      <c r="Q103" s="289"/>
      <c r="R103" s="293" t="n">
        <f aca="false">'Result do Turno'!EK63</f>
        <v>2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Turno'!D63,Historia!$A$2:$J$527,10,0)=0,"",VLOOKUP('Result do Turno'!D63,Historia!$A$2:$J$527,10,0))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IF(L104=0,"",IF(Jogos!BG63=0,"x","ѵ"))</f>
        <v>ѵ</v>
      </c>
      <c r="J104" s="295" t="str">
        <f aca="false">Jogos!CB63</f>
        <v>WELTON SILVA venceu EDMAR MARTINS por WxO</v>
      </c>
      <c r="K104" s="295" t="str">
        <f aca="false">Jogos!C63</f>
        <v/>
      </c>
      <c r="L104" s="297" t="n">
        <f aca="false">IF(Jogos!BH63="x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Turno'!D63,Historia!$A$2:$I$527,9,0)=0,"",VLOOKUP('Result do Turno'!D63,Historia!$A$2:$I$527,9,0))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Turno'!EL63</f>
        <v>4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Turno'!D63,Historia!$A$2:$I$527,8,0)=0,"",VLOOKUP('Result do Turno'!D63,Historia!$A$2:$I$527,8,0))</f>
        <v>52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IF(L106=0,"",IF(Jogos!BI63=0,"x","ѵ"))</f>
        <v>x</v>
      </c>
      <c r="J106" s="295" t="str">
        <f aca="false">Jogos!CC63</f>
        <v>WELTON SILVA perdeu para WILSON FREIRE por 0x6 2x6</v>
      </c>
      <c r="K106" s="295" t="str">
        <f aca="false">Jogos!E63</f>
        <v/>
      </c>
      <c r="L106" s="297" t="n">
        <f aca="false">IF(Jogos!BJ63="x x",0,1)</f>
        <v>1</v>
      </c>
      <c r="O106" s="274"/>
      <c r="P106" s="299"/>
      <c r="Q106" s="236" t="s">
        <v>169</v>
      </c>
      <c r="R106" s="185" t="n">
        <f aca="false">'Result do Turno'!EM63</f>
        <v>6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Turno'!D63,Historia!$A$2:$I$527,7,0)=0,"",VLOOKUP('Result do Turno'!D63,Historia!$A$2:$I$527,7,0))</f>
        <v>77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Turno'!EN63</f>
        <v>-2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str">
        <f aca="false">IF(VLOOKUP('Result do Turno'!D63,Historia!$A$2:$I$527,6,0)=0,"",VLOOKUP('Result do Turno'!D63,Historia!$A$2:$I$527,6,0))</f>
        <v/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IF(L108=0,"",IF(Jogos!BK63=0,"x","ѵ"))</f>
        <v>x</v>
      </c>
      <c r="J108" s="295" t="str">
        <f aca="false">Jogos!CD63</f>
        <v>WELTON SILVA perdeu para ANDERSON REDMERSKI por WxO</v>
      </c>
      <c r="K108" s="295" t="str">
        <f aca="false">Jogos!G63</f>
        <v/>
      </c>
      <c r="L108" s="297" t="n">
        <f aca="false">IF(Jogos!BL63="x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str">
        <f aca="false">IF(VLOOKUP('Result do Turno'!D63,Historia!$A$2:$I$527,5,0)=0,"",VLOOKUP('Result do Turno'!D63,Historia!$A$2:$I$527,5,0))</f>
        <v/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Turno'!EO63</f>
        <v>26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str">
        <f aca="false">IF(VLOOKUP('Result do Turno'!D63,Historia!$A$2:$I$527,4,0)=0,"",VLOOKUP('Result do Turno'!D63,Historia!$A$2:$I$527,4,0))</f>
        <v/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IF(L110=0,"",IF(Jogos!BM63=0,"x","ѵ"))</f>
        <v>x</v>
      </c>
      <c r="J110" s="295" t="str">
        <f aca="false">Jogos!CE63</f>
        <v>WELTON SILVA perdeu para LUIZ ALFREDO por WxO</v>
      </c>
      <c r="K110" s="295" t="str">
        <f aca="false">Jogos!I63</f>
        <v/>
      </c>
      <c r="L110" s="297" t="n">
        <f aca="false">IF(Jogos!BN63="x x",0,1)</f>
        <v>1</v>
      </c>
      <c r="O110" s="274"/>
      <c r="P110" s="299"/>
      <c r="Q110" s="236" t="s">
        <v>169</v>
      </c>
      <c r="R110" s="185" t="n">
        <f aca="false">'Result do Turno'!EP63</f>
        <v>36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str">
        <f aca="false">IF(VLOOKUP('Result do Turno'!D63,Historia!$A$2:$I$527,3,0)=0,"",VLOOKUP('Result do Turno'!D63,Historia!$A$2:$I$527,3,0))</f>
        <v/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Turno'!EQ63</f>
        <v>-10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str">
        <f aca="false">IF(VLOOKUP('Result do Turno'!D63,Historia!$A$2:$I$527,2,0)=0,"",VLOOKUP('Result do Turno'!D63,Historia!$A$2:$I$527,2,0))</f>
        <v/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IF(L112=0,"",IF(Jogos!BO63=0,"x","ѵ"))</f>
        <v>ѵ</v>
      </c>
      <c r="J112" s="295" t="str">
        <f aca="false">Jogos!CF63</f>
        <v>WELTON SILVA venceu OLIMPIO FILHO por WxO</v>
      </c>
      <c r="K112" s="295" t="str">
        <f aca="false">Jogos!K63</f>
        <v/>
      </c>
      <c r="L112" s="297" t="n">
        <f aca="false">IF(Jogos!BP63="x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079">
      <formula>E6=0</formula>
    </cfRule>
    <cfRule type="expression" priority="3" aboveAverage="0" equalAverage="0" bottom="0" percent="0" rank="0" text="" dxfId="1080">
      <formula>E6=1</formula>
    </cfRule>
  </conditionalFormatting>
  <conditionalFormatting sqref="K32 K34 K36 K38 K40">
    <cfRule type="expression" priority="4" aboveAverage="0" equalAverage="0" bottom="0" percent="0" rank="0" text="" dxfId="1081">
      <formula>$D$27=K32</formula>
    </cfRule>
    <cfRule type="expression" priority="5" aboveAverage="0" equalAverage="0" bottom="0" percent="0" rank="0" text="" dxfId="1082">
      <formula>$D$9</formula>
    </cfRule>
  </conditionalFormatting>
  <conditionalFormatting sqref="K54">
    <cfRule type="expression" priority="6" aboveAverage="0" equalAverage="0" bottom="0" percent="0" rank="0" text="" dxfId="1083">
      <formula>$D$45=K54</formula>
    </cfRule>
  </conditionalFormatting>
  <conditionalFormatting sqref="K68 K70 K72 K74 K76">
    <cfRule type="expression" priority="7" aboveAverage="0" equalAverage="0" bottom="0" percent="0" rank="0" text="" dxfId="1084">
      <formula>$D$63=K68</formula>
    </cfRule>
    <cfRule type="expression" priority="8" aboveAverage="0" equalAverage="0" bottom="0" percent="0" rank="0" text="" dxfId="1085">
      <formula>$D$9</formula>
    </cfRule>
  </conditionalFormatting>
  <conditionalFormatting sqref="K86 K88 K90 K92 K94">
    <cfRule type="expression" priority="9" aboveAverage="0" equalAverage="0" bottom="0" percent="0" rank="0" text="" dxfId="1086">
      <formula>$D$81=K86</formula>
    </cfRule>
    <cfRule type="expression" priority="10" aboveAverage="0" equalAverage="0" bottom="0" percent="0" rank="0" text="" dxfId="1087">
      <formula>$D$9</formula>
    </cfRule>
  </conditionalFormatting>
  <conditionalFormatting sqref="K50">
    <cfRule type="expression" priority="11" aboveAverage="0" equalAverage="0" bottom="0" percent="0" rank="0" text="" dxfId="1088">
      <formula>$D$45=K50</formula>
    </cfRule>
  </conditionalFormatting>
  <conditionalFormatting sqref="K52">
    <cfRule type="expression" priority="12" aboveAverage="0" equalAverage="0" bottom="0" percent="0" rank="0" text="" dxfId="1089">
      <formula>$D$45=K52</formula>
    </cfRule>
  </conditionalFormatting>
  <conditionalFormatting sqref="K56">
    <cfRule type="expression" priority="13" aboveAverage="0" equalAverage="0" bottom="0" percent="0" rank="0" text="" dxfId="1090">
      <formula>$D$45=K56</formula>
    </cfRule>
  </conditionalFormatting>
  <conditionalFormatting sqref="K58">
    <cfRule type="expression" priority="14" aboveAverage="0" equalAverage="0" bottom="0" percent="0" rank="0" text="" dxfId="1091">
      <formula>$D$45=K58</formula>
    </cfRule>
  </conditionalFormatting>
  <conditionalFormatting sqref="K14">
    <cfRule type="expression" priority="15" aboveAverage="0" equalAverage="0" bottom="0" percent="0" rank="0" text="" dxfId="1092">
      <formula>$D$9=K14</formula>
    </cfRule>
  </conditionalFormatting>
  <conditionalFormatting sqref="K16">
    <cfRule type="expression" priority="16" aboveAverage="0" equalAverage="0" bottom="0" percent="0" rank="0" text="" dxfId="1093">
      <formula>$D$9=K16</formula>
    </cfRule>
  </conditionalFormatting>
  <conditionalFormatting sqref="K18">
    <cfRule type="expression" priority="17" aboveAverage="0" equalAverage="0" bottom="0" percent="0" rank="0" text="" dxfId="1094">
      <formula>$D$9=K18</formula>
    </cfRule>
  </conditionalFormatting>
  <conditionalFormatting sqref="K20">
    <cfRule type="expression" priority="18" aboveAverage="0" equalAverage="0" bottom="0" percent="0" rank="0" text="" dxfId="1095">
      <formula>$D$9=K20</formula>
    </cfRule>
  </conditionalFormatting>
  <conditionalFormatting sqref="K22">
    <cfRule type="expression" priority="19" aboveAverage="0" equalAverage="0" bottom="0" percent="0" rank="0" text="" dxfId="1096">
      <formula>$D$9=K22</formula>
    </cfRule>
  </conditionalFormatting>
  <conditionalFormatting sqref="K104">
    <cfRule type="expression" priority="20" aboveAverage="0" equalAverage="0" bottom="0" percent="0" rank="0" text="" dxfId="1097">
      <formula>$D$99=K104</formula>
    </cfRule>
  </conditionalFormatting>
  <conditionalFormatting sqref="K106">
    <cfRule type="expression" priority="21" aboveAverage="0" equalAverage="0" bottom="0" percent="0" rank="0" text="" dxfId="1098">
      <formula>$D$99=K106</formula>
    </cfRule>
  </conditionalFormatting>
  <conditionalFormatting sqref="K108">
    <cfRule type="expression" priority="22" aboveAverage="0" equalAverage="0" bottom="0" percent="0" rank="0" text="" dxfId="1099">
      <formula>$D$99=K108</formula>
    </cfRule>
  </conditionalFormatting>
  <conditionalFormatting sqref="K110">
    <cfRule type="expression" priority="23" aboveAverage="0" equalAverage="0" bottom="0" percent="0" rank="0" text="" dxfId="1100">
      <formula>$D$99=K110</formula>
    </cfRule>
  </conditionalFormatting>
  <conditionalFormatting sqref="K112">
    <cfRule type="expression" priority="24" aboveAverage="0" equalAverage="0" bottom="0" percent="0" rank="0" text="" dxfId="1101">
      <formula>$D$99=K112</formula>
    </cfRule>
  </conditionalFormatting>
  <conditionalFormatting sqref="I88">
    <cfRule type="cellIs" priority="25" operator="equal" aboveAverage="0" equalAverage="0" bottom="0" percent="0" rank="0" text="" dxfId="1102">
      <formula>"ѵ"</formula>
    </cfRule>
    <cfRule type="cellIs" priority="26" operator="equal" aboveAverage="0" equalAverage="0" bottom="0" percent="0" rank="0" text="" dxfId="1103">
      <formula>"x"</formula>
    </cfRule>
  </conditionalFormatting>
  <conditionalFormatting sqref="I90">
    <cfRule type="cellIs" priority="27" operator="equal" aboveAverage="0" equalAverage="0" bottom="0" percent="0" rank="0" text="" dxfId="1104">
      <formula>"ѵ"</formula>
    </cfRule>
    <cfRule type="cellIs" priority="28" operator="equal" aboveAverage="0" equalAverage="0" bottom="0" percent="0" rank="0" text="" dxfId="1105">
      <formula>"x"</formula>
    </cfRule>
  </conditionalFormatting>
  <conditionalFormatting sqref="I92">
    <cfRule type="cellIs" priority="29" operator="equal" aboveAverage="0" equalAverage="0" bottom="0" percent="0" rank="0" text="" dxfId="1106">
      <formula>"ѵ"</formula>
    </cfRule>
    <cfRule type="cellIs" priority="30" operator="equal" aboveAverage="0" equalAverage="0" bottom="0" percent="0" rank="0" text="" dxfId="1107">
      <formula>"x"</formula>
    </cfRule>
  </conditionalFormatting>
  <conditionalFormatting sqref="I94">
    <cfRule type="cellIs" priority="31" operator="equal" aboveAverage="0" equalAverage="0" bottom="0" percent="0" rank="0" text="" dxfId="1108">
      <formula>"ѵ"</formula>
    </cfRule>
    <cfRule type="cellIs" priority="32" operator="equal" aboveAverage="0" equalAverage="0" bottom="0" percent="0" rank="0" text="" dxfId="1109">
      <formula>"x"</formula>
    </cfRule>
  </conditionalFormatting>
  <conditionalFormatting sqref="I32">
    <cfRule type="cellIs" priority="33" operator="equal" aboveAverage="0" equalAverage="0" bottom="0" percent="0" rank="0" text="" dxfId="1110">
      <formula>"ѵ"</formula>
    </cfRule>
    <cfRule type="cellIs" priority="34" operator="equal" aboveAverage="0" equalAverage="0" bottom="0" percent="0" rank="0" text="" dxfId="1111">
      <formula>"x"</formula>
    </cfRule>
  </conditionalFormatting>
  <conditionalFormatting sqref="I34">
    <cfRule type="cellIs" priority="35" operator="equal" aboveAverage="0" equalAverage="0" bottom="0" percent="0" rank="0" text="" dxfId="1112">
      <formula>"ѵ"</formula>
    </cfRule>
    <cfRule type="cellIs" priority="36" operator="equal" aboveAverage="0" equalAverage="0" bottom="0" percent="0" rank="0" text="" dxfId="1113">
      <formula>"x"</formula>
    </cfRule>
  </conditionalFormatting>
  <conditionalFormatting sqref="I36">
    <cfRule type="cellIs" priority="37" operator="equal" aboveAverage="0" equalAverage="0" bottom="0" percent="0" rank="0" text="" dxfId="1114">
      <formula>"ѵ"</formula>
    </cfRule>
    <cfRule type="cellIs" priority="38" operator="equal" aboveAverage="0" equalAverage="0" bottom="0" percent="0" rank="0" text="" dxfId="1115">
      <formula>"x"</formula>
    </cfRule>
  </conditionalFormatting>
  <conditionalFormatting sqref="I38">
    <cfRule type="cellIs" priority="39" operator="equal" aboveAverage="0" equalAverage="0" bottom="0" percent="0" rank="0" text="" dxfId="1116">
      <formula>"ѵ"</formula>
    </cfRule>
    <cfRule type="cellIs" priority="40" operator="equal" aboveAverage="0" equalAverage="0" bottom="0" percent="0" rank="0" text="" dxfId="1117">
      <formula>"x"</formula>
    </cfRule>
  </conditionalFormatting>
  <conditionalFormatting sqref="I40">
    <cfRule type="cellIs" priority="41" operator="equal" aboveAverage="0" equalAverage="0" bottom="0" percent="0" rank="0" text="" dxfId="1118">
      <formula>"ѵ"</formula>
    </cfRule>
    <cfRule type="cellIs" priority="42" operator="equal" aboveAverage="0" equalAverage="0" bottom="0" percent="0" rank="0" text="" dxfId="1119">
      <formula>"x"</formula>
    </cfRule>
  </conditionalFormatting>
  <conditionalFormatting sqref="I14">
    <cfRule type="cellIs" priority="43" operator="equal" aboveAverage="0" equalAverage="0" bottom="0" percent="0" rank="0" text="" dxfId="1120">
      <formula>"ѵ"</formula>
    </cfRule>
    <cfRule type="cellIs" priority="44" operator="equal" aboveAverage="0" equalAverage="0" bottom="0" percent="0" rank="0" text="" dxfId="1121">
      <formula>"x"</formula>
    </cfRule>
  </conditionalFormatting>
  <conditionalFormatting sqref="I16">
    <cfRule type="cellIs" priority="45" operator="equal" aboveAverage="0" equalAverage="0" bottom="0" percent="0" rank="0" text="" dxfId="1122">
      <formula>"ѵ"</formula>
    </cfRule>
    <cfRule type="cellIs" priority="46" operator="equal" aboveAverage="0" equalAverage="0" bottom="0" percent="0" rank="0" text="" dxfId="1123">
      <formula>"x"</formula>
    </cfRule>
  </conditionalFormatting>
  <conditionalFormatting sqref="I18">
    <cfRule type="cellIs" priority="47" operator="equal" aboveAverage="0" equalAverage="0" bottom="0" percent="0" rank="0" text="" dxfId="1124">
      <formula>"ѵ"</formula>
    </cfRule>
    <cfRule type="cellIs" priority="48" operator="equal" aboveAverage="0" equalAverage="0" bottom="0" percent="0" rank="0" text="" dxfId="1125">
      <formula>"x"</formula>
    </cfRule>
  </conditionalFormatting>
  <conditionalFormatting sqref="I20">
    <cfRule type="cellIs" priority="49" operator="equal" aboveAverage="0" equalAverage="0" bottom="0" percent="0" rank="0" text="" dxfId="1126">
      <formula>"ѵ"</formula>
    </cfRule>
    <cfRule type="cellIs" priority="50" operator="equal" aboveAverage="0" equalAverage="0" bottom="0" percent="0" rank="0" text="" dxfId="1127">
      <formula>"x"</formula>
    </cfRule>
  </conditionalFormatting>
  <conditionalFormatting sqref="I22">
    <cfRule type="cellIs" priority="51" operator="equal" aboveAverage="0" equalAverage="0" bottom="0" percent="0" rank="0" text="" dxfId="1128">
      <formula>"ѵ"</formula>
    </cfRule>
    <cfRule type="cellIs" priority="52" operator="equal" aboveAverage="0" equalAverage="0" bottom="0" percent="0" rank="0" text="" dxfId="1129">
      <formula>"x"</formula>
    </cfRule>
  </conditionalFormatting>
  <conditionalFormatting sqref="I50">
    <cfRule type="cellIs" priority="53" operator="equal" aboveAverage="0" equalAverage="0" bottom="0" percent="0" rank="0" text="" dxfId="1130">
      <formula>"ѵ"</formula>
    </cfRule>
    <cfRule type="cellIs" priority="54" operator="equal" aboveAverage="0" equalAverage="0" bottom="0" percent="0" rank="0" text="" dxfId="1131">
      <formula>"x"</formula>
    </cfRule>
  </conditionalFormatting>
  <conditionalFormatting sqref="I52">
    <cfRule type="cellIs" priority="55" operator="equal" aboveAverage="0" equalAverage="0" bottom="0" percent="0" rank="0" text="" dxfId="1132">
      <formula>"ѵ"</formula>
    </cfRule>
    <cfRule type="cellIs" priority="56" operator="equal" aboveAverage="0" equalAverage="0" bottom="0" percent="0" rank="0" text="" dxfId="1133">
      <formula>"x"</formula>
    </cfRule>
  </conditionalFormatting>
  <conditionalFormatting sqref="I54">
    <cfRule type="cellIs" priority="57" operator="equal" aboveAverage="0" equalAverage="0" bottom="0" percent="0" rank="0" text="" dxfId="1134">
      <formula>"ѵ"</formula>
    </cfRule>
    <cfRule type="cellIs" priority="58" operator="equal" aboveAverage="0" equalAverage="0" bottom="0" percent="0" rank="0" text="" dxfId="1135">
      <formula>"x"</formula>
    </cfRule>
  </conditionalFormatting>
  <conditionalFormatting sqref="I56">
    <cfRule type="cellIs" priority="59" operator="equal" aboveAverage="0" equalAverage="0" bottom="0" percent="0" rank="0" text="" dxfId="1136">
      <formula>"ѵ"</formula>
    </cfRule>
    <cfRule type="cellIs" priority="60" operator="equal" aboveAverage="0" equalAverage="0" bottom="0" percent="0" rank="0" text="" dxfId="1137">
      <formula>"x"</formula>
    </cfRule>
  </conditionalFormatting>
  <conditionalFormatting sqref="I58">
    <cfRule type="cellIs" priority="61" operator="equal" aboveAverage="0" equalAverage="0" bottom="0" percent="0" rank="0" text="" dxfId="1138">
      <formula>"ѵ"</formula>
    </cfRule>
    <cfRule type="cellIs" priority="62" operator="equal" aboveAverage="0" equalAverage="0" bottom="0" percent="0" rank="0" text="" dxfId="1139">
      <formula>"x"</formula>
    </cfRule>
  </conditionalFormatting>
  <conditionalFormatting sqref="I104">
    <cfRule type="cellIs" priority="63" operator="equal" aboveAverage="0" equalAverage="0" bottom="0" percent="0" rank="0" text="" dxfId="1140">
      <formula>"ѵ"</formula>
    </cfRule>
    <cfRule type="cellIs" priority="64" operator="equal" aboveAverage="0" equalAverage="0" bottom="0" percent="0" rank="0" text="" dxfId="1141">
      <formula>"x"</formula>
    </cfRule>
  </conditionalFormatting>
  <conditionalFormatting sqref="I106">
    <cfRule type="cellIs" priority="65" operator="equal" aboveAverage="0" equalAverage="0" bottom="0" percent="0" rank="0" text="" dxfId="1142">
      <formula>"ѵ"</formula>
    </cfRule>
    <cfRule type="cellIs" priority="66" operator="equal" aboveAverage="0" equalAverage="0" bottom="0" percent="0" rank="0" text="" dxfId="1143">
      <formula>"x"</formula>
    </cfRule>
  </conditionalFormatting>
  <conditionalFormatting sqref="I108">
    <cfRule type="cellIs" priority="67" operator="equal" aboveAverage="0" equalAverage="0" bottom="0" percent="0" rank="0" text="" dxfId="1144">
      <formula>"ѵ"</formula>
    </cfRule>
    <cfRule type="cellIs" priority="68" operator="equal" aboveAverage="0" equalAverage="0" bottom="0" percent="0" rank="0" text="" dxfId="1145">
      <formula>"x"</formula>
    </cfRule>
  </conditionalFormatting>
  <conditionalFormatting sqref="I110">
    <cfRule type="cellIs" priority="69" operator="equal" aboveAverage="0" equalAverage="0" bottom="0" percent="0" rank="0" text="" dxfId="1146">
      <formula>"ѵ"</formula>
    </cfRule>
    <cfRule type="cellIs" priority="70" operator="equal" aboveAverage="0" equalAverage="0" bottom="0" percent="0" rank="0" text="" dxfId="1147">
      <formula>"x"</formula>
    </cfRule>
  </conditionalFormatting>
  <conditionalFormatting sqref="I112">
    <cfRule type="cellIs" priority="71" operator="equal" aboveAverage="0" equalAverage="0" bottom="0" percent="0" rank="0" text="" dxfId="1148">
      <formula>"ѵ"</formula>
    </cfRule>
    <cfRule type="cellIs" priority="72" operator="equal" aboveAverage="0" equalAverage="0" bottom="0" percent="0" rank="0" text="" dxfId="1149">
      <formula>"x"</formula>
    </cfRule>
  </conditionalFormatting>
  <conditionalFormatting sqref="I86">
    <cfRule type="cellIs" priority="73" operator="equal" aboveAverage="0" equalAverage="0" bottom="0" percent="0" rank="0" text="" dxfId="1150">
      <formula>"ѵ"</formula>
    </cfRule>
    <cfRule type="cellIs" priority="74" operator="equal" aboveAverage="0" equalAverage="0" bottom="0" percent="0" rank="0" text="" dxfId="1151">
      <formula>"x"</formula>
    </cfRule>
  </conditionalFormatting>
  <conditionalFormatting sqref="I68">
    <cfRule type="cellIs" priority="75" operator="equal" aboveAverage="0" equalAverage="0" bottom="0" percent="0" rank="0" text="" dxfId="1152">
      <formula>"ѵ"</formula>
    </cfRule>
    <cfRule type="cellIs" priority="76" operator="equal" aboveAverage="0" equalAverage="0" bottom="0" percent="0" rank="0" text="" dxfId="1153">
      <formula>"x"</formula>
    </cfRule>
  </conditionalFormatting>
  <conditionalFormatting sqref="I70">
    <cfRule type="cellIs" priority="77" operator="equal" aboveAverage="0" equalAverage="0" bottom="0" percent="0" rank="0" text="" dxfId="1154">
      <formula>"ѵ"</formula>
    </cfRule>
    <cfRule type="cellIs" priority="78" operator="equal" aboveAverage="0" equalAverage="0" bottom="0" percent="0" rank="0" text="" dxfId="1155">
      <formula>"x"</formula>
    </cfRule>
  </conditionalFormatting>
  <conditionalFormatting sqref="I72">
    <cfRule type="cellIs" priority="79" operator="equal" aboveAverage="0" equalAverage="0" bottom="0" percent="0" rank="0" text="" dxfId="1156">
      <formula>"ѵ"</formula>
    </cfRule>
    <cfRule type="cellIs" priority="80" operator="equal" aboveAverage="0" equalAverage="0" bottom="0" percent="0" rank="0" text="" dxfId="1157">
      <formula>"x"</formula>
    </cfRule>
  </conditionalFormatting>
  <conditionalFormatting sqref="I74">
    <cfRule type="cellIs" priority="81" operator="equal" aboveAverage="0" equalAverage="0" bottom="0" percent="0" rank="0" text="" dxfId="1158">
      <formula>"ѵ"</formula>
    </cfRule>
    <cfRule type="cellIs" priority="82" operator="equal" aboveAverage="0" equalAverage="0" bottom="0" percent="0" rank="0" text="" dxfId="1159">
      <formula>"x"</formula>
    </cfRule>
  </conditionalFormatting>
  <conditionalFormatting sqref="I76">
    <cfRule type="cellIs" priority="83" operator="equal" aboveAverage="0" equalAverage="0" bottom="0" percent="0" rank="0" text="" dxfId="1160">
      <formula>"ѵ"</formula>
    </cfRule>
    <cfRule type="cellIs" priority="84" operator="equal" aboveAverage="0" equalAverage="0" bottom="0" percent="0" rank="0" text="" dxfId="1161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Turno'!C65</f>
        <v>GRUPO H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Turno'!D67</f>
        <v>JOSE LUIS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JOSE LUIS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1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Turno'!EJ67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Turno'!C67</f>
        <v>43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Turno'!C67,'Result do Turno'!FY67:FZ72,2,0)</f>
        <v>43</v>
      </c>
      <c r="K13" s="257"/>
      <c r="L13" s="283"/>
      <c r="O13" s="274"/>
      <c r="P13" s="289" t="s">
        <v>164</v>
      </c>
      <c r="Q13" s="289"/>
      <c r="R13" s="293" t="n">
        <f aca="false">'Result do Turno'!EK67</f>
        <v>5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Turno'!D67,Historia!$A$2:$J$527,10,0)=0,"",VLOOKUP('Result do Turno'!D67,Historia!$A$2:$J$527,10,0))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IF(L14=0,"",IF(Jogos!BG67=0,"x","ѵ"))</f>
        <v>ѵ</v>
      </c>
      <c r="J14" s="295" t="str">
        <f aca="false">Jogos!CB67</f>
        <v>JOSE LUIS venceu MAXWELL FROTA por WxO</v>
      </c>
      <c r="K14" s="295" t="str">
        <f aca="false">Jogos!C67</f>
        <v/>
      </c>
      <c r="L14" s="297" t="n">
        <f aca="false">IF(Jogos!BH67="x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Turno'!D67,Historia!$A$2:$I$527,9,0)=0,"",VLOOKUP('Result do Turno'!D67,Historia!$A$2:$I$527,9,0))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Turno'!EL67</f>
        <v>10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Turno'!D67,Historia!$A$2:$I$527,8,0)=0,"",VLOOKUP('Result do Turno'!D67,Historia!$A$2:$I$527,8,0))</f>
        <v>33</v>
      </c>
      <c r="G16" s="294" t="s">
        <v>168</v>
      </c>
      <c r="H16" s="295" t="str">
        <f aca="false">PARAMETROS!H5</f>
        <v>30 a 05 Jun</v>
      </c>
      <c r="I16" s="296" t="str">
        <f aca="false">IF(L16=0,"",IF(Jogos!BI67=0,"x","ѵ"))</f>
        <v>ѵ</v>
      </c>
      <c r="J16" s="295" t="str">
        <f aca="false">Jogos!CC67</f>
        <v>JOSE LUIS venceu DARIO TESTONI por 6x1 3x6 11x9</v>
      </c>
      <c r="K16" s="295" t="str">
        <f aca="false">Jogos!E67</f>
        <v/>
      </c>
      <c r="L16" s="297" t="n">
        <f aca="false">IF(Jogos!BJ67="x x",0,1)</f>
        <v>1</v>
      </c>
      <c r="O16" s="274"/>
      <c r="P16" s="299"/>
      <c r="Q16" s="236" t="s">
        <v>169</v>
      </c>
      <c r="R16" s="185" t="n">
        <f aca="false">'Result do Turno'!EM67</f>
        <v>3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Turno'!D67,Historia!$A$2:$I$527,7,0)=0,"",VLOOKUP('Result do Turno'!D67,Historia!$A$2:$I$527,7,0))</f>
        <v>37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Turno'!EN67</f>
        <v>7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Turno'!D67,Historia!$A$2:$I$527,6,0)=0,"",VLOOKUP('Result do Turno'!D67,Historia!$A$2:$I$527,6,0))</f>
        <v>43</v>
      </c>
      <c r="G18" s="294" t="s">
        <v>171</v>
      </c>
      <c r="H18" s="295" t="str">
        <f aca="false">PARAMETROS!H6</f>
        <v>06 a 12 Jun</v>
      </c>
      <c r="I18" s="296" t="str">
        <f aca="false">IF(L18=0,"",IF(Jogos!BK67=0,"x","ѵ"))</f>
        <v>ѵ</v>
      </c>
      <c r="J18" s="295" t="str">
        <f aca="false">Jogos!CD67</f>
        <v>JOSE LUIS venceu GLAYSON PIMENTA por 6x3 6x1</v>
      </c>
      <c r="K18" s="295" t="str">
        <f aca="false">Jogos!G67</f>
        <v/>
      </c>
      <c r="L18" s="297" t="n">
        <f aca="false">IF(Jogos!BL67="x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n">
        <f aca="false">IF(VLOOKUP('Result do Turno'!D67,Historia!$A$2:$I$527,5,0)=0,"",VLOOKUP('Result do Turno'!D67,Historia!$A$2:$I$527,5,0))</f>
        <v>37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Turno'!EO67</f>
        <v>82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n">
        <f aca="false">IF(VLOOKUP('Result do Turno'!D67,Historia!$A$2:$I$527,4,0)=0,"",VLOOKUP('Result do Turno'!D67,Historia!$A$2:$I$527,4,0))</f>
        <v>46</v>
      </c>
      <c r="G20" s="294" t="s">
        <v>173</v>
      </c>
      <c r="H20" s="295" t="str">
        <f aca="false">PARAMETROS!H7</f>
        <v>13 a 19 Jun</v>
      </c>
      <c r="I20" s="296" t="str">
        <f aca="false">IF(L20=0,"",IF(Jogos!BM67=0,"x","ѵ"))</f>
        <v>ѵ</v>
      </c>
      <c r="J20" s="295" t="str">
        <f aca="false">Jogos!CE67</f>
        <v>JOSE LUIS venceu ANDERSON ALMEIDA por 7x5 4x6 10x4</v>
      </c>
      <c r="K20" s="295" t="str">
        <f aca="false">Jogos!I67</f>
        <v/>
      </c>
      <c r="L20" s="297" t="n">
        <f aca="false">IF(Jogos!BN67="x x",0,1)</f>
        <v>1</v>
      </c>
      <c r="O20" s="274"/>
      <c r="P20" s="299"/>
      <c r="Q20" s="236" t="s">
        <v>169</v>
      </c>
      <c r="R20" s="185" t="n">
        <f aca="false">'Result do Turno'!EP67</f>
        <v>52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n">
        <f aca="false">IF(VLOOKUP('Result do Turno'!D67,Historia!$A$2:$I$527,3,0)=0,"",VLOOKUP('Result do Turno'!D67,Historia!$A$2:$I$527,3,0))</f>
        <v>59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Turno'!EQ67</f>
        <v>30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Turno'!D67,Historia!$A$2:$I$527,2,0)=0,"",VLOOKUP('Result do Turno'!D67,Historia!$A$2:$I$527,2,0))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IF(L22=0,"",IF(Jogos!BO67=0,"x","ѵ"))</f>
        <v>ѵ</v>
      </c>
      <c r="J22" s="295" t="str">
        <f aca="false">Jogos!CF67</f>
        <v>JOSE LUIS venceu JOAO MEDEIROS por 7x6 0x6 10x5</v>
      </c>
      <c r="K22" s="295" t="str">
        <f aca="false">Jogos!K67</f>
        <v/>
      </c>
      <c r="L22" s="297" t="n">
        <f aca="false">IF(Jogos!BP67="x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Turno'!D68</f>
        <v>JOAO MEDEIROS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JOAO MEDEIROS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2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Turno'!EJ68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Turno'!C68</f>
        <v>44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Turno'!C68,'Result do Turno'!FY67:FZ72,2,0)</f>
        <v>44</v>
      </c>
      <c r="K31" s="257"/>
      <c r="L31" s="283"/>
      <c r="O31" s="274"/>
      <c r="P31" s="289" t="s">
        <v>164</v>
      </c>
      <c r="Q31" s="289"/>
      <c r="R31" s="293" t="n">
        <f aca="false">'Result do Turno'!EK68</f>
        <v>3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e">
        <f aca="false">IF(VLOOKUP('Result do Turno'!D68,Historia!$A$2:$J$527,10,0)=0,"",VLOOKUP('Result do Turno'!D68,Historia!$A$2:$J$527,10,0))</f>
        <v>#N/A</v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IF(L32=0,"",IF(Jogos!BG68=0,"x","ѵ"))</f>
        <v>ѵ</v>
      </c>
      <c r="J32" s="295" t="str">
        <f aca="false">Jogos!CB68</f>
        <v>JOAO MEDEIROS venceu DARIO TESTONI por 5x7 6x4 10x7</v>
      </c>
      <c r="K32" s="295" t="str">
        <f aca="false">Jogos!C68</f>
        <v/>
      </c>
      <c r="L32" s="297" t="n">
        <f aca="false">IF(Jogos!BH68="x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e">
        <f aca="false">IF(VLOOKUP('Result do Turno'!D68,Historia!$A$2:$I$527,9,0)=0,"",VLOOKUP('Result do Turno'!D68,Historia!$A$2:$I$527,9,0))</f>
        <v>#N/A</v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Turno'!EL68</f>
        <v>8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e">
        <f aca="false">IF(VLOOKUP('Result do Turno'!D68,Historia!$A$2:$I$527,8,0)=0,"",VLOOKUP('Result do Turno'!D68,Historia!$A$2:$I$527,8,0))</f>
        <v>#N/A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IF(L34=0,"",IF(Jogos!BI68=0,"x","ѵ"))</f>
        <v>x</v>
      </c>
      <c r="J34" s="295" t="str">
        <f aca="false">Jogos!CC68</f>
        <v>JOAO MEDEIROS perdeu para GLAYSON PIMENTA por 3x6 6x1 8x10</v>
      </c>
      <c r="K34" s="295" t="str">
        <f aca="false">Jogos!E68</f>
        <v/>
      </c>
      <c r="L34" s="297" t="n">
        <f aca="false">IF(Jogos!BJ68="x x",0,1)</f>
        <v>1</v>
      </c>
      <c r="O34" s="274"/>
      <c r="P34" s="299"/>
      <c r="Q34" s="236" t="s">
        <v>169</v>
      </c>
      <c r="R34" s="185" t="n">
        <f aca="false">'Result do Turno'!EM68</f>
        <v>6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e">
        <f aca="false">IF(VLOOKUP('Result do Turno'!D68,Historia!$A$2:$I$527,7,0)=0,"",VLOOKUP('Result do Turno'!D68,Historia!$A$2:$I$527,7,0))</f>
        <v>#N/A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Turno'!EN68</f>
        <v>2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e">
        <f aca="false">IF(VLOOKUP('Result do Turno'!D68,Historia!$A$2:$I$527,6,0)=0,"",VLOOKUP('Result do Turno'!D68,Historia!$A$2:$I$527,6,0))</f>
        <v>#N/A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IF(L36=0,"",IF(Jogos!BK68=0,"x","ѵ"))</f>
        <v>ѵ</v>
      </c>
      <c r="J36" s="295" t="str">
        <f aca="false">Jogos!CD68</f>
        <v>JOAO MEDEIROS venceu ANDERSON ALMEIDA por 6x2 1x6 10x7</v>
      </c>
      <c r="K36" s="295" t="str">
        <f aca="false">Jogos!G68</f>
        <v/>
      </c>
      <c r="L36" s="297" t="n">
        <f aca="false">IF(Jogos!BL68="x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e">
        <f aca="false">IF(VLOOKUP('Result do Turno'!D68,Historia!$A$2:$I$527,5,0)=0,"",VLOOKUP('Result do Turno'!D68,Historia!$A$2:$I$527,5,0))</f>
        <v>#N/A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Turno'!EO68</f>
        <v>84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e">
        <f aca="false">IF(VLOOKUP('Result do Turno'!D68,Historia!$A$2:$I$527,4,0)=0,"",VLOOKUP('Result do Turno'!D68,Historia!$A$2:$I$527,4,0))</f>
        <v>#N/A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IF(L38=0,"",IF(Jogos!BM68=0,"x","ѵ"))</f>
        <v>ѵ</v>
      </c>
      <c r="J38" s="295" t="str">
        <f aca="false">Jogos!CE68</f>
        <v>JOAO MEDEIROS venceu MAXWELL FROTA por WxO</v>
      </c>
      <c r="K38" s="295" t="str">
        <f aca="false">Jogos!I68</f>
        <v/>
      </c>
      <c r="L38" s="297" t="n">
        <f aca="false">IF(Jogos!BN68="x x",0,1)</f>
        <v>1</v>
      </c>
      <c r="O38" s="274"/>
      <c r="P38" s="299"/>
      <c r="Q38" s="236" t="s">
        <v>169</v>
      </c>
      <c r="R38" s="185" t="n">
        <f aca="false">'Result do Turno'!EP68</f>
        <v>67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e">
        <f aca="false">IF(VLOOKUP('Result do Turno'!D68,Historia!$A$2:$I$527,3,0)=0,"",VLOOKUP('Result do Turno'!D68,Historia!$A$2:$I$527,3,0))</f>
        <v>#N/A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Turno'!EQ68</f>
        <v>17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e">
        <f aca="false">IF(VLOOKUP('Result do Turno'!D68,Historia!$A$2:$I$527,2,0)=0,"",VLOOKUP('Result do Turno'!D68,Historia!$A$2:$I$527,2,0))</f>
        <v>#N/A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IF(L40=0,"",IF(Jogos!BO68=0,"x","ѵ"))</f>
        <v>x</v>
      </c>
      <c r="J40" s="295" t="str">
        <f aca="false">Jogos!CF68</f>
        <v>JOAO MEDEIROS perdeu para JOSE LUIS por 6x7 6x0 5x10</v>
      </c>
      <c r="K40" s="295" t="str">
        <f aca="false">Jogos!K68</f>
        <v/>
      </c>
      <c r="L40" s="297" t="n">
        <f aca="false">IF(Jogos!BP68="x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Turno'!D69</f>
        <v>ANDERSON ALMEIDA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ANDERSON ALMEIDA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4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Turno'!EJ69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Turno'!C69</f>
        <v>45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Turno'!C69,'Result do Turno'!FY67:FZ72,2,0)</f>
        <v>46</v>
      </c>
      <c r="K49" s="257"/>
      <c r="L49" s="283"/>
      <c r="O49" s="274"/>
      <c r="P49" s="289" t="s">
        <v>164</v>
      </c>
      <c r="Q49" s="289"/>
      <c r="R49" s="293" t="n">
        <f aca="false">'Result do Turno'!EK69</f>
        <v>2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Turno'!D69,Historia!$A$2:$J$527,10,0)=0,"",VLOOKUP('Result do Turno'!D69,Historia!$A$2:$J$527,10,0))</f>
        <v/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IF(L50=0,"",IF(Jogos!BG69=0,"x","ѵ"))</f>
        <v>ѵ</v>
      </c>
      <c r="J50" s="295" t="str">
        <f aca="false">Jogos!CB69</f>
        <v>ANDERSON ALMEIDA venceu GLAYSON PIMENTA por 6x4 7x6</v>
      </c>
      <c r="K50" s="295" t="str">
        <f aca="false">Jogos!C69</f>
        <v/>
      </c>
      <c r="L50" s="297" t="n">
        <f aca="false">IF(Jogos!BH69="x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Turno'!D69,Historia!$A$2:$I$527,9,0)=0,"",VLOOKUP('Result do Turno'!D69,Historia!$A$2:$I$527,9,0))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Turno'!EL69</f>
        <v>6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n">
        <f aca="false">IF(VLOOKUP('Result do Turno'!D69,Historia!$A$2:$I$527,8,0)=0,"",VLOOKUP('Result do Turno'!D69,Historia!$A$2:$I$527,8,0))</f>
        <v>43</v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IF(L52=0,"",IF(Jogos!BI69=0,"x","ѵ"))</f>
        <v>ѵ</v>
      </c>
      <c r="J52" s="295" t="str">
        <f aca="false">Jogos!CC69</f>
        <v>ANDERSON ALMEIDA venceu MAXWELL FROTA por 5x7 6x4 10x5</v>
      </c>
      <c r="K52" s="295" t="str">
        <f aca="false">Jogos!E69</f>
        <v/>
      </c>
      <c r="L52" s="297" t="n">
        <f aca="false">IF(Jogos!BJ69="x x",0,1)</f>
        <v>1</v>
      </c>
      <c r="O52" s="274"/>
      <c r="P52" s="299"/>
      <c r="Q52" s="236" t="s">
        <v>169</v>
      </c>
      <c r="R52" s="185" t="n">
        <f aca="false">'Result do Turno'!EM69</f>
        <v>7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Turno'!D69,Historia!$A$2:$I$527,7,0)=0,"",VLOOKUP('Result do Turno'!D69,Historia!$A$2:$I$527,7,0))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Turno'!EN69</f>
        <v>-1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Turno'!D69,Historia!$A$2:$I$527,6,0)=0,"",VLOOKUP('Result do Turno'!D69,Historia!$A$2:$I$527,6,0))</f>
        <v/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IF(L54=0,"",IF(Jogos!BK69=0,"x","ѵ"))</f>
        <v>x</v>
      </c>
      <c r="J54" s="295" t="str">
        <f aca="false">Jogos!CD69</f>
        <v>ANDERSON ALMEIDA perdeu para JOAO MEDEIROS por 2x6 6x1 7x10</v>
      </c>
      <c r="K54" s="295" t="str">
        <f aca="false">Jogos!G69</f>
        <v/>
      </c>
      <c r="L54" s="297" t="n">
        <f aca="false">IF(Jogos!BL69="x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Turno'!D69,Historia!$A$2:$I$527,5,0)=0,"",VLOOKUP('Result do Turno'!D69,Historia!$A$2:$I$527,5,0))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Turno'!EO69</f>
        <v>64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Turno'!D69,Historia!$A$2:$I$527,4,0)=0,"",VLOOKUP('Result do Turno'!D69,Historia!$A$2:$I$527,4,0))</f>
        <v/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IF(L56=0,"",IF(Jogos!BM69=0,"x","ѵ"))</f>
        <v>x</v>
      </c>
      <c r="J56" s="295" t="str">
        <f aca="false">Jogos!CE69</f>
        <v>ANDERSON ALMEIDA perdeu para JOSE LUIS por 5x7 6x4 4x10</v>
      </c>
      <c r="K56" s="295" t="str">
        <f aca="false">Jogos!I69</f>
        <v/>
      </c>
      <c r="L56" s="297" t="n">
        <f aca="false">IF(Jogos!BN69="x x",0,1)</f>
        <v>1</v>
      </c>
      <c r="O56" s="274"/>
      <c r="P56" s="299"/>
      <c r="Q56" s="236" t="s">
        <v>169</v>
      </c>
      <c r="R56" s="185" t="n">
        <f aca="false">'Result do Turno'!EP69</f>
        <v>76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Turno'!D69,Historia!$A$2:$I$527,3,0)=0,"",VLOOKUP('Result do Turno'!D69,Historia!$A$2:$I$527,3,0))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Turno'!EQ69</f>
        <v>-12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Turno'!D69,Historia!$A$2:$I$527,2,0)=0,"",VLOOKUP('Result do Turno'!D69,Historia!$A$2:$I$527,2,0))</f>
        <v/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IF(L58=0,"",IF(Jogos!BO69=0,"x","ѵ"))</f>
        <v>x</v>
      </c>
      <c r="J58" s="295" t="str">
        <f aca="false">Jogos!CF69</f>
        <v>ANDERSON ALMEIDA perdeu para DARIO TESTONI por WxO</v>
      </c>
      <c r="K58" s="295" t="str">
        <f aca="false">Jogos!K69</f>
        <v/>
      </c>
      <c r="L58" s="297" t="n">
        <f aca="false">IF(Jogos!BP69="x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Turno'!D70</f>
        <v>GLAYSON PIMENTA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GLAYSON PIMENTA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5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Turno'!EJ70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Turno'!C70</f>
        <v>46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Turno'!C70,'Result do Turno'!FY67:FZ72,2,0)</f>
        <v>47</v>
      </c>
      <c r="K67" s="257"/>
      <c r="L67" s="283"/>
      <c r="O67" s="274"/>
      <c r="P67" s="289" t="s">
        <v>164</v>
      </c>
      <c r="Q67" s="289"/>
      <c r="R67" s="293" t="n">
        <f aca="false">'Result do Turno'!EK70</f>
        <v>2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Turno'!D70,Historia!$A$2:$J$527,10,0)=0,"",VLOOKUP('Result do Turno'!D70,Historia!$A$2:$J$527,10,0))</f>
        <v/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IF(L68=0,"",IF(Jogos!BG70=0,"x","ѵ"))</f>
        <v>x</v>
      </c>
      <c r="J68" s="295" t="str">
        <f aca="false">Jogos!CB70</f>
        <v>GLAYSON PIMENTA perdeu para ANDERSON ALMEIDA por 4x6 6x7</v>
      </c>
      <c r="K68" s="295" t="str">
        <f aca="false">Jogos!C70</f>
        <v/>
      </c>
      <c r="L68" s="297" t="n">
        <f aca="false">IF(Jogos!BH70="x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Turno'!D70,Historia!$A$2:$I$527,9,0)=0,"",VLOOKUP('Result do Turno'!D70,Historia!$A$2:$I$527,9,0))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Turno'!EL70</f>
        <v>5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Turno'!D70,Historia!$A$2:$I$527,8,0)=0,"",VLOOKUP('Result do Turno'!D70,Historia!$A$2:$I$527,8,0))</f>
        <v>67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IF(L70=0,"",IF(Jogos!BI70=0,"x","ѵ"))</f>
        <v>ѵ</v>
      </c>
      <c r="J70" s="295" t="str">
        <f aca="false">Jogos!CC70</f>
        <v>GLAYSON PIMENTA venceu JOAO MEDEIROS por 6x3 1x6 10x8</v>
      </c>
      <c r="K70" s="295" t="str">
        <f aca="false">Jogos!E70</f>
        <v/>
      </c>
      <c r="L70" s="297" t="n">
        <f aca="false">IF(Jogos!BJ70="x x",0,1)</f>
        <v>1</v>
      </c>
      <c r="O70" s="274"/>
      <c r="P70" s="299"/>
      <c r="Q70" s="236" t="s">
        <v>169</v>
      </c>
      <c r="R70" s="185" t="n">
        <f aca="false">'Result do Turno'!EM70</f>
        <v>7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Turno'!D70,Historia!$A$2:$I$527,7,0)=0,"",VLOOKUP('Result do Turno'!D70,Historia!$A$2:$I$527,7,0))</f>
        <v>75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Turno'!EN70</f>
        <v>-2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str">
        <f aca="false">IF(VLOOKUP('Result do Turno'!D70,Historia!$A$2:$I$527,6,0)=0,"",VLOOKUP('Result do Turno'!D70,Historia!$A$2:$I$527,6,0))</f>
        <v/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IF(L72=0,"",IF(Jogos!BK70=0,"x","ѵ"))</f>
        <v>x</v>
      </c>
      <c r="J72" s="295" t="str">
        <f aca="false">Jogos!CD70</f>
        <v>GLAYSON PIMENTA perdeu para JOSE LUIS por 3x6 1x6</v>
      </c>
      <c r="K72" s="295" t="str">
        <f aca="false">Jogos!G70</f>
        <v/>
      </c>
      <c r="L72" s="297" t="n">
        <f aca="false">IF(Jogos!BL70="x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Turno'!D70,Historia!$A$2:$I$527,5,0)=0,"",VLOOKUP('Result do Turno'!D70,Historia!$A$2:$I$527,5,0))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Turno'!EO70</f>
        <v>63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Turno'!D70,Historia!$A$2:$I$527,4,0)=0,"",VLOOKUP('Result do Turno'!D70,Historia!$A$2:$I$527,4,0))</f>
        <v/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IF(L74=0,"",IF(Jogos!BM70=0,"x","ѵ"))</f>
        <v>ѵ</v>
      </c>
      <c r="J74" s="295" t="str">
        <f aca="false">Jogos!CE70</f>
        <v>GLAYSON PIMENTA venceu DARIO TESTONI por 6x2 x</v>
      </c>
      <c r="K74" s="295" t="str">
        <f aca="false">Jogos!I70</f>
        <v/>
      </c>
      <c r="L74" s="297" t="n">
        <f aca="false">IF(Jogos!BN70="x x",0,1)</f>
        <v>1</v>
      </c>
      <c r="O74" s="274"/>
      <c r="P74" s="299"/>
      <c r="Q74" s="236" t="s">
        <v>169</v>
      </c>
      <c r="R74" s="185" t="n">
        <f aca="false">'Result do Turno'!EP70</f>
        <v>66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Turno'!D70,Historia!$A$2:$I$527,3,0)=0,"",VLOOKUP('Result do Turno'!D70,Historia!$A$2:$I$527,3,0))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Turno'!EQ70</f>
        <v>-3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Turno'!D70,Historia!$A$2:$I$527,2,0)=0,"",VLOOKUP('Result do Turno'!D70,Historia!$A$2:$I$527,2,0))</f>
        <v/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IF(L76=0,"",IF(Jogos!BO70=0,"x","ѵ"))</f>
        <v>x</v>
      </c>
      <c r="J76" s="295" t="str">
        <f aca="false">Jogos!CF70</f>
        <v>GLAYSON PIMENTA perdeu para MAXWELL FROTA por 6x4 5x7 9x11</v>
      </c>
      <c r="K76" s="295" t="str">
        <f aca="false">Jogos!K70</f>
        <v/>
      </c>
      <c r="L76" s="297" t="n">
        <f aca="false">IF(Jogos!BP70="x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Turno'!D71</f>
        <v>DARIO TESTONI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DARIO TESTONI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3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Turno'!EJ71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Turno'!C71</f>
        <v>47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Turno'!C71,'Result do Turno'!FY67:FZ72,2,0)</f>
        <v>45</v>
      </c>
      <c r="K85" s="257"/>
      <c r="L85" s="283"/>
      <c r="O85" s="274"/>
      <c r="P85" s="289" t="s">
        <v>164</v>
      </c>
      <c r="Q85" s="289"/>
      <c r="R85" s="293" t="n">
        <f aca="false">'Result do Turno'!EK71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Turno'!D71,Historia!$A$2:$J$527,10,0)=0,"",VLOOKUP('Result do Turno'!D71,Historia!$A$2:$J$527,10,0))</f>
        <v/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IF(L86=0,"",IF(Jogos!BG71=0,"x","ѵ"))</f>
        <v>x</v>
      </c>
      <c r="J86" s="295" t="str">
        <f aca="false">Jogos!CB71</f>
        <v>DARIO TESTONI perdeu para JOAO MEDEIROS por 7x5 4x6 7x10</v>
      </c>
      <c r="K86" s="295" t="str">
        <f aca="false">Jogos!C71</f>
        <v/>
      </c>
      <c r="L86" s="297" t="n">
        <f aca="false">IF(Jogos!BH71="x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Turno'!D71,Historia!$A$2:$I$527,9,0)=0,"",VLOOKUP('Result do Turno'!D71,Historia!$A$2:$I$527,9,0))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Turno'!EL71</f>
        <v>6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n">
        <f aca="false">IF(VLOOKUP('Result do Turno'!D71,Historia!$A$2:$I$527,8,0)=0,"",VLOOKUP('Result do Turno'!D71,Historia!$A$2:$I$527,8,0))</f>
        <v>74</v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IF(L88=0,"",IF(Jogos!BI71=0,"x","ѵ"))</f>
        <v>x</v>
      </c>
      <c r="J88" s="295" t="str">
        <f aca="false">Jogos!CC71</f>
        <v>DARIO TESTONI perdeu para JOSE LUIS por 1x6 6x3 9x11</v>
      </c>
      <c r="K88" s="295" t="str">
        <f aca="false">Jogos!E71</f>
        <v/>
      </c>
      <c r="L88" s="297" t="n">
        <f aca="false">IF(Jogos!BJ71="x x",0,1)</f>
        <v>1</v>
      </c>
      <c r="O88" s="274"/>
      <c r="P88" s="299"/>
      <c r="Q88" s="236" t="s">
        <v>169</v>
      </c>
      <c r="R88" s="185" t="n">
        <f aca="false">'Result do Turno'!EM71</f>
        <v>6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str">
        <f aca="false">IF(VLOOKUP('Result do Turno'!D71,Historia!$A$2:$I$527,7,0)=0,"",VLOOKUP('Result do Turno'!D71,Historia!$A$2:$I$527,7,0))</f>
        <v/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Turno'!EN71</f>
        <v>0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Turno'!D71,Historia!$A$2:$I$527,6,0)=0,"",VLOOKUP('Result do Turno'!D71,Historia!$A$2:$I$527,6,0))</f>
        <v/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IF(L90=0,"",IF(Jogos!BK71=0,"x","ѵ"))</f>
        <v>ѵ</v>
      </c>
      <c r="J90" s="295" t="str">
        <f aca="false">Jogos!CD71</f>
        <v>DARIO TESTONI venceu MAXWELL FROTA por WxO</v>
      </c>
      <c r="K90" s="295" t="str">
        <f aca="false">Jogos!G71</f>
        <v/>
      </c>
      <c r="L90" s="297" t="n">
        <f aca="false">IF(Jogos!BL71="x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Turno'!D71,Historia!$A$2:$I$527,5,0)=0,"",VLOOKUP('Result do Turno'!D71,Historia!$A$2:$I$527,5,0))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Turno'!EO71</f>
        <v>60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Turno'!D71,Historia!$A$2:$I$527,4,0)=0,"",VLOOKUP('Result do Turno'!D71,Historia!$A$2:$I$527,4,0))</f>
        <v/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IF(L92=0,"",IF(Jogos!BM71=0,"x","ѵ"))</f>
        <v>x</v>
      </c>
      <c r="J92" s="295" t="str">
        <f aca="false">Jogos!CE71</f>
        <v>DARIO TESTONI perdeu para GLAYSON PIMENTA por Rx</v>
      </c>
      <c r="K92" s="295" t="str">
        <f aca="false">Jogos!I71</f>
        <v/>
      </c>
      <c r="L92" s="297" t="n">
        <f aca="false">IF(Jogos!BN71="x x",0,1)</f>
        <v>1</v>
      </c>
      <c r="O92" s="274"/>
      <c r="P92" s="299"/>
      <c r="Q92" s="236" t="s">
        <v>169</v>
      </c>
      <c r="R92" s="185" t="n">
        <f aca="false">'Result do Turno'!EP71</f>
        <v>53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Turno'!D71,Historia!$A$2:$I$527,3,0)=0,"",VLOOKUP('Result do Turno'!D71,Historia!$A$2:$I$527,3,0))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Turno'!EQ71</f>
        <v>7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Turno'!D71,Historia!$A$2:$I$527,2,0)=0,"",VLOOKUP('Result do Turno'!D71,Historia!$A$2:$I$527,2,0))</f>
        <v/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IF(L94=0,"",IF(Jogos!BO71=0,"x","ѵ"))</f>
        <v>ѵ</v>
      </c>
      <c r="J94" s="295" t="str">
        <f aca="false">Jogos!CF71</f>
        <v>DARIO TESTONI venceu ANDERSON ALMEIDA por WxO</v>
      </c>
      <c r="K94" s="295" t="str">
        <f aca="false">Jogos!K71</f>
        <v/>
      </c>
      <c r="L94" s="297" t="n">
        <f aca="false">IF(Jogos!BP71="x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Turno'!D72</f>
        <v>MAXWELL FROTA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MAXWELL FROTA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6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Turno'!EJ72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Turno'!C72</f>
        <v>48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Turno'!C72,'Result do Turno'!FY67:FZ72,2,0)</f>
        <v>48</v>
      </c>
      <c r="K103" s="257"/>
      <c r="L103" s="283"/>
      <c r="O103" s="274"/>
      <c r="P103" s="289" t="s">
        <v>164</v>
      </c>
      <c r="Q103" s="289"/>
      <c r="R103" s="293" t="n">
        <f aca="false">'Result do Turno'!EK72</f>
        <v>1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Turno'!D72,Historia!$A$2:$J$527,10,0)=0,"",VLOOKUP('Result do Turno'!D72,Historia!$A$2:$J$527,10,0))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IF(L104=0,"",IF(Jogos!BG72=0,"x","ѵ"))</f>
        <v>x</v>
      </c>
      <c r="J104" s="295" t="str">
        <f aca="false">Jogos!CB72</f>
        <v>MAXWELL FROTA perdeu para JOSE LUIS por WxO</v>
      </c>
      <c r="K104" s="295" t="str">
        <f aca="false">Jogos!C72</f>
        <v/>
      </c>
      <c r="L104" s="297" t="n">
        <f aca="false">IF(Jogos!BH72="x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Turno'!D72,Historia!$A$2:$I$527,9,0)=0,"",VLOOKUP('Result do Turno'!D72,Historia!$A$2:$I$527,9,0))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Turno'!EL72</f>
        <v>3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Turno'!D72,Historia!$A$2:$I$527,8,0)=0,"",VLOOKUP('Result do Turno'!D72,Historia!$A$2:$I$527,8,0))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IF(L106=0,"",IF(Jogos!BI72=0,"x","ѵ"))</f>
        <v>x</v>
      </c>
      <c r="J106" s="295" t="str">
        <f aca="false">Jogos!CC72</f>
        <v>MAXWELL FROTA perdeu para ANDERSON ALMEIDA por 7x5 4x6 5x10</v>
      </c>
      <c r="K106" s="295" t="str">
        <f aca="false">Jogos!E72</f>
        <v/>
      </c>
      <c r="L106" s="297" t="n">
        <f aca="false">IF(Jogos!BJ72="x x",0,1)</f>
        <v>1</v>
      </c>
      <c r="O106" s="274"/>
      <c r="P106" s="299"/>
      <c r="Q106" s="236" t="s">
        <v>169</v>
      </c>
      <c r="R106" s="185" t="n">
        <f aca="false">'Result do Turno'!EM72</f>
        <v>9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Turno'!D72,Historia!$A$2:$I$527,7,0)=0,"",VLOOKUP('Result do Turno'!D72,Historia!$A$2:$I$527,7,0))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Turno'!EN72</f>
        <v>-6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Turno'!D72,Historia!$A$2:$I$527,6,0)=0,"",VLOOKUP('Result do Turno'!D72,Historia!$A$2:$I$527,6,0))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IF(L108=0,"",IF(Jogos!BK72=0,"x","ѵ"))</f>
        <v>x</v>
      </c>
      <c r="J108" s="295" t="str">
        <f aca="false">Jogos!CD72</f>
        <v>MAXWELL FROTA perdeu para DARIO TESTONI por WxO</v>
      </c>
      <c r="K108" s="295" t="str">
        <f aca="false">Jogos!G72</f>
        <v/>
      </c>
      <c r="L108" s="297" t="n">
        <f aca="false">IF(Jogos!BL72="x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Turno'!D72,Historia!$A$2:$I$527,5,0)=0,"",VLOOKUP('Result do Turno'!D72,Historia!$A$2:$I$527,5,0))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Turno'!EO72</f>
        <v>38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Turno'!D72,Historia!$A$2:$I$527,4,0)=0,"",VLOOKUP('Result do Turno'!D72,Historia!$A$2:$I$527,4,0))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IF(L110=0,"",IF(Jogos!BM72=0,"x","ѵ"))</f>
        <v>x</v>
      </c>
      <c r="J110" s="295" t="str">
        <f aca="false">Jogos!CE72</f>
        <v>MAXWELL FROTA perdeu para JOAO MEDEIROS por WxO</v>
      </c>
      <c r="K110" s="295" t="str">
        <f aca="false">Jogos!I72</f>
        <v/>
      </c>
      <c r="L110" s="297" t="n">
        <f aca="false">IF(Jogos!BN72="x x",0,1)</f>
        <v>1</v>
      </c>
      <c r="O110" s="274"/>
      <c r="P110" s="299"/>
      <c r="Q110" s="236" t="s">
        <v>169</v>
      </c>
      <c r="R110" s="185" t="n">
        <f aca="false">'Result do Turno'!EP72</f>
        <v>77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Turno'!D72,Historia!$A$2:$I$527,3,0)=0,"",VLOOKUP('Result do Turno'!D72,Historia!$A$2:$I$527,3,0))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Turno'!EQ72</f>
        <v>-39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Turno'!D72,Historia!$A$2:$I$527,2,0)=0,"",VLOOKUP('Result do Turno'!D72,Historia!$A$2:$I$527,2,0))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IF(L112=0,"",IF(Jogos!BO72=0,"x","ѵ"))</f>
        <v>ѵ</v>
      </c>
      <c r="J112" s="295" t="str">
        <f aca="false">Jogos!CF72</f>
        <v>MAXWELL FROTA venceu GLAYSON PIMENTA por 4x6 7x5 11x9</v>
      </c>
      <c r="K112" s="295" t="str">
        <f aca="false">Jogos!K72</f>
        <v/>
      </c>
      <c r="L112" s="297" t="n">
        <f aca="false">IF(Jogos!BP72="x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162">
      <formula>E6=0</formula>
    </cfRule>
    <cfRule type="expression" priority="3" aboveAverage="0" equalAverage="0" bottom="0" percent="0" rank="0" text="" dxfId="1163">
      <formula>E6=1</formula>
    </cfRule>
  </conditionalFormatting>
  <conditionalFormatting sqref="K32 K34 K36 K38 K40">
    <cfRule type="expression" priority="4" aboveAverage="0" equalAverage="0" bottom="0" percent="0" rank="0" text="" dxfId="1164">
      <formula>$D$27=K32</formula>
    </cfRule>
    <cfRule type="expression" priority="5" aboveAverage="0" equalAverage="0" bottom="0" percent="0" rank="0" text="" dxfId="1165">
      <formula>$D$9</formula>
    </cfRule>
  </conditionalFormatting>
  <conditionalFormatting sqref="K54">
    <cfRule type="expression" priority="6" aboveAverage="0" equalAverage="0" bottom="0" percent="0" rank="0" text="" dxfId="1166">
      <formula>$D$45=K54</formula>
    </cfRule>
  </conditionalFormatting>
  <conditionalFormatting sqref="K68 K70 K72 K74 K76">
    <cfRule type="expression" priority="7" aboveAverage="0" equalAverage="0" bottom="0" percent="0" rank="0" text="" dxfId="1167">
      <formula>$D$63=K68</formula>
    </cfRule>
    <cfRule type="expression" priority="8" aboveAverage="0" equalAverage="0" bottom="0" percent="0" rank="0" text="" dxfId="1168">
      <formula>$D$9</formula>
    </cfRule>
  </conditionalFormatting>
  <conditionalFormatting sqref="K86 K88 K90 K92 K94">
    <cfRule type="expression" priority="9" aboveAverage="0" equalAverage="0" bottom="0" percent="0" rank="0" text="" dxfId="1169">
      <formula>$D$81=K86</formula>
    </cfRule>
    <cfRule type="expression" priority="10" aboveAverage="0" equalAverage="0" bottom="0" percent="0" rank="0" text="" dxfId="1170">
      <formula>$D$9</formula>
    </cfRule>
  </conditionalFormatting>
  <conditionalFormatting sqref="K50">
    <cfRule type="expression" priority="11" aboveAverage="0" equalAverage="0" bottom="0" percent="0" rank="0" text="" dxfId="1171">
      <formula>$D$45=K50</formula>
    </cfRule>
  </conditionalFormatting>
  <conditionalFormatting sqref="K52">
    <cfRule type="expression" priority="12" aboveAverage="0" equalAverage="0" bottom="0" percent="0" rank="0" text="" dxfId="1172">
      <formula>$D$45=K52</formula>
    </cfRule>
  </conditionalFormatting>
  <conditionalFormatting sqref="K56">
    <cfRule type="expression" priority="13" aboveAverage="0" equalAverage="0" bottom="0" percent="0" rank="0" text="" dxfId="1173">
      <formula>$D$45=K56</formula>
    </cfRule>
  </conditionalFormatting>
  <conditionalFormatting sqref="K58">
    <cfRule type="expression" priority="14" aboveAverage="0" equalAverage="0" bottom="0" percent="0" rank="0" text="" dxfId="1174">
      <formula>$D$45=K58</formula>
    </cfRule>
  </conditionalFormatting>
  <conditionalFormatting sqref="K14">
    <cfRule type="expression" priority="15" aboveAverage="0" equalAverage="0" bottom="0" percent="0" rank="0" text="" dxfId="1175">
      <formula>$D$9=K14</formula>
    </cfRule>
  </conditionalFormatting>
  <conditionalFormatting sqref="K16">
    <cfRule type="expression" priority="16" aboveAverage="0" equalAverage="0" bottom="0" percent="0" rank="0" text="" dxfId="1176">
      <formula>$D$9=K16</formula>
    </cfRule>
  </conditionalFormatting>
  <conditionalFormatting sqref="K18">
    <cfRule type="expression" priority="17" aboveAverage="0" equalAverage="0" bottom="0" percent="0" rank="0" text="" dxfId="1177">
      <formula>$D$9=K18</formula>
    </cfRule>
  </conditionalFormatting>
  <conditionalFormatting sqref="K20">
    <cfRule type="expression" priority="18" aboveAverage="0" equalAverage="0" bottom="0" percent="0" rank="0" text="" dxfId="1178">
      <formula>$D$9=K20</formula>
    </cfRule>
  </conditionalFormatting>
  <conditionalFormatting sqref="K22">
    <cfRule type="expression" priority="19" aboveAverage="0" equalAverage="0" bottom="0" percent="0" rank="0" text="" dxfId="1179">
      <formula>$D$9=K22</formula>
    </cfRule>
  </conditionalFormatting>
  <conditionalFormatting sqref="K104">
    <cfRule type="expression" priority="20" aboveAverage="0" equalAverage="0" bottom="0" percent="0" rank="0" text="" dxfId="1180">
      <formula>$D$99=K104</formula>
    </cfRule>
  </conditionalFormatting>
  <conditionalFormatting sqref="K106">
    <cfRule type="expression" priority="21" aboveAverage="0" equalAverage="0" bottom="0" percent="0" rank="0" text="" dxfId="1181">
      <formula>$D$99=K106</formula>
    </cfRule>
  </conditionalFormatting>
  <conditionalFormatting sqref="K108">
    <cfRule type="expression" priority="22" aboveAverage="0" equalAverage="0" bottom="0" percent="0" rank="0" text="" dxfId="1182">
      <formula>$D$99=K108</formula>
    </cfRule>
  </conditionalFormatting>
  <conditionalFormatting sqref="K110">
    <cfRule type="expression" priority="23" aboveAverage="0" equalAverage="0" bottom="0" percent="0" rank="0" text="" dxfId="1183">
      <formula>$D$99=K110</formula>
    </cfRule>
  </conditionalFormatting>
  <conditionalFormatting sqref="K112">
    <cfRule type="expression" priority="24" aboveAverage="0" equalAverage="0" bottom="0" percent="0" rank="0" text="" dxfId="1184">
      <formula>$D$99=K112</formula>
    </cfRule>
  </conditionalFormatting>
  <conditionalFormatting sqref="I88">
    <cfRule type="cellIs" priority="25" operator="equal" aboveAverage="0" equalAverage="0" bottom="0" percent="0" rank="0" text="" dxfId="1185">
      <formula>"ѵ"</formula>
    </cfRule>
    <cfRule type="cellIs" priority="26" operator="equal" aboveAverage="0" equalAverage="0" bottom="0" percent="0" rank="0" text="" dxfId="1186">
      <formula>"x"</formula>
    </cfRule>
  </conditionalFormatting>
  <conditionalFormatting sqref="I90">
    <cfRule type="cellIs" priority="27" operator="equal" aboveAverage="0" equalAverage="0" bottom="0" percent="0" rank="0" text="" dxfId="1187">
      <formula>"ѵ"</formula>
    </cfRule>
    <cfRule type="cellIs" priority="28" operator="equal" aboveAverage="0" equalAverage="0" bottom="0" percent="0" rank="0" text="" dxfId="1188">
      <formula>"x"</formula>
    </cfRule>
  </conditionalFormatting>
  <conditionalFormatting sqref="I92">
    <cfRule type="cellIs" priority="29" operator="equal" aboveAverage="0" equalAverage="0" bottom="0" percent="0" rank="0" text="" dxfId="1189">
      <formula>"ѵ"</formula>
    </cfRule>
    <cfRule type="cellIs" priority="30" operator="equal" aboveAverage="0" equalAverage="0" bottom="0" percent="0" rank="0" text="" dxfId="1190">
      <formula>"x"</formula>
    </cfRule>
  </conditionalFormatting>
  <conditionalFormatting sqref="I94">
    <cfRule type="cellIs" priority="31" operator="equal" aboveAverage="0" equalAverage="0" bottom="0" percent="0" rank="0" text="" dxfId="1191">
      <formula>"ѵ"</formula>
    </cfRule>
    <cfRule type="cellIs" priority="32" operator="equal" aboveAverage="0" equalAverage="0" bottom="0" percent="0" rank="0" text="" dxfId="1192">
      <formula>"x"</formula>
    </cfRule>
  </conditionalFormatting>
  <conditionalFormatting sqref="I32">
    <cfRule type="cellIs" priority="33" operator="equal" aboveAverage="0" equalAverage="0" bottom="0" percent="0" rank="0" text="" dxfId="1193">
      <formula>"ѵ"</formula>
    </cfRule>
    <cfRule type="cellIs" priority="34" operator="equal" aboveAverage="0" equalAverage="0" bottom="0" percent="0" rank="0" text="" dxfId="1194">
      <formula>"x"</formula>
    </cfRule>
  </conditionalFormatting>
  <conditionalFormatting sqref="I34">
    <cfRule type="cellIs" priority="35" operator="equal" aboveAverage="0" equalAverage="0" bottom="0" percent="0" rank="0" text="" dxfId="1195">
      <formula>"ѵ"</formula>
    </cfRule>
    <cfRule type="cellIs" priority="36" operator="equal" aboveAverage="0" equalAverage="0" bottom="0" percent="0" rank="0" text="" dxfId="1196">
      <formula>"x"</formula>
    </cfRule>
  </conditionalFormatting>
  <conditionalFormatting sqref="I36">
    <cfRule type="cellIs" priority="37" operator="equal" aboveAverage="0" equalAverage="0" bottom="0" percent="0" rank="0" text="" dxfId="1197">
      <formula>"ѵ"</formula>
    </cfRule>
    <cfRule type="cellIs" priority="38" operator="equal" aboveAverage="0" equalAverage="0" bottom="0" percent="0" rank="0" text="" dxfId="1198">
      <formula>"x"</formula>
    </cfRule>
  </conditionalFormatting>
  <conditionalFormatting sqref="I38">
    <cfRule type="cellIs" priority="39" operator="equal" aboveAverage="0" equalAverage="0" bottom="0" percent="0" rank="0" text="" dxfId="1199">
      <formula>"ѵ"</formula>
    </cfRule>
    <cfRule type="cellIs" priority="40" operator="equal" aboveAverage="0" equalAverage="0" bottom="0" percent="0" rank="0" text="" dxfId="1200">
      <formula>"x"</formula>
    </cfRule>
  </conditionalFormatting>
  <conditionalFormatting sqref="I40">
    <cfRule type="cellIs" priority="41" operator="equal" aboveAverage="0" equalAverage="0" bottom="0" percent="0" rank="0" text="" dxfId="1201">
      <formula>"ѵ"</formula>
    </cfRule>
    <cfRule type="cellIs" priority="42" operator="equal" aboveAverage="0" equalAverage="0" bottom="0" percent="0" rank="0" text="" dxfId="1202">
      <formula>"x"</formula>
    </cfRule>
  </conditionalFormatting>
  <conditionalFormatting sqref="I14">
    <cfRule type="cellIs" priority="43" operator="equal" aboveAverage="0" equalAverage="0" bottom="0" percent="0" rank="0" text="" dxfId="1203">
      <formula>"ѵ"</formula>
    </cfRule>
    <cfRule type="cellIs" priority="44" operator="equal" aboveAverage="0" equalAverage="0" bottom="0" percent="0" rank="0" text="" dxfId="1204">
      <formula>"x"</formula>
    </cfRule>
  </conditionalFormatting>
  <conditionalFormatting sqref="I16">
    <cfRule type="cellIs" priority="45" operator="equal" aboveAverage="0" equalAverage="0" bottom="0" percent="0" rank="0" text="" dxfId="1205">
      <formula>"ѵ"</formula>
    </cfRule>
    <cfRule type="cellIs" priority="46" operator="equal" aboveAverage="0" equalAverage="0" bottom="0" percent="0" rank="0" text="" dxfId="1206">
      <formula>"x"</formula>
    </cfRule>
  </conditionalFormatting>
  <conditionalFormatting sqref="I18">
    <cfRule type="cellIs" priority="47" operator="equal" aboveAverage="0" equalAverage="0" bottom="0" percent="0" rank="0" text="" dxfId="1207">
      <formula>"ѵ"</formula>
    </cfRule>
    <cfRule type="cellIs" priority="48" operator="equal" aboveAverage="0" equalAverage="0" bottom="0" percent="0" rank="0" text="" dxfId="1208">
      <formula>"x"</formula>
    </cfRule>
  </conditionalFormatting>
  <conditionalFormatting sqref="I20">
    <cfRule type="cellIs" priority="49" operator="equal" aboveAverage="0" equalAverage="0" bottom="0" percent="0" rank="0" text="" dxfId="1209">
      <formula>"ѵ"</formula>
    </cfRule>
    <cfRule type="cellIs" priority="50" operator="equal" aboveAverage="0" equalAverage="0" bottom="0" percent="0" rank="0" text="" dxfId="1210">
      <formula>"x"</formula>
    </cfRule>
  </conditionalFormatting>
  <conditionalFormatting sqref="I22">
    <cfRule type="cellIs" priority="51" operator="equal" aboveAverage="0" equalAverage="0" bottom="0" percent="0" rank="0" text="" dxfId="1211">
      <formula>"ѵ"</formula>
    </cfRule>
    <cfRule type="cellIs" priority="52" operator="equal" aboveAverage="0" equalAverage="0" bottom="0" percent="0" rank="0" text="" dxfId="1212">
      <formula>"x"</formula>
    </cfRule>
  </conditionalFormatting>
  <conditionalFormatting sqref="I50">
    <cfRule type="cellIs" priority="53" operator="equal" aboveAverage="0" equalAverage="0" bottom="0" percent="0" rank="0" text="" dxfId="1213">
      <formula>"ѵ"</formula>
    </cfRule>
    <cfRule type="cellIs" priority="54" operator="equal" aboveAverage="0" equalAverage="0" bottom="0" percent="0" rank="0" text="" dxfId="1214">
      <formula>"x"</formula>
    </cfRule>
  </conditionalFormatting>
  <conditionalFormatting sqref="I52">
    <cfRule type="cellIs" priority="55" operator="equal" aboveAverage="0" equalAverage="0" bottom="0" percent="0" rank="0" text="" dxfId="1215">
      <formula>"ѵ"</formula>
    </cfRule>
    <cfRule type="cellIs" priority="56" operator="equal" aboveAverage="0" equalAverage="0" bottom="0" percent="0" rank="0" text="" dxfId="1216">
      <formula>"x"</formula>
    </cfRule>
  </conditionalFormatting>
  <conditionalFormatting sqref="I54">
    <cfRule type="cellIs" priority="57" operator="equal" aboveAverage="0" equalAverage="0" bottom="0" percent="0" rank="0" text="" dxfId="1217">
      <formula>"ѵ"</formula>
    </cfRule>
    <cfRule type="cellIs" priority="58" operator="equal" aboveAverage="0" equalAverage="0" bottom="0" percent="0" rank="0" text="" dxfId="1218">
      <formula>"x"</formula>
    </cfRule>
  </conditionalFormatting>
  <conditionalFormatting sqref="I56">
    <cfRule type="cellIs" priority="59" operator="equal" aboveAverage="0" equalAverage="0" bottom="0" percent="0" rank="0" text="" dxfId="1219">
      <formula>"ѵ"</formula>
    </cfRule>
    <cfRule type="cellIs" priority="60" operator="equal" aboveAverage="0" equalAverage="0" bottom="0" percent="0" rank="0" text="" dxfId="1220">
      <formula>"x"</formula>
    </cfRule>
  </conditionalFormatting>
  <conditionalFormatting sqref="I58">
    <cfRule type="cellIs" priority="61" operator="equal" aboveAverage="0" equalAverage="0" bottom="0" percent="0" rank="0" text="" dxfId="1221">
      <formula>"ѵ"</formula>
    </cfRule>
    <cfRule type="cellIs" priority="62" operator="equal" aboveAverage="0" equalAverage="0" bottom="0" percent="0" rank="0" text="" dxfId="1222">
      <formula>"x"</formula>
    </cfRule>
  </conditionalFormatting>
  <conditionalFormatting sqref="I68">
    <cfRule type="cellIs" priority="63" operator="equal" aboveAverage="0" equalAverage="0" bottom="0" percent="0" rank="0" text="" dxfId="1223">
      <formula>"ѵ"</formula>
    </cfRule>
    <cfRule type="cellIs" priority="64" operator="equal" aboveAverage="0" equalAverage="0" bottom="0" percent="0" rank="0" text="" dxfId="1224">
      <formula>"x"</formula>
    </cfRule>
  </conditionalFormatting>
  <conditionalFormatting sqref="I70">
    <cfRule type="cellIs" priority="65" operator="equal" aboveAverage="0" equalAverage="0" bottom="0" percent="0" rank="0" text="" dxfId="1225">
      <formula>"ѵ"</formula>
    </cfRule>
    <cfRule type="cellIs" priority="66" operator="equal" aboveAverage="0" equalAverage="0" bottom="0" percent="0" rank="0" text="" dxfId="1226">
      <formula>"x"</formula>
    </cfRule>
  </conditionalFormatting>
  <conditionalFormatting sqref="I72">
    <cfRule type="cellIs" priority="67" operator="equal" aboveAverage="0" equalAverage="0" bottom="0" percent="0" rank="0" text="" dxfId="1227">
      <formula>"ѵ"</formula>
    </cfRule>
    <cfRule type="cellIs" priority="68" operator="equal" aboveAverage="0" equalAverage="0" bottom="0" percent="0" rank="0" text="" dxfId="1228">
      <formula>"x"</formula>
    </cfRule>
  </conditionalFormatting>
  <conditionalFormatting sqref="I74">
    <cfRule type="cellIs" priority="69" operator="equal" aboveAverage="0" equalAverage="0" bottom="0" percent="0" rank="0" text="" dxfId="1229">
      <formula>"ѵ"</formula>
    </cfRule>
    <cfRule type="cellIs" priority="70" operator="equal" aboveAverage="0" equalAverage="0" bottom="0" percent="0" rank="0" text="" dxfId="1230">
      <formula>"x"</formula>
    </cfRule>
  </conditionalFormatting>
  <conditionalFormatting sqref="I76">
    <cfRule type="cellIs" priority="71" operator="equal" aboveAverage="0" equalAverage="0" bottom="0" percent="0" rank="0" text="" dxfId="1231">
      <formula>"ѵ"</formula>
    </cfRule>
    <cfRule type="cellIs" priority="72" operator="equal" aboveAverage="0" equalAverage="0" bottom="0" percent="0" rank="0" text="" dxfId="1232">
      <formula>"x"</formula>
    </cfRule>
  </conditionalFormatting>
  <conditionalFormatting sqref="I104">
    <cfRule type="cellIs" priority="73" operator="equal" aboveAverage="0" equalAverage="0" bottom="0" percent="0" rank="0" text="" dxfId="1233">
      <formula>"ѵ"</formula>
    </cfRule>
    <cfRule type="cellIs" priority="74" operator="equal" aboveAverage="0" equalAverage="0" bottom="0" percent="0" rank="0" text="" dxfId="1234">
      <formula>"x"</formula>
    </cfRule>
  </conditionalFormatting>
  <conditionalFormatting sqref="I106">
    <cfRule type="cellIs" priority="75" operator="equal" aboveAverage="0" equalAverage="0" bottom="0" percent="0" rank="0" text="" dxfId="1235">
      <formula>"ѵ"</formula>
    </cfRule>
    <cfRule type="cellIs" priority="76" operator="equal" aboveAverage="0" equalAverage="0" bottom="0" percent="0" rank="0" text="" dxfId="1236">
      <formula>"x"</formula>
    </cfRule>
  </conditionalFormatting>
  <conditionalFormatting sqref="I108">
    <cfRule type="cellIs" priority="77" operator="equal" aboveAverage="0" equalAverage="0" bottom="0" percent="0" rank="0" text="" dxfId="1237">
      <formula>"ѵ"</formula>
    </cfRule>
    <cfRule type="cellIs" priority="78" operator="equal" aboveAverage="0" equalAverage="0" bottom="0" percent="0" rank="0" text="" dxfId="1238">
      <formula>"x"</formula>
    </cfRule>
  </conditionalFormatting>
  <conditionalFormatting sqref="I110">
    <cfRule type="cellIs" priority="79" operator="equal" aboveAverage="0" equalAverage="0" bottom="0" percent="0" rank="0" text="" dxfId="1239">
      <formula>"ѵ"</formula>
    </cfRule>
    <cfRule type="cellIs" priority="80" operator="equal" aboveAverage="0" equalAverage="0" bottom="0" percent="0" rank="0" text="" dxfId="1240">
      <formula>"x"</formula>
    </cfRule>
  </conditionalFormatting>
  <conditionalFormatting sqref="I112">
    <cfRule type="cellIs" priority="81" operator="equal" aboveAverage="0" equalAverage="0" bottom="0" percent="0" rank="0" text="" dxfId="1241">
      <formula>"ѵ"</formula>
    </cfRule>
    <cfRule type="cellIs" priority="82" operator="equal" aboveAverage="0" equalAverage="0" bottom="0" percent="0" rank="0" text="" dxfId="1242">
      <formula>"x"</formula>
    </cfRule>
  </conditionalFormatting>
  <conditionalFormatting sqref="I86">
    <cfRule type="cellIs" priority="83" operator="equal" aboveAverage="0" equalAverage="0" bottom="0" percent="0" rank="0" text="" dxfId="1243">
      <formula>"ѵ"</formula>
    </cfRule>
    <cfRule type="cellIs" priority="84" operator="equal" aboveAverage="0" equalAverage="0" bottom="0" percent="0" rank="0" text="" dxfId="1244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Turno'!C65</f>
        <v>GRUPO H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Turno'!D76</f>
        <v>VENUS DEA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VENUS DEA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4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Turno'!EJ76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Turno'!C76</f>
        <v>49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Turno'!C76,'Result do Turno'!FY76:FZ81,2,0)</f>
        <v>52</v>
      </c>
      <c r="K13" s="257"/>
      <c r="L13" s="283"/>
      <c r="O13" s="274"/>
      <c r="P13" s="289" t="s">
        <v>164</v>
      </c>
      <c r="Q13" s="289"/>
      <c r="R13" s="293" t="n">
        <f aca="false">'Result do Turno'!EK76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e">
        <f aca="false">IF(VLOOKUP('Result do Turno'!D76,Historia!$A$2:$J$527,10,0)=0,"",VLOOKUP('Result do Turno'!D76,Historia!$A$2:$J$527,10,0))</f>
        <v>#N/A</v>
      </c>
      <c r="G14" s="294" t="s">
        <v>165</v>
      </c>
      <c r="H14" s="295" t="str">
        <f aca="false">PARAMETROS!H4</f>
        <v>23 a 29 Mai</v>
      </c>
      <c r="I14" s="296" t="str">
        <f aca="false">IF(L14=0,"",IF(Jogos!BG76=0,"x","ѵ"))</f>
        <v>x</v>
      </c>
      <c r="J14" s="295" t="str">
        <f aca="false">Jogos!CB76</f>
        <v>VENUS DEA perdeu para UIRA OLIVEIRA por 3x6 2x6</v>
      </c>
      <c r="K14" s="295" t="str">
        <f aca="false">Jogos!C76</f>
        <v/>
      </c>
      <c r="L14" s="297" t="n">
        <f aca="false">IF(Jogos!BH76="x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e">
        <f aca="false">IF(VLOOKUP('Result do Turno'!D76,Historia!$A$2:$I$527,9,0)=0,"",VLOOKUP('Result do Turno'!D76,Historia!$A$2:$I$527,9,0))</f>
        <v>#N/A</v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Turno'!EL76</f>
        <v>5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e">
        <f aca="false">IF(VLOOKUP('Result do Turno'!D76,Historia!$A$2:$I$527,8,0)=0,"",VLOOKUP('Result do Turno'!D76,Historia!$A$2:$I$527,8,0))</f>
        <v>#N/A</v>
      </c>
      <c r="G16" s="294" t="s">
        <v>168</v>
      </c>
      <c r="H16" s="295" t="str">
        <f aca="false">PARAMETROS!H5</f>
        <v>30 a 05 Jun</v>
      </c>
      <c r="I16" s="296" t="str">
        <f aca="false">IF(L16=0,"",IF(Jogos!BI76=0,"x","ѵ"))</f>
        <v>x</v>
      </c>
      <c r="J16" s="295" t="str">
        <f aca="false">Jogos!CC76</f>
        <v>VENUS DEA perdeu para MARLOS PARANHOS por 6x4 2x6 8x10</v>
      </c>
      <c r="K16" s="295" t="str">
        <f aca="false">Jogos!E76</f>
        <v/>
      </c>
      <c r="L16" s="297" t="n">
        <f aca="false">IF(Jogos!BJ76="x x",0,1)</f>
        <v>1</v>
      </c>
      <c r="O16" s="274"/>
      <c r="P16" s="299"/>
      <c r="Q16" s="236" t="s">
        <v>169</v>
      </c>
      <c r="R16" s="185" t="n">
        <f aca="false">'Result do Turno'!EM76</f>
        <v>6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e">
        <f aca="false">IF(VLOOKUP('Result do Turno'!D76,Historia!$A$2:$I$527,7,0)=0,"",VLOOKUP('Result do Turno'!D76,Historia!$A$2:$I$527,7,0))</f>
        <v>#N/A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Turno'!EN76</f>
        <v>-1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e">
        <f aca="false">IF(VLOOKUP('Result do Turno'!D76,Historia!$A$2:$I$527,6,0)=0,"",VLOOKUP('Result do Turno'!D76,Historia!$A$2:$I$527,6,0))</f>
        <v>#N/A</v>
      </c>
      <c r="G18" s="294" t="s">
        <v>171</v>
      </c>
      <c r="H18" s="295" t="str">
        <f aca="false">PARAMETROS!H6</f>
        <v>06 a 12 Jun</v>
      </c>
      <c r="I18" s="296" t="str">
        <f aca="false">IF(L18=0,"",IF(Jogos!BK76=0,"x","ѵ"))</f>
        <v>ѵ</v>
      </c>
      <c r="J18" s="295" t="str">
        <f aca="false">Jogos!CD76</f>
        <v>VENUS DEA venceu RICARDO VILLELA por 7x5 6x3</v>
      </c>
      <c r="K18" s="295" t="str">
        <f aca="false">Jogos!G76</f>
        <v/>
      </c>
      <c r="L18" s="297" t="n">
        <f aca="false">IF(Jogos!BL76="x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e">
        <f aca="false">IF(VLOOKUP('Result do Turno'!D76,Historia!$A$2:$I$527,5,0)=0,"",VLOOKUP('Result do Turno'!D76,Historia!$A$2:$I$527,5,0))</f>
        <v>#N/A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Turno'!EO76</f>
        <v>52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e">
        <f aca="false">IF(VLOOKUP('Result do Turno'!D76,Historia!$A$2:$I$527,4,0)=0,"",VLOOKUP('Result do Turno'!D76,Historia!$A$2:$I$527,4,0))</f>
        <v>#N/A</v>
      </c>
      <c r="G20" s="294" t="s">
        <v>173</v>
      </c>
      <c r="H20" s="295" t="str">
        <f aca="false">PARAMETROS!H7</f>
        <v>13 a 19 Jun</v>
      </c>
      <c r="I20" s="296" t="str">
        <f aca="false">IF(L20=0,"",IF(Jogos!BM76=0,"x","ѵ"))</f>
        <v>ѵ</v>
      </c>
      <c r="J20" s="295" t="str">
        <f aca="false">Jogos!CE76</f>
        <v>VENUS DEA venceu CRISTIANO SANTOS por WxO</v>
      </c>
      <c r="K20" s="295" t="str">
        <f aca="false">Jogos!I76</f>
        <v/>
      </c>
      <c r="L20" s="297" t="n">
        <f aca="false">IF(Jogos!BN76="x x",0,1)</f>
        <v>1</v>
      </c>
      <c r="O20" s="274"/>
      <c r="P20" s="299"/>
      <c r="Q20" s="236" t="s">
        <v>169</v>
      </c>
      <c r="R20" s="185" t="n">
        <f aca="false">'Result do Turno'!EP76</f>
        <v>53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e">
        <f aca="false">IF(VLOOKUP('Result do Turno'!D76,Historia!$A$2:$I$527,3,0)=0,"",VLOOKUP('Result do Turno'!D76,Historia!$A$2:$I$527,3,0))</f>
        <v>#N/A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Turno'!EQ76</f>
        <v>-1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e">
        <f aca="false">IF(VLOOKUP('Result do Turno'!D76,Historia!$A$2:$I$527,2,0)=0,"",VLOOKUP('Result do Turno'!D76,Historia!$A$2:$I$527,2,0))</f>
        <v>#N/A</v>
      </c>
      <c r="G22" s="294" t="s">
        <v>174</v>
      </c>
      <c r="H22" s="295" t="str">
        <f aca="false">PARAMETROS!H8</f>
        <v>20 a 26 Jun</v>
      </c>
      <c r="I22" s="296" t="str">
        <f aca="false">IF(L22=0,"",IF(Jogos!BO76=0,"x","ѵ"))</f>
        <v>x</v>
      </c>
      <c r="J22" s="295" t="str">
        <f aca="false">Jogos!CF76</f>
        <v>VENUS DEA perdeu para ARIO TOLEDO por 1x6 5x7</v>
      </c>
      <c r="K22" s="295" t="str">
        <f aca="false">Jogos!K76</f>
        <v/>
      </c>
      <c r="L22" s="297" t="n">
        <f aca="false">IF(Jogos!BP76="x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Turno'!D77</f>
        <v>ARIO TOLEDO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ARIO TOLEDO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2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Turno'!EJ77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Turno'!C77</f>
        <v>50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Turno'!C77,'Result do Turno'!FY76:FZ81,2,0)</f>
        <v>50</v>
      </c>
      <c r="K31" s="257"/>
      <c r="L31" s="283"/>
      <c r="O31" s="274"/>
      <c r="P31" s="289" t="s">
        <v>164</v>
      </c>
      <c r="Q31" s="289"/>
      <c r="R31" s="293" t="n">
        <f aca="false">'Result do Turno'!EK77</f>
        <v>4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Turno'!D77,Historia!$A$2:$J$527,10,0)=0,"",VLOOKUP('Result do Turno'!D77,Historia!$A$2:$J$527,10,0))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IF(L32=0,"",IF(Jogos!BG77=0,"x","ѵ"))</f>
        <v>x</v>
      </c>
      <c r="J32" s="295" t="str">
        <f aca="false">Jogos!CB77</f>
        <v>ARIO TOLEDO perdeu para MARLOS PARANHOS por 6x7 1x6</v>
      </c>
      <c r="K32" s="295" t="str">
        <f aca="false">Jogos!C77</f>
        <v/>
      </c>
      <c r="L32" s="297" t="n">
        <f aca="false">IF(Jogos!BH77="x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Turno'!D77,Historia!$A$2:$I$527,9,0)=0,"",VLOOKUP('Result do Turno'!D77,Historia!$A$2:$I$527,9,0))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Turno'!EL77</f>
        <v>8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Turno'!D77,Historia!$A$2:$I$527,8,0)=0,"",VLOOKUP('Result do Turno'!D77,Historia!$A$2:$I$527,8,0))</f>
        <v>42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IF(L34=0,"",IF(Jogos!BI77=0,"x","ѵ"))</f>
        <v>ѵ</v>
      </c>
      <c r="J34" s="295" t="str">
        <f aca="false">Jogos!CC77</f>
        <v>ARIO TOLEDO venceu RICARDO VILLELA por 6x3 6x3</v>
      </c>
      <c r="K34" s="295" t="str">
        <f aca="false">Jogos!E77</f>
        <v/>
      </c>
      <c r="L34" s="297" t="n">
        <f aca="false">IF(Jogos!BJ77="x x",0,1)</f>
        <v>1</v>
      </c>
      <c r="O34" s="274"/>
      <c r="P34" s="299"/>
      <c r="Q34" s="236" t="s">
        <v>169</v>
      </c>
      <c r="R34" s="185" t="n">
        <f aca="false">'Result do Turno'!EM77</f>
        <v>3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Turno'!D77,Historia!$A$2:$I$527,7,0)=0,"",VLOOKUP('Result do Turno'!D77,Historia!$A$2:$I$527,7,0))</f>
        <v>36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Turno'!EN77</f>
        <v>5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n">
        <f aca="false">IF(VLOOKUP('Result do Turno'!D77,Historia!$A$2:$I$527,6,0)=0,"",VLOOKUP('Result do Turno'!D77,Historia!$A$2:$I$527,6,0))</f>
        <v>47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IF(L36=0,"",IF(Jogos!BK77=0,"x","ѵ"))</f>
        <v>ѵ</v>
      </c>
      <c r="J36" s="295" t="str">
        <f aca="false">Jogos!CD77</f>
        <v>ARIO TOLEDO venceu CRISTIANO SANTOS por WxO</v>
      </c>
      <c r="K36" s="295" t="str">
        <f aca="false">Jogos!G77</f>
        <v/>
      </c>
      <c r="L36" s="297" t="n">
        <f aca="false">IF(Jogos!BL77="x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n">
        <f aca="false">IF(VLOOKUP('Result do Turno'!D77,Historia!$A$2:$I$527,5,0)=0,"",VLOOKUP('Result do Turno'!D77,Historia!$A$2:$I$527,5,0))</f>
        <v>53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Turno'!EO77</f>
        <v>64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str">
        <f aca="false">IF(VLOOKUP('Result do Turno'!D77,Historia!$A$2:$I$527,4,0)=0,"",VLOOKUP('Result do Turno'!D77,Historia!$A$2:$I$527,4,0))</f>
        <v/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IF(L38=0,"",IF(Jogos!BM77=0,"x","ѵ"))</f>
        <v>ѵ</v>
      </c>
      <c r="J38" s="295" t="str">
        <f aca="false">Jogos!CE77</f>
        <v>ARIO TOLEDO venceu UIRA OLIVEIRA por 6x1 4x6 10x5</v>
      </c>
      <c r="K38" s="295" t="str">
        <f aca="false">Jogos!I77</f>
        <v/>
      </c>
      <c r="L38" s="297" t="n">
        <f aca="false">IF(Jogos!BN77="x x",0,1)</f>
        <v>1</v>
      </c>
      <c r="O38" s="274"/>
      <c r="P38" s="299"/>
      <c r="Q38" s="236" t="s">
        <v>169</v>
      </c>
      <c r="R38" s="185" t="n">
        <f aca="false">'Result do Turno'!EP77</f>
        <v>37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n">
        <f aca="false">IF(VLOOKUP('Result do Turno'!D77,Historia!$A$2:$I$527,3,0)=0,"",VLOOKUP('Result do Turno'!D77,Historia!$A$2:$I$527,3,0))</f>
        <v>40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Turno'!EQ77</f>
        <v>27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n">
        <f aca="false">IF(VLOOKUP('Result do Turno'!D77,Historia!$A$2:$I$527,2,0)=0,"",VLOOKUP('Result do Turno'!D77,Historia!$A$2:$I$527,2,0))</f>
        <v>26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IF(L40=0,"",IF(Jogos!BO77=0,"x","ѵ"))</f>
        <v>ѵ</v>
      </c>
      <c r="J40" s="295" t="str">
        <f aca="false">Jogos!CF77</f>
        <v>ARIO TOLEDO venceu VENUS DEA por 6x1 7x5</v>
      </c>
      <c r="K40" s="295" t="str">
        <f aca="false">Jogos!K77</f>
        <v/>
      </c>
      <c r="L40" s="297" t="n">
        <f aca="false">IF(Jogos!BP77="x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Turno'!D78</f>
        <v>CRISTIANO SANTOS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CRISTIANO SANTOS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5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Turno'!EJ78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Turno'!C78</f>
        <v>51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Turno'!C78,'Result do Turno'!FY76:FZ81,2,0)</f>
        <v>53</v>
      </c>
      <c r="K49" s="257"/>
      <c r="L49" s="283"/>
      <c r="O49" s="274"/>
      <c r="P49" s="289" t="s">
        <v>164</v>
      </c>
      <c r="Q49" s="289"/>
      <c r="R49" s="293" t="n">
        <f aca="false">'Result do Turno'!EK78</f>
        <v>1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Turno'!D78,Historia!$A$2:$J$527,10,0)=0,"",VLOOKUP('Result do Turno'!D78,Historia!$A$2:$J$527,10,0))</f>
        <v/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IF(L50=0,"",IF(Jogos!BG78=0,"x","ѵ"))</f>
        <v>ѵ</v>
      </c>
      <c r="J50" s="295" t="str">
        <f aca="false">Jogos!CB78</f>
        <v>CRISTIANO SANTOS venceu RICARDO VILLELA por 6x4 6x3</v>
      </c>
      <c r="K50" s="295" t="str">
        <f aca="false">Jogos!C78</f>
        <v/>
      </c>
      <c r="L50" s="297" t="n">
        <f aca="false">IF(Jogos!BH78="x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Turno'!D78,Historia!$A$2:$I$527,9,0)=0,"",VLOOKUP('Result do Turno'!D78,Historia!$A$2:$I$527,9,0))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Turno'!EL78</f>
        <v>2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str">
        <f aca="false">IF(VLOOKUP('Result do Turno'!D78,Historia!$A$2:$I$527,8,0)=0,"",VLOOKUP('Result do Turno'!D78,Historia!$A$2:$I$527,8,0))</f>
        <v/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IF(L52=0,"",IF(Jogos!BI78=0,"x","ѵ"))</f>
        <v>x</v>
      </c>
      <c r="J52" s="295" t="str">
        <f aca="false">Jogos!CC78</f>
        <v>CRISTIANO SANTOS perdeu para UIRA OLIVEIRA por 2x6 4x6</v>
      </c>
      <c r="K52" s="295" t="str">
        <f aca="false">Jogos!E78</f>
        <v/>
      </c>
      <c r="L52" s="297" t="n">
        <f aca="false">IF(Jogos!BJ78="x x",0,1)</f>
        <v>1</v>
      </c>
      <c r="O52" s="274"/>
      <c r="P52" s="299"/>
      <c r="Q52" s="236" t="s">
        <v>169</v>
      </c>
      <c r="R52" s="185" t="n">
        <f aca="false">'Result do Turno'!EM78</f>
        <v>8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Turno'!D78,Historia!$A$2:$I$527,7,0)=0,"",VLOOKUP('Result do Turno'!D78,Historia!$A$2:$I$527,7,0))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Turno'!EN78</f>
        <v>-6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Turno'!D78,Historia!$A$2:$I$527,6,0)=0,"",VLOOKUP('Result do Turno'!D78,Historia!$A$2:$I$527,6,0))</f>
        <v/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IF(L54=0,"",IF(Jogos!BK78=0,"x","ѵ"))</f>
        <v>x</v>
      </c>
      <c r="J54" s="295" t="str">
        <f aca="false">Jogos!CD78</f>
        <v>CRISTIANO SANTOS perdeu para ARIO TOLEDO por WxO</v>
      </c>
      <c r="K54" s="295" t="str">
        <f aca="false">Jogos!G78</f>
        <v/>
      </c>
      <c r="L54" s="297" t="n">
        <f aca="false">IF(Jogos!BL78="x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Turno'!D78,Historia!$A$2:$I$527,5,0)=0,"",VLOOKUP('Result do Turno'!D78,Historia!$A$2:$I$527,5,0))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Turno'!EO78</f>
        <v>18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Turno'!D78,Historia!$A$2:$I$527,4,0)=0,"",VLOOKUP('Result do Turno'!D78,Historia!$A$2:$I$527,4,0))</f>
        <v/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IF(L56=0,"",IF(Jogos!BM78=0,"x","ѵ"))</f>
        <v>x</v>
      </c>
      <c r="J56" s="295" t="str">
        <f aca="false">Jogos!CE78</f>
        <v>CRISTIANO SANTOS perdeu para VENUS DEA por WxO</v>
      </c>
      <c r="K56" s="295" t="str">
        <f aca="false">Jogos!I78</f>
        <v/>
      </c>
      <c r="L56" s="297" t="n">
        <f aca="false">IF(Jogos!BN78="x x",0,1)</f>
        <v>1</v>
      </c>
      <c r="O56" s="274"/>
      <c r="P56" s="299"/>
      <c r="Q56" s="236" t="s">
        <v>169</v>
      </c>
      <c r="R56" s="185" t="n">
        <f aca="false">'Result do Turno'!EP78</f>
        <v>55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Turno'!D78,Historia!$A$2:$I$527,3,0)=0,"",VLOOKUP('Result do Turno'!D78,Historia!$A$2:$I$527,3,0))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Turno'!EQ78</f>
        <v>-37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Turno'!D78,Historia!$A$2:$I$527,2,0)=0,"",VLOOKUP('Result do Turno'!D78,Historia!$A$2:$I$527,2,0))</f>
        <v/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IF(L58=0,"",IF(Jogos!BO78=0,"x","ѵ"))</f>
        <v>x</v>
      </c>
      <c r="J58" s="295" t="str">
        <f aca="false">Jogos!CF78</f>
        <v>CRISTIANO SANTOS perdeu para MARLOS PARANHOS por WxO</v>
      </c>
      <c r="K58" s="295" t="str">
        <f aca="false">Jogos!K78</f>
        <v/>
      </c>
      <c r="L58" s="297" t="n">
        <f aca="false">IF(Jogos!BP78="x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Turno'!D79</f>
        <v>RICARDO VILLELA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RICARDO VILLELA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6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Turno'!EJ79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Turno'!C79</f>
        <v>52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Turno'!C79,'Result do Turno'!FY76:FZ81,2,0)</f>
        <v>54</v>
      </c>
      <c r="K67" s="257"/>
      <c r="L67" s="283"/>
      <c r="O67" s="274"/>
      <c r="P67" s="289" t="s">
        <v>164</v>
      </c>
      <c r="Q67" s="289"/>
      <c r="R67" s="293" t="n">
        <f aca="false">'Result do Turno'!EK79</f>
        <v>0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Turno'!D79,Historia!$A$2:$J$527,10,0)=0,"",VLOOKUP('Result do Turno'!D79,Historia!$A$2:$J$527,10,0))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IF(L68=0,"",IF(Jogos!BG79=0,"x","ѵ"))</f>
        <v>x</v>
      </c>
      <c r="J68" s="295" t="str">
        <f aca="false">Jogos!CB79</f>
        <v>RICARDO VILLELA perdeu para CRISTIANO SANTOS por 4x6 3x6</v>
      </c>
      <c r="K68" s="295" t="str">
        <f aca="false">Jogos!C79</f>
        <v/>
      </c>
      <c r="L68" s="297" t="n">
        <f aca="false">IF(Jogos!BH79="x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Turno'!D79,Historia!$A$2:$I$527,9,0)=0,"",VLOOKUP('Result do Turno'!D79,Historia!$A$2:$I$527,9,0))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Turno'!EL79</f>
        <v>0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Turno'!D79,Historia!$A$2:$I$527,8,0)=0,"",VLOOKUP('Result do Turno'!D79,Historia!$A$2:$I$527,8,0))</f>
        <v>45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IF(L70=0,"",IF(Jogos!BI79=0,"x","ѵ"))</f>
        <v>x</v>
      </c>
      <c r="J70" s="295" t="str">
        <f aca="false">Jogos!CC79</f>
        <v>RICARDO VILLELA perdeu para ARIO TOLEDO por 3x6 3x6</v>
      </c>
      <c r="K70" s="295" t="str">
        <f aca="false">Jogos!E79</f>
        <v/>
      </c>
      <c r="L70" s="297" t="n">
        <f aca="false">IF(Jogos!BJ79="x x",0,1)</f>
        <v>1</v>
      </c>
      <c r="O70" s="274"/>
      <c r="P70" s="299"/>
      <c r="Q70" s="236" t="s">
        <v>169</v>
      </c>
      <c r="R70" s="185" t="n">
        <f aca="false">'Result do Turno'!EM79</f>
        <v>10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Turno'!D79,Historia!$A$2:$I$527,7,0)=0,"",VLOOKUP('Result do Turno'!D79,Historia!$A$2:$I$527,7,0))</f>
        <v>45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Turno'!EN79</f>
        <v>-10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Turno'!D79,Historia!$A$2:$I$527,6,0)=0,"",VLOOKUP('Result do Turno'!D79,Historia!$A$2:$I$527,6,0))</f>
        <v>42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IF(L72=0,"",IF(Jogos!BK79=0,"x","ѵ"))</f>
        <v>x</v>
      </c>
      <c r="J72" s="295" t="str">
        <f aca="false">Jogos!CD79</f>
        <v>RICARDO VILLELA perdeu para VENUS DEA por 5x7 3x6</v>
      </c>
      <c r="K72" s="295" t="str">
        <f aca="false">Jogos!G79</f>
        <v/>
      </c>
      <c r="L72" s="297" t="n">
        <f aca="false">IF(Jogos!BL79="x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n">
        <f aca="false">IF(VLOOKUP('Result do Turno'!D79,Historia!$A$2:$I$527,5,0)=0,"",VLOOKUP('Result do Turno'!D79,Historia!$A$2:$I$527,5,0))</f>
        <v>44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Turno'!EO79</f>
        <v>37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n">
        <f aca="false">IF(VLOOKUP('Result do Turno'!D79,Historia!$A$2:$I$527,4,0)=0,"",VLOOKUP('Result do Turno'!D79,Historia!$A$2:$I$527,4,0))</f>
        <v>43</v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IF(L74=0,"",IF(Jogos!BM79=0,"x","ѵ"))</f>
        <v>x</v>
      </c>
      <c r="J74" s="295" t="str">
        <f aca="false">Jogos!CE79</f>
        <v>RICARDO VILLELA perdeu para MARLOS PARANHOS por 5x7 5x7</v>
      </c>
      <c r="K74" s="295" t="str">
        <f aca="false">Jogos!I79</f>
        <v/>
      </c>
      <c r="L74" s="297" t="n">
        <f aca="false">IF(Jogos!BN79="x x",0,1)</f>
        <v>1</v>
      </c>
      <c r="O74" s="274"/>
      <c r="P74" s="299"/>
      <c r="Q74" s="236" t="s">
        <v>169</v>
      </c>
      <c r="R74" s="185" t="n">
        <f aca="false">'Result do Turno'!EP79</f>
        <v>63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n">
        <f aca="false">IF(VLOOKUP('Result do Turno'!D79,Historia!$A$2:$I$527,3,0)=0,"",VLOOKUP('Result do Turno'!D79,Historia!$A$2:$I$527,3,0))</f>
        <v>49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Turno'!EQ79</f>
        <v>-26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n">
        <f aca="false">IF(VLOOKUP('Result do Turno'!D79,Historia!$A$2:$I$527,2,0)=0,"",VLOOKUP('Result do Turno'!D79,Historia!$A$2:$I$527,2,0))</f>
        <v>44</v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IF(L76=0,"",IF(Jogos!BO79=0,"x","ѵ"))</f>
        <v>x</v>
      </c>
      <c r="J76" s="295" t="str">
        <f aca="false">Jogos!CF79</f>
        <v>RICARDO VILLELA perdeu para UIRA OLIVEIRA por 4x6 2x6</v>
      </c>
      <c r="K76" s="295" t="str">
        <f aca="false">Jogos!K79</f>
        <v/>
      </c>
      <c r="L76" s="297" t="n">
        <f aca="false">IF(Jogos!BP79="x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Turno'!D80</f>
        <v>MARLOS PARANHOS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MARLOS PARANHOS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1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Turno'!EJ80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Turno'!C80</f>
        <v>53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Turno'!C80,'Result do Turno'!FY76:FZ81,2,0)</f>
        <v>49</v>
      </c>
      <c r="K85" s="257"/>
      <c r="L85" s="283"/>
      <c r="O85" s="274"/>
      <c r="P85" s="289" t="s">
        <v>164</v>
      </c>
      <c r="Q85" s="289"/>
      <c r="R85" s="293" t="n">
        <f aca="false">'Result do Turno'!EK80</f>
        <v>5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Turno'!D80,Historia!$A$2:$J$527,10,0)=0,"",VLOOKUP('Result do Turno'!D80,Historia!$A$2:$J$527,10,0))</f>
        <v>#N/A</v>
      </c>
      <c r="G86" s="294" t="str">
        <f aca="false">G68</f>
        <v>1a</v>
      </c>
      <c r="H86" s="312" t="str">
        <f aca="false">H68</f>
        <v>23 a 29 Mai</v>
      </c>
      <c r="I86" s="296" t="str">
        <f aca="false">IF(L86=0,"",IF(Jogos!BG80=0,"x","ѵ"))</f>
        <v>ѵ</v>
      </c>
      <c r="J86" s="295" t="str">
        <f aca="false">Jogos!CB80</f>
        <v>MARLOS PARANHOS venceu ARIO TOLEDO por 7x6 6x1</v>
      </c>
      <c r="K86" s="295" t="str">
        <f aca="false">Jogos!C80</f>
        <v/>
      </c>
      <c r="L86" s="297" t="n">
        <f aca="false">IF(Jogos!BH80="x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Turno'!D80,Historia!$A$2:$I$527,9,0)=0,"",VLOOKUP('Result do Turno'!D80,Historia!$A$2:$I$527,9,0))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Turno'!EL80</f>
        <v>10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Turno'!D80,Historia!$A$2:$I$527,8,0)=0,"",VLOOKUP('Result do Turno'!D80,Historia!$A$2:$I$527,8,0))</f>
        <v>#N/A</v>
      </c>
      <c r="G88" s="294" t="str">
        <f aca="false">G70</f>
        <v>2a</v>
      </c>
      <c r="H88" s="312" t="str">
        <f aca="false">H70</f>
        <v>30 a 05 Jun</v>
      </c>
      <c r="I88" s="296" t="str">
        <f aca="false">IF(L88=0,"",IF(Jogos!BI80=0,"x","ѵ"))</f>
        <v>ѵ</v>
      </c>
      <c r="J88" s="295" t="str">
        <f aca="false">Jogos!CC80</f>
        <v>MARLOS PARANHOS venceu VENUS DEA por 4x6 6x2 10x8</v>
      </c>
      <c r="K88" s="295" t="str">
        <f aca="false">Jogos!E80</f>
        <v/>
      </c>
      <c r="L88" s="297" t="n">
        <f aca="false">IF(Jogos!BJ80="x x",0,1)</f>
        <v>1</v>
      </c>
      <c r="O88" s="274"/>
      <c r="P88" s="299"/>
      <c r="Q88" s="236" t="s">
        <v>169</v>
      </c>
      <c r="R88" s="185" t="n">
        <f aca="false">'Result do Turno'!EM80</f>
        <v>1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Turno'!D80,Historia!$A$2:$I$527,7,0)=0,"",VLOOKUP('Result do Turno'!D80,Historia!$A$2:$I$527,7,0))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Turno'!EN80</f>
        <v>9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Turno'!D80,Historia!$A$2:$I$527,6,0)=0,"",VLOOKUP('Result do Turno'!D80,Historia!$A$2:$I$527,6,0))</f>
        <v>#N/A</v>
      </c>
      <c r="G90" s="294" t="str">
        <f aca="false">G72</f>
        <v>3a</v>
      </c>
      <c r="H90" s="312" t="str">
        <f aca="false">H72</f>
        <v>06 a 12 Jun</v>
      </c>
      <c r="I90" s="296" t="str">
        <f aca="false">IF(L90=0,"",IF(Jogos!BK80=0,"x","ѵ"))</f>
        <v>ѵ</v>
      </c>
      <c r="J90" s="295" t="str">
        <f aca="false">Jogos!CD80</f>
        <v>MARLOS PARANHOS venceu UIRA OLIVEIRA por 7x6 7x5</v>
      </c>
      <c r="K90" s="295" t="str">
        <f aca="false">Jogos!G80</f>
        <v/>
      </c>
      <c r="L90" s="297" t="n">
        <f aca="false">IF(Jogos!BL80="x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Turno'!D80,Historia!$A$2:$I$527,5,0)=0,"",VLOOKUP('Result do Turno'!D80,Historia!$A$2:$I$527,5,0))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Turno'!EO80</f>
        <v>73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Turno'!D80,Historia!$A$2:$I$527,4,0)=0,"",VLOOKUP('Result do Turno'!D80,Historia!$A$2:$I$527,4,0))</f>
        <v>#N/A</v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IF(L92=0,"",IF(Jogos!BM80=0,"x","ѵ"))</f>
        <v>ѵ</v>
      </c>
      <c r="J92" s="295" t="str">
        <f aca="false">Jogos!CE80</f>
        <v>MARLOS PARANHOS venceu RICARDO VILLELA por 7x5 7x5</v>
      </c>
      <c r="K92" s="295" t="str">
        <f aca="false">Jogos!I80</f>
        <v/>
      </c>
      <c r="L92" s="297" t="n">
        <f aca="false">IF(Jogos!BN80="x x",0,1)</f>
        <v>1</v>
      </c>
      <c r="O92" s="274"/>
      <c r="P92" s="299"/>
      <c r="Q92" s="236" t="s">
        <v>169</v>
      </c>
      <c r="R92" s="185" t="n">
        <f aca="false">'Result do Turno'!EP80</f>
        <v>44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Turno'!D80,Historia!$A$2:$I$527,3,0)=0,"",VLOOKUP('Result do Turno'!D80,Historia!$A$2:$I$527,3,0))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Turno'!EQ80</f>
        <v>29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Turno'!D80,Historia!$A$2:$I$527,2,0)=0,"",VLOOKUP('Result do Turno'!D80,Historia!$A$2:$I$527,2,0))</f>
        <v>#N/A</v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IF(L94=0,"",IF(Jogos!BO80=0,"x","ѵ"))</f>
        <v>ѵ</v>
      </c>
      <c r="J94" s="295" t="str">
        <f aca="false">Jogos!CF80</f>
        <v>MARLOS PARANHOS venceu CRISTIANO SANTOS por WxO</v>
      </c>
      <c r="K94" s="295" t="str">
        <f aca="false">Jogos!K80</f>
        <v/>
      </c>
      <c r="L94" s="297" t="n">
        <f aca="false">IF(Jogos!BP80="x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Turno'!D81</f>
        <v>UIRA OLIVEIRA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UIRA OLIVEIRA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3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Turno'!EJ81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Turno'!C81</f>
        <v>54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Turno'!C81,'Result do Turno'!FY76:FZ81,2,0)</f>
        <v>51</v>
      </c>
      <c r="K103" s="257"/>
      <c r="L103" s="283"/>
      <c r="O103" s="274"/>
      <c r="P103" s="289" t="s">
        <v>164</v>
      </c>
      <c r="Q103" s="289"/>
      <c r="R103" s="293" t="n">
        <f aca="false">'Result do Turno'!EK81</f>
        <v>3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Turno'!D81,Historia!$A$2:$J$527,10,0)=0,"",VLOOKUP('Result do Turno'!D81,Historia!$A$2:$J$527,10,0))</f>
        <v>#N/A</v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IF(L104=0,"",IF(Jogos!BG81=0,"x","ѵ"))</f>
        <v>ѵ</v>
      </c>
      <c r="J104" s="295" t="str">
        <f aca="false">Jogos!CB81</f>
        <v>UIRA OLIVEIRA venceu VENUS DEA por 6x3 6x2</v>
      </c>
      <c r="K104" s="295" t="str">
        <f aca="false">Jogos!C81</f>
        <v/>
      </c>
      <c r="L104" s="297" t="n">
        <f aca="false">IF(Jogos!BH81="x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Turno'!D81,Historia!$A$2:$I$527,9,0)=0,"",VLOOKUP('Result do Turno'!D81,Historia!$A$2:$I$527,9,0))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Turno'!EL81</f>
        <v>7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Turno'!D81,Historia!$A$2:$I$527,8,0)=0,"",VLOOKUP('Result do Turno'!D81,Historia!$A$2:$I$527,8,0))</f>
        <v>#N/A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IF(L106=0,"",IF(Jogos!BI81=0,"x","ѵ"))</f>
        <v>ѵ</v>
      </c>
      <c r="J106" s="295" t="str">
        <f aca="false">Jogos!CC81</f>
        <v>UIRA OLIVEIRA venceu CRISTIANO SANTOS por 6x2 6x4</v>
      </c>
      <c r="K106" s="295" t="str">
        <f aca="false">Jogos!E81</f>
        <v/>
      </c>
      <c r="L106" s="297" t="n">
        <f aca="false">IF(Jogos!BJ81="x x",0,1)</f>
        <v>1</v>
      </c>
      <c r="O106" s="274"/>
      <c r="P106" s="299"/>
      <c r="Q106" s="236" t="s">
        <v>169</v>
      </c>
      <c r="R106" s="185" t="n">
        <f aca="false">'Result do Turno'!EM81</f>
        <v>4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Turno'!D81,Historia!$A$2:$I$527,7,0)=0,"",VLOOKUP('Result do Turno'!D81,Historia!$A$2:$I$527,7,0))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Turno'!EN81</f>
        <v>3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Turno'!D81,Historia!$A$2:$I$527,6,0)=0,"",VLOOKUP('Result do Turno'!D81,Historia!$A$2:$I$527,6,0))</f>
        <v>#N/A</v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IF(L108=0,"",IF(Jogos!BK81=0,"x","ѵ"))</f>
        <v>x</v>
      </c>
      <c r="J108" s="295" t="str">
        <f aca="false">Jogos!CD81</f>
        <v>UIRA OLIVEIRA perdeu para MARLOS PARANHOS por 6x7 5x7</v>
      </c>
      <c r="K108" s="295" t="str">
        <f aca="false">Jogos!G81</f>
        <v/>
      </c>
      <c r="L108" s="297" t="n">
        <f aca="false">IF(Jogos!BL81="x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Turno'!D81,Historia!$A$2:$I$527,5,0)=0,"",VLOOKUP('Result do Turno'!D81,Historia!$A$2:$I$527,5,0))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Turno'!EO81</f>
        <v>59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Turno'!D81,Historia!$A$2:$I$527,4,0)=0,"",VLOOKUP('Result do Turno'!D81,Historia!$A$2:$I$527,4,0))</f>
        <v>#N/A</v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IF(L110=0,"",IF(Jogos!BM81=0,"x","ѵ"))</f>
        <v>x</v>
      </c>
      <c r="J110" s="295" t="str">
        <f aca="false">Jogos!CE81</f>
        <v>UIRA OLIVEIRA perdeu para ARIO TOLEDO por 1x6 6x4 5x10</v>
      </c>
      <c r="K110" s="295" t="str">
        <f aca="false">Jogos!I81</f>
        <v/>
      </c>
      <c r="L110" s="297" t="n">
        <f aca="false">IF(Jogos!BN81="x x",0,1)</f>
        <v>1</v>
      </c>
      <c r="O110" s="274"/>
      <c r="P110" s="299"/>
      <c r="Q110" s="236" t="s">
        <v>169</v>
      </c>
      <c r="R110" s="185" t="n">
        <f aca="false">'Result do Turno'!EP81</f>
        <v>51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Turno'!D81,Historia!$A$2:$I$527,3,0)=0,"",VLOOKUP('Result do Turno'!D81,Historia!$A$2:$I$527,3,0))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Turno'!EQ81</f>
        <v>8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Turno'!D81,Historia!$A$2:$I$527,2,0)=0,"",VLOOKUP('Result do Turno'!D81,Historia!$A$2:$I$527,2,0))</f>
        <v>#N/A</v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IF(L112=0,"",IF(Jogos!BO81=0,"x","ѵ"))</f>
        <v>ѵ</v>
      </c>
      <c r="J112" s="295" t="str">
        <f aca="false">Jogos!CF81</f>
        <v>UIRA OLIVEIRA venceu RICARDO VILLELA por 6x4 6x2</v>
      </c>
      <c r="K112" s="295" t="str">
        <f aca="false">Jogos!K81</f>
        <v/>
      </c>
      <c r="L112" s="297" t="n">
        <f aca="false">IF(Jogos!BP81="x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245">
      <formula>E6=0</formula>
    </cfRule>
    <cfRule type="expression" priority="3" aboveAverage="0" equalAverage="0" bottom="0" percent="0" rank="0" text="" dxfId="1246">
      <formula>E6=1</formula>
    </cfRule>
  </conditionalFormatting>
  <conditionalFormatting sqref="K32 K34 K36 K38 K40">
    <cfRule type="expression" priority="4" aboveAverage="0" equalAverage="0" bottom="0" percent="0" rank="0" text="" dxfId="1247">
      <formula>$D$27=K32</formula>
    </cfRule>
    <cfRule type="expression" priority="5" aboveAverage="0" equalAverage="0" bottom="0" percent="0" rank="0" text="" dxfId="1248">
      <formula>$D$9</formula>
    </cfRule>
  </conditionalFormatting>
  <conditionalFormatting sqref="K54">
    <cfRule type="expression" priority="6" aboveAverage="0" equalAverage="0" bottom="0" percent="0" rank="0" text="" dxfId="1249">
      <formula>$D$45=K54</formula>
    </cfRule>
  </conditionalFormatting>
  <conditionalFormatting sqref="K68 K70 K72 K74 K76">
    <cfRule type="expression" priority="7" aboveAverage="0" equalAverage="0" bottom="0" percent="0" rank="0" text="" dxfId="1250">
      <formula>$D$63=K68</formula>
    </cfRule>
    <cfRule type="expression" priority="8" aboveAverage="0" equalAverage="0" bottom="0" percent="0" rank="0" text="" dxfId="1251">
      <formula>$D$9</formula>
    </cfRule>
  </conditionalFormatting>
  <conditionalFormatting sqref="K86 K88 K90 K92 K94">
    <cfRule type="expression" priority="9" aboveAverage="0" equalAverage="0" bottom="0" percent="0" rank="0" text="" dxfId="1252">
      <formula>$D$81=K86</formula>
    </cfRule>
    <cfRule type="expression" priority="10" aboveAverage="0" equalAverage="0" bottom="0" percent="0" rank="0" text="" dxfId="1253">
      <formula>$D$9</formula>
    </cfRule>
  </conditionalFormatting>
  <conditionalFormatting sqref="K50">
    <cfRule type="expression" priority="11" aboveAverage="0" equalAverage="0" bottom="0" percent="0" rank="0" text="" dxfId="1254">
      <formula>$D$45=K50</formula>
    </cfRule>
  </conditionalFormatting>
  <conditionalFormatting sqref="K52">
    <cfRule type="expression" priority="12" aboveAverage="0" equalAverage="0" bottom="0" percent="0" rank="0" text="" dxfId="1255">
      <formula>$D$45=K52</formula>
    </cfRule>
  </conditionalFormatting>
  <conditionalFormatting sqref="K56">
    <cfRule type="expression" priority="13" aboveAverage="0" equalAverage="0" bottom="0" percent="0" rank="0" text="" dxfId="1256">
      <formula>$D$45=K56</formula>
    </cfRule>
  </conditionalFormatting>
  <conditionalFormatting sqref="K58">
    <cfRule type="expression" priority="14" aboveAverage="0" equalAverage="0" bottom="0" percent="0" rank="0" text="" dxfId="1257">
      <formula>$D$45=K58</formula>
    </cfRule>
  </conditionalFormatting>
  <conditionalFormatting sqref="K14">
    <cfRule type="expression" priority="15" aboveAverage="0" equalAverage="0" bottom="0" percent="0" rank="0" text="" dxfId="1258">
      <formula>$D$9=K14</formula>
    </cfRule>
  </conditionalFormatting>
  <conditionalFormatting sqref="K16">
    <cfRule type="expression" priority="16" aboveAverage="0" equalAverage="0" bottom="0" percent="0" rank="0" text="" dxfId="1259">
      <formula>$D$9=K16</formula>
    </cfRule>
  </conditionalFormatting>
  <conditionalFormatting sqref="K18">
    <cfRule type="expression" priority="17" aboveAverage="0" equalAverage="0" bottom="0" percent="0" rank="0" text="" dxfId="1260">
      <formula>$D$9=K18</formula>
    </cfRule>
  </conditionalFormatting>
  <conditionalFormatting sqref="K20">
    <cfRule type="expression" priority="18" aboveAverage="0" equalAverage="0" bottom="0" percent="0" rank="0" text="" dxfId="1261">
      <formula>$D$9=K20</formula>
    </cfRule>
  </conditionalFormatting>
  <conditionalFormatting sqref="K22">
    <cfRule type="expression" priority="19" aboveAverage="0" equalAverage="0" bottom="0" percent="0" rank="0" text="" dxfId="1262">
      <formula>$D$9=K22</formula>
    </cfRule>
  </conditionalFormatting>
  <conditionalFormatting sqref="K104">
    <cfRule type="expression" priority="20" aboveAverage="0" equalAverage="0" bottom="0" percent="0" rank="0" text="" dxfId="1263">
      <formula>$D$99=K104</formula>
    </cfRule>
  </conditionalFormatting>
  <conditionalFormatting sqref="K106">
    <cfRule type="expression" priority="21" aboveAverage="0" equalAverage="0" bottom="0" percent="0" rank="0" text="" dxfId="1264">
      <formula>$D$99=K106</formula>
    </cfRule>
  </conditionalFormatting>
  <conditionalFormatting sqref="K108">
    <cfRule type="expression" priority="22" aboveAverage="0" equalAverage="0" bottom="0" percent="0" rank="0" text="" dxfId="1265">
      <formula>$D$99=K108</formula>
    </cfRule>
  </conditionalFormatting>
  <conditionalFormatting sqref="K110">
    <cfRule type="expression" priority="23" aboveAverage="0" equalAverage="0" bottom="0" percent="0" rank="0" text="" dxfId="1266">
      <formula>$D$99=K110</formula>
    </cfRule>
  </conditionalFormatting>
  <conditionalFormatting sqref="K112">
    <cfRule type="expression" priority="24" aboveAverage="0" equalAverage="0" bottom="0" percent="0" rank="0" text="" dxfId="1267">
      <formula>$D$99=K112</formula>
    </cfRule>
  </conditionalFormatting>
  <conditionalFormatting sqref="I88">
    <cfRule type="cellIs" priority="25" operator="equal" aboveAverage="0" equalAverage="0" bottom="0" percent="0" rank="0" text="" dxfId="1268">
      <formula>"ѵ"</formula>
    </cfRule>
    <cfRule type="cellIs" priority="26" operator="equal" aboveAverage="0" equalAverage="0" bottom="0" percent="0" rank="0" text="" dxfId="1269">
      <formula>"x"</formula>
    </cfRule>
  </conditionalFormatting>
  <conditionalFormatting sqref="I90">
    <cfRule type="cellIs" priority="27" operator="equal" aboveAverage="0" equalAverage="0" bottom="0" percent="0" rank="0" text="" dxfId="1270">
      <formula>"ѵ"</formula>
    </cfRule>
    <cfRule type="cellIs" priority="28" operator="equal" aboveAverage="0" equalAverage="0" bottom="0" percent="0" rank="0" text="" dxfId="1271">
      <formula>"x"</formula>
    </cfRule>
  </conditionalFormatting>
  <conditionalFormatting sqref="I92">
    <cfRule type="cellIs" priority="29" operator="equal" aboveAverage="0" equalAverage="0" bottom="0" percent="0" rank="0" text="" dxfId="1272">
      <formula>"ѵ"</formula>
    </cfRule>
    <cfRule type="cellIs" priority="30" operator="equal" aboveAverage="0" equalAverage="0" bottom="0" percent="0" rank="0" text="" dxfId="1273">
      <formula>"x"</formula>
    </cfRule>
  </conditionalFormatting>
  <conditionalFormatting sqref="I94">
    <cfRule type="cellIs" priority="31" operator="equal" aboveAverage="0" equalAverage="0" bottom="0" percent="0" rank="0" text="" dxfId="1274">
      <formula>"ѵ"</formula>
    </cfRule>
    <cfRule type="cellIs" priority="32" operator="equal" aboveAverage="0" equalAverage="0" bottom="0" percent="0" rank="0" text="" dxfId="1275">
      <formula>"x"</formula>
    </cfRule>
  </conditionalFormatting>
  <conditionalFormatting sqref="I32">
    <cfRule type="cellIs" priority="33" operator="equal" aboveAverage="0" equalAverage="0" bottom="0" percent="0" rank="0" text="" dxfId="1276">
      <formula>"ѵ"</formula>
    </cfRule>
    <cfRule type="cellIs" priority="34" operator="equal" aboveAverage="0" equalAverage="0" bottom="0" percent="0" rank="0" text="" dxfId="1277">
      <formula>"x"</formula>
    </cfRule>
  </conditionalFormatting>
  <conditionalFormatting sqref="I34">
    <cfRule type="cellIs" priority="35" operator="equal" aboveAverage="0" equalAverage="0" bottom="0" percent="0" rank="0" text="" dxfId="1278">
      <formula>"ѵ"</formula>
    </cfRule>
    <cfRule type="cellIs" priority="36" operator="equal" aboveAverage="0" equalAverage="0" bottom="0" percent="0" rank="0" text="" dxfId="1279">
      <formula>"x"</formula>
    </cfRule>
  </conditionalFormatting>
  <conditionalFormatting sqref="I36">
    <cfRule type="cellIs" priority="37" operator="equal" aboveAverage="0" equalAverage="0" bottom="0" percent="0" rank="0" text="" dxfId="1280">
      <formula>"ѵ"</formula>
    </cfRule>
    <cfRule type="cellIs" priority="38" operator="equal" aboveAverage="0" equalAverage="0" bottom="0" percent="0" rank="0" text="" dxfId="1281">
      <formula>"x"</formula>
    </cfRule>
  </conditionalFormatting>
  <conditionalFormatting sqref="I38">
    <cfRule type="cellIs" priority="39" operator="equal" aboveAverage="0" equalAverage="0" bottom="0" percent="0" rank="0" text="" dxfId="1282">
      <formula>"ѵ"</formula>
    </cfRule>
    <cfRule type="cellIs" priority="40" operator="equal" aboveAverage="0" equalAverage="0" bottom="0" percent="0" rank="0" text="" dxfId="1283">
      <formula>"x"</formula>
    </cfRule>
  </conditionalFormatting>
  <conditionalFormatting sqref="I40">
    <cfRule type="cellIs" priority="41" operator="equal" aboveAverage="0" equalAverage="0" bottom="0" percent="0" rank="0" text="" dxfId="1284">
      <formula>"ѵ"</formula>
    </cfRule>
    <cfRule type="cellIs" priority="42" operator="equal" aboveAverage="0" equalAverage="0" bottom="0" percent="0" rank="0" text="" dxfId="1285">
      <formula>"x"</formula>
    </cfRule>
  </conditionalFormatting>
  <conditionalFormatting sqref="I14">
    <cfRule type="cellIs" priority="43" operator="equal" aboveAverage="0" equalAverage="0" bottom="0" percent="0" rank="0" text="" dxfId="1286">
      <formula>"ѵ"</formula>
    </cfRule>
    <cfRule type="cellIs" priority="44" operator="equal" aboveAverage="0" equalAverage="0" bottom="0" percent="0" rank="0" text="" dxfId="1287">
      <formula>"x"</formula>
    </cfRule>
  </conditionalFormatting>
  <conditionalFormatting sqref="I16">
    <cfRule type="cellIs" priority="45" operator="equal" aboveAverage="0" equalAverage="0" bottom="0" percent="0" rank="0" text="" dxfId="1288">
      <formula>"ѵ"</formula>
    </cfRule>
    <cfRule type="cellIs" priority="46" operator="equal" aboveAverage="0" equalAverage="0" bottom="0" percent="0" rank="0" text="" dxfId="1289">
      <formula>"x"</formula>
    </cfRule>
  </conditionalFormatting>
  <conditionalFormatting sqref="I18">
    <cfRule type="cellIs" priority="47" operator="equal" aboveAverage="0" equalAverage="0" bottom="0" percent="0" rank="0" text="" dxfId="1290">
      <formula>"ѵ"</formula>
    </cfRule>
    <cfRule type="cellIs" priority="48" operator="equal" aboveAverage="0" equalAverage="0" bottom="0" percent="0" rank="0" text="" dxfId="1291">
      <formula>"x"</formula>
    </cfRule>
  </conditionalFormatting>
  <conditionalFormatting sqref="I20">
    <cfRule type="cellIs" priority="49" operator="equal" aboveAverage="0" equalAverage="0" bottom="0" percent="0" rank="0" text="" dxfId="1292">
      <formula>"ѵ"</formula>
    </cfRule>
    <cfRule type="cellIs" priority="50" operator="equal" aboveAverage="0" equalAverage="0" bottom="0" percent="0" rank="0" text="" dxfId="1293">
      <formula>"x"</formula>
    </cfRule>
  </conditionalFormatting>
  <conditionalFormatting sqref="I22">
    <cfRule type="cellIs" priority="51" operator="equal" aboveAverage="0" equalAverage="0" bottom="0" percent="0" rank="0" text="" dxfId="1294">
      <formula>"ѵ"</formula>
    </cfRule>
    <cfRule type="cellIs" priority="52" operator="equal" aboveAverage="0" equalAverage="0" bottom="0" percent="0" rank="0" text="" dxfId="1295">
      <formula>"x"</formula>
    </cfRule>
  </conditionalFormatting>
  <conditionalFormatting sqref="I50">
    <cfRule type="cellIs" priority="53" operator="equal" aboveAverage="0" equalAverage="0" bottom="0" percent="0" rank="0" text="" dxfId="1296">
      <formula>"ѵ"</formula>
    </cfRule>
    <cfRule type="cellIs" priority="54" operator="equal" aboveAverage="0" equalAverage="0" bottom="0" percent="0" rank="0" text="" dxfId="1297">
      <formula>"x"</formula>
    </cfRule>
  </conditionalFormatting>
  <conditionalFormatting sqref="I52">
    <cfRule type="cellIs" priority="55" operator="equal" aboveAverage="0" equalAverage="0" bottom="0" percent="0" rank="0" text="" dxfId="1298">
      <formula>"ѵ"</formula>
    </cfRule>
    <cfRule type="cellIs" priority="56" operator="equal" aboveAverage="0" equalAverage="0" bottom="0" percent="0" rank="0" text="" dxfId="1299">
      <formula>"x"</formula>
    </cfRule>
  </conditionalFormatting>
  <conditionalFormatting sqref="I54">
    <cfRule type="cellIs" priority="57" operator="equal" aboveAverage="0" equalAverage="0" bottom="0" percent="0" rank="0" text="" dxfId="1300">
      <formula>"ѵ"</formula>
    </cfRule>
    <cfRule type="cellIs" priority="58" operator="equal" aboveAverage="0" equalAverage="0" bottom="0" percent="0" rank="0" text="" dxfId="1301">
      <formula>"x"</formula>
    </cfRule>
  </conditionalFormatting>
  <conditionalFormatting sqref="I56">
    <cfRule type="cellIs" priority="59" operator="equal" aboveAverage="0" equalAverage="0" bottom="0" percent="0" rank="0" text="" dxfId="1302">
      <formula>"ѵ"</formula>
    </cfRule>
    <cfRule type="cellIs" priority="60" operator="equal" aboveAverage="0" equalAverage="0" bottom="0" percent="0" rank="0" text="" dxfId="1303">
      <formula>"x"</formula>
    </cfRule>
  </conditionalFormatting>
  <conditionalFormatting sqref="I58">
    <cfRule type="cellIs" priority="61" operator="equal" aboveAverage="0" equalAverage="0" bottom="0" percent="0" rank="0" text="" dxfId="1304">
      <formula>"ѵ"</formula>
    </cfRule>
    <cfRule type="cellIs" priority="62" operator="equal" aboveAverage="0" equalAverage="0" bottom="0" percent="0" rank="0" text="" dxfId="1305">
      <formula>"x"</formula>
    </cfRule>
  </conditionalFormatting>
  <conditionalFormatting sqref="I68">
    <cfRule type="cellIs" priority="63" operator="equal" aboveAverage="0" equalAverage="0" bottom="0" percent="0" rank="0" text="" dxfId="1306">
      <formula>"ѵ"</formula>
    </cfRule>
    <cfRule type="cellIs" priority="64" operator="equal" aboveAverage="0" equalAverage="0" bottom="0" percent="0" rank="0" text="" dxfId="1307">
      <formula>"x"</formula>
    </cfRule>
  </conditionalFormatting>
  <conditionalFormatting sqref="I70">
    <cfRule type="cellIs" priority="65" operator="equal" aboveAverage="0" equalAverage="0" bottom="0" percent="0" rank="0" text="" dxfId="1308">
      <formula>"ѵ"</formula>
    </cfRule>
    <cfRule type="cellIs" priority="66" operator="equal" aboveAverage="0" equalAverage="0" bottom="0" percent="0" rank="0" text="" dxfId="1309">
      <formula>"x"</formula>
    </cfRule>
  </conditionalFormatting>
  <conditionalFormatting sqref="I72">
    <cfRule type="cellIs" priority="67" operator="equal" aboveAverage="0" equalAverage="0" bottom="0" percent="0" rank="0" text="" dxfId="1310">
      <formula>"ѵ"</formula>
    </cfRule>
    <cfRule type="cellIs" priority="68" operator="equal" aboveAverage="0" equalAverage="0" bottom="0" percent="0" rank="0" text="" dxfId="1311">
      <formula>"x"</formula>
    </cfRule>
  </conditionalFormatting>
  <conditionalFormatting sqref="I74">
    <cfRule type="cellIs" priority="69" operator="equal" aboveAverage="0" equalAverage="0" bottom="0" percent="0" rank="0" text="" dxfId="1312">
      <formula>"ѵ"</formula>
    </cfRule>
    <cfRule type="cellIs" priority="70" operator="equal" aboveAverage="0" equalAverage="0" bottom="0" percent="0" rank="0" text="" dxfId="1313">
      <formula>"x"</formula>
    </cfRule>
  </conditionalFormatting>
  <conditionalFormatting sqref="I76">
    <cfRule type="cellIs" priority="71" operator="equal" aboveAverage="0" equalAverage="0" bottom="0" percent="0" rank="0" text="" dxfId="1314">
      <formula>"ѵ"</formula>
    </cfRule>
    <cfRule type="cellIs" priority="72" operator="equal" aboveAverage="0" equalAverage="0" bottom="0" percent="0" rank="0" text="" dxfId="1315">
      <formula>"x"</formula>
    </cfRule>
  </conditionalFormatting>
  <conditionalFormatting sqref="I104">
    <cfRule type="cellIs" priority="73" operator="equal" aboveAverage="0" equalAverage="0" bottom="0" percent="0" rank="0" text="" dxfId="1316">
      <formula>"ѵ"</formula>
    </cfRule>
    <cfRule type="cellIs" priority="74" operator="equal" aboveAverage="0" equalAverage="0" bottom="0" percent="0" rank="0" text="" dxfId="1317">
      <formula>"x"</formula>
    </cfRule>
  </conditionalFormatting>
  <conditionalFormatting sqref="I106">
    <cfRule type="cellIs" priority="75" operator="equal" aboveAverage="0" equalAverage="0" bottom="0" percent="0" rank="0" text="" dxfId="1318">
      <formula>"ѵ"</formula>
    </cfRule>
    <cfRule type="cellIs" priority="76" operator="equal" aboveAverage="0" equalAverage="0" bottom="0" percent="0" rank="0" text="" dxfId="1319">
      <formula>"x"</formula>
    </cfRule>
  </conditionalFormatting>
  <conditionalFormatting sqref="I108">
    <cfRule type="cellIs" priority="77" operator="equal" aboveAverage="0" equalAverage="0" bottom="0" percent="0" rank="0" text="" dxfId="1320">
      <formula>"ѵ"</formula>
    </cfRule>
    <cfRule type="cellIs" priority="78" operator="equal" aboveAverage="0" equalAverage="0" bottom="0" percent="0" rank="0" text="" dxfId="1321">
      <formula>"x"</formula>
    </cfRule>
  </conditionalFormatting>
  <conditionalFormatting sqref="I110">
    <cfRule type="cellIs" priority="79" operator="equal" aboveAverage="0" equalAverage="0" bottom="0" percent="0" rank="0" text="" dxfId="1322">
      <formula>"ѵ"</formula>
    </cfRule>
    <cfRule type="cellIs" priority="80" operator="equal" aboveAverage="0" equalAverage="0" bottom="0" percent="0" rank="0" text="" dxfId="1323">
      <formula>"x"</formula>
    </cfRule>
  </conditionalFormatting>
  <conditionalFormatting sqref="I112">
    <cfRule type="cellIs" priority="81" operator="equal" aboveAverage="0" equalAverage="0" bottom="0" percent="0" rank="0" text="" dxfId="1324">
      <formula>"ѵ"</formula>
    </cfRule>
    <cfRule type="cellIs" priority="82" operator="equal" aboveAverage="0" equalAverage="0" bottom="0" percent="0" rank="0" text="" dxfId="1325">
      <formula>"x"</formula>
    </cfRule>
  </conditionalFormatting>
  <conditionalFormatting sqref="I86">
    <cfRule type="cellIs" priority="83" operator="equal" aboveAverage="0" equalAverage="0" bottom="0" percent="0" rank="0" text="" dxfId="1326">
      <formula>"ѵ"</formula>
    </cfRule>
    <cfRule type="cellIs" priority="84" operator="equal" aboveAverage="0" equalAverage="0" bottom="0" percent="0" rank="0" text="" dxfId="1327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Turno'!C83</f>
        <v>GRUPO J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Turno'!D85</f>
        <v>VALNEI PIAZZA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VALNEI PIAZZA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1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Turno'!EJ85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Turno'!C85</f>
        <v>55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Turno'!C85,'Result do Turno'!FY85:FZ90,2,0)</f>
        <v>55</v>
      </c>
      <c r="K13" s="257"/>
      <c r="L13" s="283"/>
      <c r="O13" s="274"/>
      <c r="P13" s="289" t="s">
        <v>164</v>
      </c>
      <c r="Q13" s="289"/>
      <c r="R13" s="293" t="n">
        <f aca="false">'Result do Turno'!EK85</f>
        <v>4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Turno'!D85,Historia!$A$2:$J$527,10,0)=0,"",VLOOKUP('Result do Turno'!D85,Historia!$A$2:$J$527,10,0))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IF(L14=0,"",IF(Jogos!BG85=0,"x","ѵ"))</f>
        <v>x</v>
      </c>
      <c r="J14" s="295" t="str">
        <f aca="false">Jogos!CB85</f>
        <v>VALNEI PIAZZA perdeu para NATAN MORELO por 3x6 6x4 5x10</v>
      </c>
      <c r="K14" s="295" t="str">
        <f aca="false">Jogos!C85</f>
        <v/>
      </c>
      <c r="L14" s="297" t="n">
        <f aca="false">IF(Jogos!BH85="x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Turno'!D85,Historia!$A$2:$I$527,9,0)=0,"",VLOOKUP('Result do Turno'!D85,Historia!$A$2:$I$527,9,0))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Turno'!EL85</f>
        <v>9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str">
        <f aca="false">IF(VLOOKUP('Result do Turno'!D85,Historia!$A$2:$I$527,8,0)=0,"",VLOOKUP('Result do Turno'!D85,Historia!$A$2:$I$527,8,0))</f>
        <v/>
      </c>
      <c r="G16" s="294" t="s">
        <v>168</v>
      </c>
      <c r="H16" s="295" t="str">
        <f aca="false">PARAMETROS!H5</f>
        <v>30 a 05 Jun</v>
      </c>
      <c r="I16" s="296" t="str">
        <f aca="false">IF(L16=0,"",IF(Jogos!BI85=0,"x","ѵ"))</f>
        <v>ѵ</v>
      </c>
      <c r="J16" s="295" t="str">
        <f aca="false">Jogos!CC85</f>
        <v>VALNEI PIAZZA venceu JACKLINE FROTA por WxO</v>
      </c>
      <c r="K16" s="295" t="str">
        <f aca="false">Jogos!E85</f>
        <v/>
      </c>
      <c r="L16" s="297" t="n">
        <f aca="false">IF(Jogos!BJ85="x x",0,1)</f>
        <v>1</v>
      </c>
      <c r="O16" s="274"/>
      <c r="P16" s="299"/>
      <c r="Q16" s="236" t="s">
        <v>169</v>
      </c>
      <c r="R16" s="185" t="n">
        <f aca="false">'Result do Turno'!EM85</f>
        <v>3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Turno'!D85,Historia!$A$2:$I$527,7,0)=0,"",VLOOKUP('Result do Turno'!D85,Historia!$A$2:$I$527,7,0))</f>
        <v>40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Turno'!EN85</f>
        <v>6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Turno'!D85,Historia!$A$2:$I$527,6,0)=0,"",VLOOKUP('Result do Turno'!D85,Historia!$A$2:$I$527,6,0))</f>
        <v>45</v>
      </c>
      <c r="G18" s="294" t="s">
        <v>171</v>
      </c>
      <c r="H18" s="295" t="str">
        <f aca="false">PARAMETROS!H6</f>
        <v>06 a 12 Jun</v>
      </c>
      <c r="I18" s="296" t="str">
        <f aca="false">IF(L18=0,"",IF(Jogos!BK85=0,"x","ѵ"))</f>
        <v>ѵ</v>
      </c>
      <c r="J18" s="295" t="str">
        <f aca="false">Jogos!CD85</f>
        <v>VALNEI PIAZZA venceu MAURO GOES por 6x7 6x2 10x7</v>
      </c>
      <c r="K18" s="295" t="str">
        <f aca="false">Jogos!G85</f>
        <v/>
      </c>
      <c r="L18" s="297" t="n">
        <f aca="false">IF(Jogos!BL85="x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n">
        <f aca="false">IF(VLOOKUP('Result do Turno'!D85,Historia!$A$2:$I$527,5,0)=0,"",VLOOKUP('Result do Turno'!D85,Historia!$A$2:$I$527,5,0))</f>
        <v>47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Turno'!EO85</f>
        <v>72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Turno'!D85,Historia!$A$2:$I$527,4,0)=0,"",VLOOKUP('Result do Turno'!D85,Historia!$A$2:$I$527,4,0))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IF(L20=0,"",IF(Jogos!BM85=0,"x","ѵ"))</f>
        <v>ѵ</v>
      </c>
      <c r="J20" s="295" t="str">
        <f aca="false">Jogos!CE85</f>
        <v>VALNEI PIAZZA venceu HERMINIO SUGUINO por WxO</v>
      </c>
      <c r="K20" s="295" t="str">
        <f aca="false">Jogos!I85</f>
        <v/>
      </c>
      <c r="L20" s="297" t="n">
        <f aca="false">IF(Jogos!BN85="x x",0,1)</f>
        <v>1</v>
      </c>
      <c r="O20" s="274"/>
      <c r="P20" s="299"/>
      <c r="Q20" s="236" t="s">
        <v>169</v>
      </c>
      <c r="R20" s="185" t="n">
        <f aca="false">'Result do Turno'!EP85</f>
        <v>41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Turno'!D85,Historia!$A$2:$I$527,3,0)=0,"",VLOOKUP('Result do Turno'!D85,Historia!$A$2:$I$527,3,0))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Turno'!EQ85</f>
        <v>31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Turno'!D85,Historia!$A$2:$I$527,2,0)=0,"",VLOOKUP('Result do Turno'!D85,Historia!$A$2:$I$527,2,0))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IF(L22=0,"",IF(Jogos!BO85=0,"x","ѵ"))</f>
        <v>ѵ</v>
      </c>
      <c r="J22" s="295" t="str">
        <f aca="false">Jogos!CF85</f>
        <v>VALNEI PIAZZA venceu ELISA PRATA por 6x3 6x2</v>
      </c>
      <c r="K22" s="295" t="str">
        <f aca="false">Jogos!K85</f>
        <v/>
      </c>
      <c r="L22" s="297" t="n">
        <f aca="false">IF(Jogos!BP85="x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Turno'!D86</f>
        <v>ELISA PRATA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ELISA PRATA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2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Turno'!EJ86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Turno'!C86</f>
        <v>56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Turno'!C86,'Result do Turno'!FY85:FZ90,2,0)</f>
        <v>56</v>
      </c>
      <c r="K31" s="257"/>
      <c r="L31" s="283"/>
      <c r="O31" s="274"/>
      <c r="P31" s="289" t="s">
        <v>164</v>
      </c>
      <c r="Q31" s="289"/>
      <c r="R31" s="293" t="n">
        <f aca="false">'Result do Turno'!EK86</f>
        <v>3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Turno'!D86,Historia!$A$2:$J$527,10,0)=0,"",VLOOKUP('Result do Turno'!D86,Historia!$A$2:$J$527,10,0))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IF(L32=0,"",IF(Jogos!BG86=0,"x","ѵ"))</f>
        <v>ѵ</v>
      </c>
      <c r="J32" s="295" t="str">
        <f aca="false">Jogos!CB86</f>
        <v>ELISA PRATA venceu JACKLINE FROTA por 6x1 6x0</v>
      </c>
      <c r="K32" s="295" t="str">
        <f aca="false">Jogos!C86</f>
        <v/>
      </c>
      <c r="L32" s="297" t="n">
        <f aca="false">IF(Jogos!BH86="x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Turno'!D86,Historia!$A$2:$I$527,9,0)=0,"",VLOOKUP('Result do Turno'!D86,Historia!$A$2:$I$527,9,0))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Turno'!EL86</f>
        <v>7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Turno'!D86,Historia!$A$2:$I$527,8,0)=0,"",VLOOKUP('Result do Turno'!D86,Historia!$A$2:$I$527,8,0))</f>
        <v>38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IF(L34=0,"",IF(Jogos!BI86=0,"x","ѵ"))</f>
        <v>x</v>
      </c>
      <c r="J34" s="295" t="str">
        <f aca="false">Jogos!CC86</f>
        <v>ELISA PRATA perdeu para MAURO GOES por 4x6 7x6 7x10</v>
      </c>
      <c r="K34" s="295" t="str">
        <f aca="false">Jogos!E86</f>
        <v/>
      </c>
      <c r="L34" s="297" t="n">
        <f aca="false">IF(Jogos!BJ86="x x",0,1)</f>
        <v>1</v>
      </c>
      <c r="O34" s="274"/>
      <c r="P34" s="299"/>
      <c r="Q34" s="236" t="s">
        <v>169</v>
      </c>
      <c r="R34" s="185" t="n">
        <f aca="false">'Result do Turno'!EM86</f>
        <v>4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Turno'!D86,Historia!$A$2:$I$527,7,0)=0,"",VLOOKUP('Result do Turno'!D86,Historia!$A$2:$I$527,7,0))</f>
        <v>46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Turno'!EN86</f>
        <v>3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n">
        <f aca="false">IF(VLOOKUP('Result do Turno'!D86,Historia!$A$2:$I$527,6,0)=0,"",VLOOKUP('Result do Turno'!D86,Historia!$A$2:$I$527,6,0))</f>
        <v>50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IF(L36=0,"",IF(Jogos!BK86=0,"x","ѵ"))</f>
        <v>ѵ</v>
      </c>
      <c r="J36" s="295" t="str">
        <f aca="false">Jogos!CD86</f>
        <v>ELISA PRATA venceu HERMINIO SUGUINO por 7x5 6x1</v>
      </c>
      <c r="K36" s="295" t="str">
        <f aca="false">Jogos!G86</f>
        <v/>
      </c>
      <c r="L36" s="297" t="n">
        <f aca="false">IF(Jogos!BL86="x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n">
        <f aca="false">IF(VLOOKUP('Result do Turno'!D86,Historia!$A$2:$I$527,5,0)=0,"",VLOOKUP('Result do Turno'!D86,Historia!$A$2:$I$527,5,0))</f>
        <v>51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Turno'!EO86</f>
        <v>60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n">
        <f aca="false">IF(VLOOKUP('Result do Turno'!D86,Historia!$A$2:$I$527,4,0)=0,"",VLOOKUP('Result do Turno'!D86,Historia!$A$2:$I$527,4,0))</f>
        <v>51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IF(L38=0,"",IF(Jogos!BM86=0,"x","ѵ"))</f>
        <v>ѵ</v>
      </c>
      <c r="J38" s="295" t="str">
        <f aca="false">Jogos!CE86</f>
        <v>ELISA PRATA venceu NATAN MORELO por WxO</v>
      </c>
      <c r="K38" s="295" t="str">
        <f aca="false">Jogos!I86</f>
        <v/>
      </c>
      <c r="L38" s="297" t="n">
        <f aca="false">IF(Jogos!BN86="x x",0,1)</f>
        <v>1</v>
      </c>
      <c r="O38" s="274"/>
      <c r="P38" s="299"/>
      <c r="Q38" s="236" t="s">
        <v>169</v>
      </c>
      <c r="R38" s="185" t="n">
        <f aca="false">'Result do Turno'!EP86</f>
        <v>41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n">
        <f aca="false">IF(VLOOKUP('Result do Turno'!D86,Historia!$A$2:$I$527,3,0)=0,"",VLOOKUP('Result do Turno'!D86,Historia!$A$2:$I$527,3,0))</f>
        <v>44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Turno'!EQ86</f>
        <v>19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n">
        <f aca="false">IF(VLOOKUP('Result do Turno'!D86,Historia!$A$2:$I$527,2,0)=0,"",VLOOKUP('Result do Turno'!D86,Historia!$A$2:$I$527,2,0))</f>
        <v>41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IF(L40=0,"",IF(Jogos!BO86=0,"x","ѵ"))</f>
        <v>x</v>
      </c>
      <c r="J40" s="295" t="str">
        <f aca="false">Jogos!CF86</f>
        <v>ELISA PRATA perdeu para VALNEI PIAZZA por 3x6 2x6</v>
      </c>
      <c r="K40" s="295" t="str">
        <f aca="false">Jogos!K86</f>
        <v/>
      </c>
      <c r="L40" s="297" t="n">
        <f aca="false">IF(Jogos!BP86="x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Turno'!D87</f>
        <v>HERMINIO SUGUINO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HERMINIO SUGUINO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5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Turno'!EJ87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Turno'!C87</f>
        <v>57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Turno'!C87,'Result do Turno'!FY85:FZ90,2,0)</f>
        <v>59</v>
      </c>
      <c r="K49" s="257"/>
      <c r="L49" s="283"/>
      <c r="O49" s="274"/>
      <c r="P49" s="289" t="s">
        <v>164</v>
      </c>
      <c r="Q49" s="289"/>
      <c r="R49" s="293" t="n">
        <f aca="false">'Result do Turno'!EK87</f>
        <v>2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Turno'!D87,Historia!$A$2:$J$527,10,0)=0,"",VLOOKUP('Result do Turno'!D87,Historia!$A$2:$J$527,10,0))</f>
        <v/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IF(L50=0,"",IF(Jogos!BG87=0,"x","ѵ"))</f>
        <v>ѵ</v>
      </c>
      <c r="J50" s="295" t="str">
        <f aca="false">Jogos!CB87</f>
        <v>HERMINIO SUGUINO venceu MAURO GOES por WxO</v>
      </c>
      <c r="K50" s="295" t="str">
        <f aca="false">Jogos!C87</f>
        <v/>
      </c>
      <c r="L50" s="297" t="n">
        <f aca="false">IF(Jogos!BH87="x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Turno'!D87,Historia!$A$2:$I$527,9,0)=0,"",VLOOKUP('Result do Turno'!D87,Historia!$A$2:$I$527,9,0))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Turno'!EL87</f>
        <v>5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n">
        <f aca="false">IF(VLOOKUP('Result do Turno'!D87,Historia!$A$2:$I$527,8,0)=0,"",VLOOKUP('Result do Turno'!D87,Historia!$A$2:$I$527,8,0))</f>
        <v>59</v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IF(L52=0,"",IF(Jogos!BI87=0,"x","ѵ"))</f>
        <v>x</v>
      </c>
      <c r="J52" s="295" t="str">
        <f aca="false">Jogos!CC87</f>
        <v>HERMINIO SUGUINO perdeu para NATAN MORELO por 3x6 7x6 9x11</v>
      </c>
      <c r="K52" s="295" t="str">
        <f aca="false">Jogos!E87</f>
        <v/>
      </c>
      <c r="L52" s="297" t="n">
        <f aca="false">IF(Jogos!BJ87="x x",0,1)</f>
        <v>1</v>
      </c>
      <c r="O52" s="274"/>
      <c r="P52" s="299"/>
      <c r="Q52" s="236" t="s">
        <v>169</v>
      </c>
      <c r="R52" s="185" t="n">
        <f aca="false">'Result do Turno'!EM87</f>
        <v>6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n">
        <f aca="false">IF(VLOOKUP('Result do Turno'!D87,Historia!$A$2:$I$527,7,0)=0,"",VLOOKUP('Result do Turno'!D87,Historia!$A$2:$I$527,7,0))</f>
        <v>52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Turno'!EN87</f>
        <v>-1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n">
        <f aca="false">IF(VLOOKUP('Result do Turno'!D87,Historia!$A$2:$I$527,6,0)=0,"",VLOOKUP('Result do Turno'!D87,Historia!$A$2:$I$527,6,0))</f>
        <v>48</v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IF(L54=0,"",IF(Jogos!BK87=0,"x","ѵ"))</f>
        <v>x</v>
      </c>
      <c r="J54" s="295" t="str">
        <f aca="false">Jogos!CD87</f>
        <v>HERMINIO SUGUINO perdeu para ELISA PRATA por 5x7 1x6</v>
      </c>
      <c r="K54" s="295" t="str">
        <f aca="false">Jogos!G87</f>
        <v/>
      </c>
      <c r="L54" s="297" t="n">
        <f aca="false">IF(Jogos!BL87="x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n">
        <f aca="false">IF(VLOOKUP('Result do Turno'!D87,Historia!$A$2:$I$527,5,0)=0,"",VLOOKUP('Result do Turno'!D87,Historia!$A$2:$I$527,5,0))</f>
        <v>52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Turno'!EO87</f>
        <v>49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n">
        <f aca="false">IF(VLOOKUP('Result do Turno'!D87,Historia!$A$2:$I$527,4,0)=0,"",VLOOKUP('Result do Turno'!D87,Historia!$A$2:$I$527,4,0))</f>
        <v>48</v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IF(L56=0,"",IF(Jogos!BM87=0,"x","ѵ"))</f>
        <v>x</v>
      </c>
      <c r="J56" s="295" t="str">
        <f aca="false">Jogos!CE87</f>
        <v>HERMINIO SUGUINO perdeu para VALNEI PIAZZA por WxO</v>
      </c>
      <c r="K56" s="295" t="str">
        <f aca="false">Jogos!I87</f>
        <v/>
      </c>
      <c r="L56" s="297" t="n">
        <f aca="false">IF(Jogos!BN87="x x",0,1)</f>
        <v>1</v>
      </c>
      <c r="O56" s="274"/>
      <c r="P56" s="299"/>
      <c r="Q56" s="236" t="s">
        <v>169</v>
      </c>
      <c r="R56" s="185" t="n">
        <f aca="false">'Result do Turno'!EP87</f>
        <v>48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n">
        <f aca="false">IF(VLOOKUP('Result do Turno'!D87,Historia!$A$2:$I$527,3,0)=0,"",VLOOKUP('Result do Turno'!D87,Historia!$A$2:$I$527,3,0))</f>
        <v>81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Turno'!EQ87</f>
        <v>1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Turno'!D87,Historia!$A$2:$I$527,2,0)=0,"",VLOOKUP('Result do Turno'!D87,Historia!$A$2:$I$527,2,0))</f>
        <v/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IF(L58=0,"",IF(Jogos!BO87=0,"x","ѵ"))</f>
        <v>ѵ</v>
      </c>
      <c r="J58" s="295" t="str">
        <f aca="false">Jogos!CF87</f>
        <v>HERMINIO SUGUINO venceu JACKLINE FROTA por WxO</v>
      </c>
      <c r="K58" s="295" t="str">
        <f aca="false">Jogos!K87</f>
        <v/>
      </c>
      <c r="L58" s="297" t="n">
        <f aca="false">IF(Jogos!BP87="x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Turno'!D88</f>
        <v>MAURO GOES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MAURO GOES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E85-E66+C63</f>
        <v>6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Turno'!EJ88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Turno'!C88</f>
        <v>58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Turno'!C88,'Result do Turno'!FY85:FZ90,2,0)</f>
        <v>57</v>
      </c>
      <c r="K67" s="257"/>
      <c r="L67" s="283"/>
      <c r="O67" s="274"/>
      <c r="P67" s="289" t="s">
        <v>164</v>
      </c>
      <c r="Q67" s="289"/>
      <c r="R67" s="293" t="n">
        <f aca="false">'Result do Turno'!EK88</f>
        <v>3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Turno'!D88,Historia!$A$2:$J$527,10,0)=0,"",VLOOKUP('Result do Turno'!D88,Historia!$A$2:$J$527,10,0))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IF(L68=0,"",IF(Jogos!BG88=0,"x","ѵ"))</f>
        <v>x</v>
      </c>
      <c r="J68" s="295" t="str">
        <f aca="false">Jogos!CB88</f>
        <v>MAURO GOES perdeu para HERMINIO SUGUINO por WxO</v>
      </c>
      <c r="K68" s="295" t="str">
        <f aca="false">Jogos!C88</f>
        <v/>
      </c>
      <c r="L68" s="297" t="n">
        <f aca="false">IF(Jogos!BH88="x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Turno'!D88,Historia!$A$2:$I$527,9,0)=0,"",VLOOKUP('Result do Turno'!D88,Historia!$A$2:$I$527,9,0))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Turno'!EL88</f>
        <v>7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Turno'!D88,Historia!$A$2:$I$527,8,0)=0,"",VLOOKUP('Result do Turno'!D88,Historia!$A$2:$I$527,8,0))</f>
        <v>63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IF(L70=0,"",IF(Jogos!BI88=0,"x","ѵ"))</f>
        <v>ѵ</v>
      </c>
      <c r="J70" s="295" t="str">
        <f aca="false">Jogos!CC88</f>
        <v>MAURO GOES venceu ELISA PRATA por 6x4 6x7 10x7</v>
      </c>
      <c r="K70" s="295" t="str">
        <f aca="false">Jogos!E88</f>
        <v/>
      </c>
      <c r="L70" s="297" t="n">
        <f aca="false">IF(Jogos!BJ88="x x",0,1)</f>
        <v>1</v>
      </c>
      <c r="O70" s="274"/>
      <c r="P70" s="299"/>
      <c r="Q70" s="236" t="s">
        <v>169</v>
      </c>
      <c r="R70" s="185" t="n">
        <f aca="false">'Result do Turno'!EM88</f>
        <v>5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Turno'!D88,Historia!$A$2:$I$527,7,0)=0,"",VLOOKUP('Result do Turno'!D88,Historia!$A$2:$I$527,7,0))</f>
        <v>72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Turno'!EN88</f>
        <v>2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Turno'!D88,Historia!$A$2:$I$527,6,0)=0,"",VLOOKUP('Result do Turno'!D88,Historia!$A$2:$I$527,6,0))</f>
        <v>95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IF(L72=0,"",IF(Jogos!BK88=0,"x","ѵ"))</f>
        <v>x</v>
      </c>
      <c r="J72" s="295" t="str">
        <f aca="false">Jogos!CD88</f>
        <v>MAURO GOES perdeu para VALNEI PIAZZA por 7x6 2x6 7x10</v>
      </c>
      <c r="K72" s="295" t="str">
        <f aca="false">Jogos!G88</f>
        <v/>
      </c>
      <c r="L72" s="297" t="n">
        <f aca="false">IF(Jogos!BL88="x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n">
        <f aca="false">IF(VLOOKUP('Result do Turno'!D88,Historia!$A$2:$I$527,5,0)=0,"",VLOOKUP('Result do Turno'!D88,Historia!$A$2:$I$527,5,0))</f>
        <v>73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Turno'!EO88</f>
        <v>62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n">
        <f aca="false">IF(VLOOKUP('Result do Turno'!D88,Historia!$A$2:$I$527,4,0)=0,"",VLOOKUP('Result do Turno'!D88,Historia!$A$2:$I$527,4,0))</f>
        <v>44</v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IF(L74=0,"",IF(Jogos!BM88=0,"x","ѵ"))</f>
        <v>ѵ</v>
      </c>
      <c r="J74" s="295" t="str">
        <f aca="false">Jogos!CE88</f>
        <v>MAURO GOES venceu JACKLINE FROTA por WxO</v>
      </c>
      <c r="K74" s="295" t="str">
        <f aca="false">Jogos!I88</f>
        <v/>
      </c>
      <c r="L74" s="297" t="n">
        <f aca="false">IF(Jogos!BN88="x x",0,1)</f>
        <v>1</v>
      </c>
      <c r="O74" s="274"/>
      <c r="P74" s="299"/>
      <c r="Q74" s="236" t="s">
        <v>169</v>
      </c>
      <c r="R74" s="185" t="n">
        <f aca="false">'Result do Turno'!EP88</f>
        <v>52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Turno'!D88,Historia!$A$2:$I$527,3,0)=0,"",VLOOKUP('Result do Turno'!D88,Historia!$A$2:$I$527,3,0))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Turno'!EQ88</f>
        <v>10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Turno'!D88,Historia!$A$2:$I$527,2,0)=0,"",VLOOKUP('Result do Turno'!D88,Historia!$A$2:$I$527,2,0))</f>
        <v/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IF(L76=0,"",IF(Jogos!BO88=0,"x","ѵ"))</f>
        <v>ѵ</v>
      </c>
      <c r="J76" s="295" t="str">
        <f aca="false">Jogos!CF88</f>
        <v>MAURO GOES venceu NATAN MORELO por WxO</v>
      </c>
      <c r="K76" s="295" t="str">
        <f aca="false">Jogos!K88</f>
        <v/>
      </c>
      <c r="L76" s="297" t="n">
        <f aca="false">IF(Jogos!BP88="x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Turno'!D89</f>
        <v>JACKLINE FROTA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JACKLINE FROTA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6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Turno'!EJ89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Turno'!C89</f>
        <v>59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Turno'!C89,'Result do Turno'!FY85:FZ90,2,0)</f>
        <v>60</v>
      </c>
      <c r="K85" s="257"/>
      <c r="L85" s="283"/>
      <c r="O85" s="274"/>
      <c r="P85" s="289" t="s">
        <v>164</v>
      </c>
      <c r="Q85" s="289"/>
      <c r="R85" s="293" t="n">
        <f aca="false">'Result do Turno'!EK89</f>
        <v>0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Turno'!D89,Historia!$A$2:$J$527,10,0)=0,"",VLOOKUP('Result do Turno'!D89,Historia!$A$2:$J$527,10,0))</f>
        <v>#N/A</v>
      </c>
      <c r="G86" s="294" t="str">
        <f aca="false">G68</f>
        <v>1a</v>
      </c>
      <c r="H86" s="312" t="str">
        <f aca="false">H68</f>
        <v>23 a 29 Mai</v>
      </c>
      <c r="I86" s="296" t="str">
        <f aca="false">IF(L86=0,"",IF(Jogos!BG89=0,"x","ѵ"))</f>
        <v>x</v>
      </c>
      <c r="J86" s="295" t="str">
        <f aca="false">Jogos!CB89</f>
        <v>JACKLINE FROTA perdeu para ELISA PRATA por 1x6 0x6</v>
      </c>
      <c r="K86" s="295" t="str">
        <f aca="false">Jogos!C89</f>
        <v/>
      </c>
      <c r="L86" s="297" t="n">
        <f aca="false">IF(Jogos!BH89="x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Turno'!D89,Historia!$A$2:$I$527,9,0)=0,"",VLOOKUP('Result do Turno'!D89,Historia!$A$2:$I$527,9,0))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Turno'!EL89</f>
        <v>0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Turno'!D89,Historia!$A$2:$I$527,8,0)=0,"",VLOOKUP('Result do Turno'!D89,Historia!$A$2:$I$527,8,0))</f>
        <v>#N/A</v>
      </c>
      <c r="G88" s="294" t="str">
        <f aca="false">G70</f>
        <v>2a</v>
      </c>
      <c r="H88" s="312" t="str">
        <f aca="false">H70</f>
        <v>30 a 05 Jun</v>
      </c>
      <c r="I88" s="296" t="str">
        <f aca="false">IF(L88=0,"",IF(Jogos!BI89=0,"x","ѵ"))</f>
        <v>x</v>
      </c>
      <c r="J88" s="295" t="str">
        <f aca="false">Jogos!CC89</f>
        <v>JACKLINE FROTA perdeu para VALNEI PIAZZA por WxO</v>
      </c>
      <c r="K88" s="295" t="str">
        <f aca="false">Jogos!E89</f>
        <v/>
      </c>
      <c r="L88" s="297" t="n">
        <f aca="false">IF(Jogos!BJ89="x x",0,1)</f>
        <v>1</v>
      </c>
      <c r="O88" s="274"/>
      <c r="P88" s="299"/>
      <c r="Q88" s="236" t="s">
        <v>169</v>
      </c>
      <c r="R88" s="185" t="n">
        <f aca="false">'Result do Turno'!EM89</f>
        <v>10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Turno'!D89,Historia!$A$2:$I$527,7,0)=0,"",VLOOKUP('Result do Turno'!D89,Historia!$A$2:$I$527,7,0))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Turno'!EN89</f>
        <v>-10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Turno'!D89,Historia!$A$2:$I$527,6,0)=0,"",VLOOKUP('Result do Turno'!D89,Historia!$A$2:$I$527,6,0))</f>
        <v>#N/A</v>
      </c>
      <c r="G90" s="294" t="str">
        <f aca="false">G72</f>
        <v>3a</v>
      </c>
      <c r="H90" s="312" t="str">
        <f aca="false">H72</f>
        <v>06 a 12 Jun</v>
      </c>
      <c r="I90" s="296" t="str">
        <f aca="false">IF(L90=0,"",IF(Jogos!BK89=0,"x","ѵ"))</f>
        <v>x</v>
      </c>
      <c r="J90" s="295" t="str">
        <f aca="false">Jogos!CD89</f>
        <v>JACKLINE FROTA perdeu para NATAN MORELO por WxO</v>
      </c>
      <c r="K90" s="295" t="str">
        <f aca="false">Jogos!G89</f>
        <v/>
      </c>
      <c r="L90" s="297" t="n">
        <f aca="false">IF(Jogos!BL89="x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Turno'!D89,Historia!$A$2:$I$527,5,0)=0,"",VLOOKUP('Result do Turno'!D89,Historia!$A$2:$I$527,5,0))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Turno'!EO89</f>
        <v>1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Turno'!D89,Historia!$A$2:$I$527,4,0)=0,"",VLOOKUP('Result do Turno'!D89,Historia!$A$2:$I$527,4,0))</f>
        <v>#N/A</v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IF(L92=0,"",IF(Jogos!BM89=0,"x","ѵ"))</f>
        <v>x</v>
      </c>
      <c r="J92" s="295" t="str">
        <f aca="false">Jogos!CE89</f>
        <v>JACKLINE FROTA perdeu para MAURO GOES por WxO</v>
      </c>
      <c r="K92" s="295" t="str">
        <f aca="false">Jogos!I89</f>
        <v/>
      </c>
      <c r="L92" s="297" t="n">
        <f aca="false">IF(Jogos!BN89="x x",0,1)</f>
        <v>1</v>
      </c>
      <c r="O92" s="274"/>
      <c r="P92" s="299"/>
      <c r="Q92" s="236" t="s">
        <v>169</v>
      </c>
      <c r="R92" s="185" t="n">
        <f aca="false">'Result do Turno'!EP89</f>
        <v>60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Turno'!D89,Historia!$A$2:$I$527,3,0)=0,"",VLOOKUP('Result do Turno'!D89,Historia!$A$2:$I$527,3,0))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Turno'!EQ89</f>
        <v>-59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Turno'!D89,Historia!$A$2:$I$527,2,0)=0,"",VLOOKUP('Result do Turno'!D89,Historia!$A$2:$I$527,2,0))</f>
        <v>#N/A</v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IF(L94=0,"",IF(Jogos!BO89=0,"x","ѵ"))</f>
        <v>x</v>
      </c>
      <c r="J94" s="295" t="str">
        <f aca="false">Jogos!CF89</f>
        <v>JACKLINE FROTA perdeu para HERMINIO SUGUINO por WxO</v>
      </c>
      <c r="K94" s="295" t="str">
        <f aca="false">Jogos!K89</f>
        <v/>
      </c>
      <c r="L94" s="297" t="n">
        <f aca="false">IF(Jogos!BP89="x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Turno'!D90</f>
        <v>NATAN MORELO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NATAN MORELO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4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Turno'!EJ90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Turno'!C90</f>
        <v>60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Turno'!C90,'Result do Turno'!FY85:FZ90,2,0)</f>
        <v>58</v>
      </c>
      <c r="K103" s="257"/>
      <c r="L103" s="283"/>
      <c r="O103" s="274"/>
      <c r="P103" s="289" t="s">
        <v>164</v>
      </c>
      <c r="Q103" s="289"/>
      <c r="R103" s="293" t="n">
        <f aca="false">'Result do Turno'!EK90</f>
        <v>3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Turno'!D90,Historia!$A$2:$J$527,10,0)=0,"",VLOOKUP('Result do Turno'!D90,Historia!$A$2:$J$527,10,0))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IF(L104=0,"",IF(Jogos!BG90=0,"x","ѵ"))</f>
        <v>ѵ</v>
      </c>
      <c r="J104" s="295" t="str">
        <f aca="false">Jogos!CB90</f>
        <v>NATAN MORELO venceu VALNEI PIAZZA por 6x3 4x6 10x5</v>
      </c>
      <c r="K104" s="295" t="str">
        <f aca="false">Jogos!C90</f>
        <v/>
      </c>
      <c r="L104" s="297" t="n">
        <f aca="false">IF(Jogos!BH90="x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Turno'!D90,Historia!$A$2:$I$527,9,0)=0,"",VLOOKUP('Result do Turno'!D90,Historia!$A$2:$I$527,9,0))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Turno'!EL90</f>
        <v>6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Turno'!D90,Historia!$A$2:$I$527,8,0)=0,"",VLOOKUP('Result do Turno'!D90,Historia!$A$2:$I$527,8,0))</f>
        <v>41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IF(L106=0,"",IF(Jogos!BI90=0,"x","ѵ"))</f>
        <v>ѵ</v>
      </c>
      <c r="J106" s="295" t="str">
        <f aca="false">Jogos!CC90</f>
        <v>NATAN MORELO venceu HERMINIO SUGUINO por 6x3 6x7 11x9</v>
      </c>
      <c r="K106" s="295" t="str">
        <f aca="false">Jogos!E90</f>
        <v/>
      </c>
      <c r="L106" s="297" t="n">
        <f aca="false">IF(Jogos!BJ90="x x",0,1)</f>
        <v>1</v>
      </c>
      <c r="O106" s="274"/>
      <c r="P106" s="299"/>
      <c r="Q106" s="236" t="s">
        <v>169</v>
      </c>
      <c r="R106" s="185" t="n">
        <f aca="false">'Result do Turno'!EM90</f>
        <v>6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Turno'!D90,Historia!$A$2:$I$527,7,0)=0,"",VLOOKUP('Result do Turno'!D90,Historia!$A$2:$I$527,7,0))</f>
        <v>54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Turno'!EN90</f>
        <v>0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n">
        <f aca="false">IF(VLOOKUP('Result do Turno'!D90,Historia!$A$2:$I$527,6,0)=0,"",VLOOKUP('Result do Turno'!D90,Historia!$A$2:$I$527,6,0))</f>
        <v>55</v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IF(L108=0,"",IF(Jogos!BK90=0,"x","ѵ"))</f>
        <v>ѵ</v>
      </c>
      <c r="J108" s="295" t="str">
        <f aca="false">Jogos!CD90</f>
        <v>NATAN MORELO venceu JACKLINE FROTA por WxO</v>
      </c>
      <c r="K108" s="295" t="str">
        <f aca="false">Jogos!G90</f>
        <v/>
      </c>
      <c r="L108" s="297" t="n">
        <f aca="false">IF(Jogos!BL90="x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n">
        <f aca="false">IF(VLOOKUP('Result do Turno'!D90,Historia!$A$2:$I$527,5,0)=0,"",VLOOKUP('Result do Turno'!D90,Historia!$A$2:$I$527,5,0))</f>
        <v>55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Turno'!EO90</f>
        <v>55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n">
        <f aca="false">IF(VLOOKUP('Result do Turno'!D90,Historia!$A$2:$I$527,4,0)=0,"",VLOOKUP('Result do Turno'!D90,Historia!$A$2:$I$527,4,0))</f>
        <v>55</v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IF(L110=0,"",IF(Jogos!BM90=0,"x","ѵ"))</f>
        <v>x</v>
      </c>
      <c r="J110" s="295" t="str">
        <f aca="false">Jogos!CE90</f>
        <v>NATAN MORELO perdeu para ELISA PRATA por WxO</v>
      </c>
      <c r="K110" s="295" t="str">
        <f aca="false">Jogos!I90</f>
        <v/>
      </c>
      <c r="L110" s="297" t="n">
        <f aca="false">IF(Jogos!BN90="x x",0,1)</f>
        <v>1</v>
      </c>
      <c r="O110" s="274"/>
      <c r="P110" s="299"/>
      <c r="Q110" s="236" t="s">
        <v>169</v>
      </c>
      <c r="R110" s="185" t="n">
        <f aca="false">'Result do Turno'!EP90</f>
        <v>57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n">
        <f aca="false">IF(VLOOKUP('Result do Turno'!D90,Historia!$A$2:$I$527,3,0)=0,"",VLOOKUP('Result do Turno'!D90,Historia!$A$2:$I$527,3,0))</f>
        <v>53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Turno'!EQ90</f>
        <v>-2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n">
        <f aca="false">IF(VLOOKUP('Result do Turno'!D90,Historia!$A$2:$I$527,2,0)=0,"",VLOOKUP('Result do Turno'!D90,Historia!$A$2:$I$527,2,0))</f>
        <v>43</v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IF(L112=0,"",IF(Jogos!BO90=0,"x","ѵ"))</f>
        <v>x</v>
      </c>
      <c r="J112" s="295" t="str">
        <f aca="false">Jogos!CF90</f>
        <v>NATAN MORELO perdeu para MAURO GOES por WxO</v>
      </c>
      <c r="K112" s="295" t="str">
        <f aca="false">Jogos!K90</f>
        <v/>
      </c>
      <c r="L112" s="297" t="n">
        <f aca="false">IF(Jogos!BP90="x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328">
      <formula>E6=0</formula>
    </cfRule>
    <cfRule type="expression" priority="3" aboveAverage="0" equalAverage="0" bottom="0" percent="0" rank="0" text="" dxfId="1329">
      <formula>E6=1</formula>
    </cfRule>
  </conditionalFormatting>
  <conditionalFormatting sqref="K32 K34 K36 K38 K40">
    <cfRule type="expression" priority="4" aboveAverage="0" equalAverage="0" bottom="0" percent="0" rank="0" text="" dxfId="1330">
      <formula>$D$27=K32</formula>
    </cfRule>
    <cfRule type="expression" priority="5" aboveAverage="0" equalAverage="0" bottom="0" percent="0" rank="0" text="" dxfId="1331">
      <formula>$D$9</formula>
    </cfRule>
  </conditionalFormatting>
  <conditionalFormatting sqref="K54">
    <cfRule type="expression" priority="6" aboveAverage="0" equalAverage="0" bottom="0" percent="0" rank="0" text="" dxfId="1332">
      <formula>$D$45=K54</formula>
    </cfRule>
  </conditionalFormatting>
  <conditionalFormatting sqref="K68 K70 K72 K74 K76">
    <cfRule type="expression" priority="7" aboveAverage="0" equalAverage="0" bottom="0" percent="0" rank="0" text="" dxfId="1333">
      <formula>$D$63=K68</formula>
    </cfRule>
    <cfRule type="expression" priority="8" aboveAverage="0" equalAverage="0" bottom="0" percent="0" rank="0" text="" dxfId="1334">
      <formula>$D$9</formula>
    </cfRule>
  </conditionalFormatting>
  <conditionalFormatting sqref="K86 K88 K90 K92 K94">
    <cfRule type="expression" priority="9" aboveAverage="0" equalAverage="0" bottom="0" percent="0" rank="0" text="" dxfId="1335">
      <formula>$D$81=K86</formula>
    </cfRule>
    <cfRule type="expression" priority="10" aboveAverage="0" equalAverage="0" bottom="0" percent="0" rank="0" text="" dxfId="1336">
      <formula>$D$9</formula>
    </cfRule>
  </conditionalFormatting>
  <conditionalFormatting sqref="K50">
    <cfRule type="expression" priority="11" aboveAverage="0" equalAverage="0" bottom="0" percent="0" rank="0" text="" dxfId="1337">
      <formula>$D$45=K50</formula>
    </cfRule>
  </conditionalFormatting>
  <conditionalFormatting sqref="K52">
    <cfRule type="expression" priority="12" aboveAverage="0" equalAverage="0" bottom="0" percent="0" rank="0" text="" dxfId="1338">
      <formula>$D$45=K52</formula>
    </cfRule>
  </conditionalFormatting>
  <conditionalFormatting sqref="K56">
    <cfRule type="expression" priority="13" aboveAverage="0" equalAverage="0" bottom="0" percent="0" rank="0" text="" dxfId="1339">
      <formula>$D$45=K56</formula>
    </cfRule>
  </conditionalFormatting>
  <conditionalFormatting sqref="K58">
    <cfRule type="expression" priority="14" aboveAverage="0" equalAverage="0" bottom="0" percent="0" rank="0" text="" dxfId="1340">
      <formula>$D$45=K58</formula>
    </cfRule>
  </conditionalFormatting>
  <conditionalFormatting sqref="K14">
    <cfRule type="expression" priority="15" aboveAverage="0" equalAverage="0" bottom="0" percent="0" rank="0" text="" dxfId="1341">
      <formula>$D$9=K14</formula>
    </cfRule>
  </conditionalFormatting>
  <conditionalFormatting sqref="K16">
    <cfRule type="expression" priority="16" aboveAverage="0" equalAverage="0" bottom="0" percent="0" rank="0" text="" dxfId="1342">
      <formula>$D$9=K16</formula>
    </cfRule>
  </conditionalFormatting>
  <conditionalFormatting sqref="K18">
    <cfRule type="expression" priority="17" aboveAverage="0" equalAverage="0" bottom="0" percent="0" rank="0" text="" dxfId="1343">
      <formula>$D$9=K18</formula>
    </cfRule>
  </conditionalFormatting>
  <conditionalFormatting sqref="K20">
    <cfRule type="expression" priority="18" aboveAverage="0" equalAverage="0" bottom="0" percent="0" rank="0" text="" dxfId="1344">
      <formula>$D$9=K20</formula>
    </cfRule>
  </conditionalFormatting>
  <conditionalFormatting sqref="K22">
    <cfRule type="expression" priority="19" aboveAverage="0" equalAverage="0" bottom="0" percent="0" rank="0" text="" dxfId="1345">
      <formula>$D$9=K22</formula>
    </cfRule>
  </conditionalFormatting>
  <conditionalFormatting sqref="K104">
    <cfRule type="expression" priority="20" aboveAverage="0" equalAverage="0" bottom="0" percent="0" rank="0" text="" dxfId="1346">
      <formula>$D$99=K104</formula>
    </cfRule>
  </conditionalFormatting>
  <conditionalFormatting sqref="K106">
    <cfRule type="expression" priority="21" aboveAverage="0" equalAverage="0" bottom="0" percent="0" rank="0" text="" dxfId="1347">
      <formula>$D$99=K106</formula>
    </cfRule>
  </conditionalFormatting>
  <conditionalFormatting sqref="K108">
    <cfRule type="expression" priority="22" aboveAverage="0" equalAverage="0" bottom="0" percent="0" rank="0" text="" dxfId="1348">
      <formula>$D$99=K108</formula>
    </cfRule>
  </conditionalFormatting>
  <conditionalFormatting sqref="K110">
    <cfRule type="expression" priority="23" aboveAverage="0" equalAverage="0" bottom="0" percent="0" rank="0" text="" dxfId="1349">
      <formula>$D$99=K110</formula>
    </cfRule>
  </conditionalFormatting>
  <conditionalFormatting sqref="K112">
    <cfRule type="expression" priority="24" aboveAverage="0" equalAverage="0" bottom="0" percent="0" rank="0" text="" dxfId="1350">
      <formula>$D$99=K112</formula>
    </cfRule>
  </conditionalFormatting>
  <conditionalFormatting sqref="I88">
    <cfRule type="cellIs" priority="25" operator="equal" aboveAverage="0" equalAverage="0" bottom="0" percent="0" rank="0" text="" dxfId="1351">
      <formula>"ѵ"</formula>
    </cfRule>
    <cfRule type="cellIs" priority="26" operator="equal" aboveAverage="0" equalAverage="0" bottom="0" percent="0" rank="0" text="" dxfId="1352">
      <formula>"x"</formula>
    </cfRule>
  </conditionalFormatting>
  <conditionalFormatting sqref="I90">
    <cfRule type="cellIs" priority="27" operator="equal" aboveAverage="0" equalAverage="0" bottom="0" percent="0" rank="0" text="" dxfId="1353">
      <formula>"ѵ"</formula>
    </cfRule>
    <cfRule type="cellIs" priority="28" operator="equal" aboveAverage="0" equalAverage="0" bottom="0" percent="0" rank="0" text="" dxfId="1354">
      <formula>"x"</formula>
    </cfRule>
  </conditionalFormatting>
  <conditionalFormatting sqref="I92">
    <cfRule type="cellIs" priority="29" operator="equal" aboveAverage="0" equalAverage="0" bottom="0" percent="0" rank="0" text="" dxfId="1355">
      <formula>"ѵ"</formula>
    </cfRule>
    <cfRule type="cellIs" priority="30" operator="equal" aboveAverage="0" equalAverage="0" bottom="0" percent="0" rank="0" text="" dxfId="1356">
      <formula>"x"</formula>
    </cfRule>
  </conditionalFormatting>
  <conditionalFormatting sqref="I94">
    <cfRule type="cellIs" priority="31" operator="equal" aboveAverage="0" equalAverage="0" bottom="0" percent="0" rank="0" text="" dxfId="1357">
      <formula>"ѵ"</formula>
    </cfRule>
    <cfRule type="cellIs" priority="32" operator="equal" aboveAverage="0" equalAverage="0" bottom="0" percent="0" rank="0" text="" dxfId="1358">
      <formula>"x"</formula>
    </cfRule>
  </conditionalFormatting>
  <conditionalFormatting sqref="I32">
    <cfRule type="cellIs" priority="33" operator="equal" aboveAverage="0" equalAverage="0" bottom="0" percent="0" rank="0" text="" dxfId="1359">
      <formula>"ѵ"</formula>
    </cfRule>
    <cfRule type="cellIs" priority="34" operator="equal" aboveAverage="0" equalAverage="0" bottom="0" percent="0" rank="0" text="" dxfId="1360">
      <formula>"x"</formula>
    </cfRule>
  </conditionalFormatting>
  <conditionalFormatting sqref="I34">
    <cfRule type="cellIs" priority="35" operator="equal" aboveAverage="0" equalAverage="0" bottom="0" percent="0" rank="0" text="" dxfId="1361">
      <formula>"ѵ"</formula>
    </cfRule>
    <cfRule type="cellIs" priority="36" operator="equal" aboveAverage="0" equalAverage="0" bottom="0" percent="0" rank="0" text="" dxfId="1362">
      <formula>"x"</formula>
    </cfRule>
  </conditionalFormatting>
  <conditionalFormatting sqref="I36">
    <cfRule type="cellIs" priority="37" operator="equal" aboveAverage="0" equalAverage="0" bottom="0" percent="0" rank="0" text="" dxfId="1363">
      <formula>"ѵ"</formula>
    </cfRule>
    <cfRule type="cellIs" priority="38" operator="equal" aboveAverage="0" equalAverage="0" bottom="0" percent="0" rank="0" text="" dxfId="1364">
      <formula>"x"</formula>
    </cfRule>
  </conditionalFormatting>
  <conditionalFormatting sqref="I38">
    <cfRule type="cellIs" priority="39" operator="equal" aboveAverage="0" equalAverage="0" bottom="0" percent="0" rank="0" text="" dxfId="1365">
      <formula>"ѵ"</formula>
    </cfRule>
    <cfRule type="cellIs" priority="40" operator="equal" aboveAverage="0" equalAverage="0" bottom="0" percent="0" rank="0" text="" dxfId="1366">
      <formula>"x"</formula>
    </cfRule>
  </conditionalFormatting>
  <conditionalFormatting sqref="I40">
    <cfRule type="cellIs" priority="41" operator="equal" aboveAverage="0" equalAverage="0" bottom="0" percent="0" rank="0" text="" dxfId="1367">
      <formula>"ѵ"</formula>
    </cfRule>
    <cfRule type="cellIs" priority="42" operator="equal" aboveAverage="0" equalAverage="0" bottom="0" percent="0" rank="0" text="" dxfId="1368">
      <formula>"x"</formula>
    </cfRule>
  </conditionalFormatting>
  <conditionalFormatting sqref="I14">
    <cfRule type="cellIs" priority="43" operator="equal" aboveAverage="0" equalAverage="0" bottom="0" percent="0" rank="0" text="" dxfId="1369">
      <formula>"ѵ"</formula>
    </cfRule>
    <cfRule type="cellIs" priority="44" operator="equal" aboveAverage="0" equalAverage="0" bottom="0" percent="0" rank="0" text="" dxfId="1370">
      <formula>"x"</formula>
    </cfRule>
  </conditionalFormatting>
  <conditionalFormatting sqref="I16">
    <cfRule type="cellIs" priority="45" operator="equal" aboveAverage="0" equalAverage="0" bottom="0" percent="0" rank="0" text="" dxfId="1371">
      <formula>"ѵ"</formula>
    </cfRule>
    <cfRule type="cellIs" priority="46" operator="equal" aboveAverage="0" equalAverage="0" bottom="0" percent="0" rank="0" text="" dxfId="1372">
      <formula>"x"</formula>
    </cfRule>
  </conditionalFormatting>
  <conditionalFormatting sqref="I18">
    <cfRule type="cellIs" priority="47" operator="equal" aboveAverage="0" equalAverage="0" bottom="0" percent="0" rank="0" text="" dxfId="1373">
      <formula>"ѵ"</formula>
    </cfRule>
    <cfRule type="cellIs" priority="48" operator="equal" aboveAverage="0" equalAverage="0" bottom="0" percent="0" rank="0" text="" dxfId="1374">
      <formula>"x"</formula>
    </cfRule>
  </conditionalFormatting>
  <conditionalFormatting sqref="I20">
    <cfRule type="cellIs" priority="49" operator="equal" aboveAverage="0" equalAverage="0" bottom="0" percent="0" rank="0" text="" dxfId="1375">
      <formula>"ѵ"</formula>
    </cfRule>
    <cfRule type="cellIs" priority="50" operator="equal" aboveAverage="0" equalAverage="0" bottom="0" percent="0" rank="0" text="" dxfId="1376">
      <formula>"x"</formula>
    </cfRule>
  </conditionalFormatting>
  <conditionalFormatting sqref="I22">
    <cfRule type="cellIs" priority="51" operator="equal" aboveAverage="0" equalAverage="0" bottom="0" percent="0" rank="0" text="" dxfId="1377">
      <formula>"ѵ"</formula>
    </cfRule>
    <cfRule type="cellIs" priority="52" operator="equal" aboveAverage="0" equalAverage="0" bottom="0" percent="0" rank="0" text="" dxfId="1378">
      <formula>"x"</formula>
    </cfRule>
  </conditionalFormatting>
  <conditionalFormatting sqref="I50">
    <cfRule type="cellIs" priority="53" operator="equal" aboveAverage="0" equalAverage="0" bottom="0" percent="0" rank="0" text="" dxfId="1379">
      <formula>"ѵ"</formula>
    </cfRule>
    <cfRule type="cellIs" priority="54" operator="equal" aboveAverage="0" equalAverage="0" bottom="0" percent="0" rank="0" text="" dxfId="1380">
      <formula>"x"</formula>
    </cfRule>
  </conditionalFormatting>
  <conditionalFormatting sqref="I52">
    <cfRule type="cellIs" priority="55" operator="equal" aboveAverage="0" equalAverage="0" bottom="0" percent="0" rank="0" text="" dxfId="1381">
      <formula>"ѵ"</formula>
    </cfRule>
    <cfRule type="cellIs" priority="56" operator="equal" aboveAverage="0" equalAverage="0" bottom="0" percent="0" rank="0" text="" dxfId="1382">
      <formula>"x"</formula>
    </cfRule>
  </conditionalFormatting>
  <conditionalFormatting sqref="I54">
    <cfRule type="cellIs" priority="57" operator="equal" aboveAverage="0" equalAverage="0" bottom="0" percent="0" rank="0" text="" dxfId="1383">
      <formula>"ѵ"</formula>
    </cfRule>
    <cfRule type="cellIs" priority="58" operator="equal" aboveAverage="0" equalAverage="0" bottom="0" percent="0" rank="0" text="" dxfId="1384">
      <formula>"x"</formula>
    </cfRule>
  </conditionalFormatting>
  <conditionalFormatting sqref="I56">
    <cfRule type="cellIs" priority="59" operator="equal" aboveAverage="0" equalAverage="0" bottom="0" percent="0" rank="0" text="" dxfId="1385">
      <formula>"ѵ"</formula>
    </cfRule>
    <cfRule type="cellIs" priority="60" operator="equal" aboveAverage="0" equalAverage="0" bottom="0" percent="0" rank="0" text="" dxfId="1386">
      <formula>"x"</formula>
    </cfRule>
  </conditionalFormatting>
  <conditionalFormatting sqref="I58">
    <cfRule type="cellIs" priority="61" operator="equal" aboveAverage="0" equalAverage="0" bottom="0" percent="0" rank="0" text="" dxfId="1387">
      <formula>"ѵ"</formula>
    </cfRule>
    <cfRule type="cellIs" priority="62" operator="equal" aboveAverage="0" equalAverage="0" bottom="0" percent="0" rank="0" text="" dxfId="1388">
      <formula>"x"</formula>
    </cfRule>
  </conditionalFormatting>
  <conditionalFormatting sqref="I68">
    <cfRule type="cellIs" priority="63" operator="equal" aboveAverage="0" equalAverage="0" bottom="0" percent="0" rank="0" text="" dxfId="1389">
      <formula>"ѵ"</formula>
    </cfRule>
    <cfRule type="cellIs" priority="64" operator="equal" aboveAverage="0" equalAverage="0" bottom="0" percent="0" rank="0" text="" dxfId="1390">
      <formula>"x"</formula>
    </cfRule>
  </conditionalFormatting>
  <conditionalFormatting sqref="I70">
    <cfRule type="cellIs" priority="65" operator="equal" aboveAverage="0" equalAverage="0" bottom="0" percent="0" rank="0" text="" dxfId="1391">
      <formula>"ѵ"</formula>
    </cfRule>
    <cfRule type="cellIs" priority="66" operator="equal" aboveAverage="0" equalAverage="0" bottom="0" percent="0" rank="0" text="" dxfId="1392">
      <formula>"x"</formula>
    </cfRule>
  </conditionalFormatting>
  <conditionalFormatting sqref="I72">
    <cfRule type="cellIs" priority="67" operator="equal" aboveAverage="0" equalAverage="0" bottom="0" percent="0" rank="0" text="" dxfId="1393">
      <formula>"ѵ"</formula>
    </cfRule>
    <cfRule type="cellIs" priority="68" operator="equal" aboveAverage="0" equalAverage="0" bottom="0" percent="0" rank="0" text="" dxfId="1394">
      <formula>"x"</formula>
    </cfRule>
  </conditionalFormatting>
  <conditionalFormatting sqref="I74">
    <cfRule type="cellIs" priority="69" operator="equal" aboveAverage="0" equalAverage="0" bottom="0" percent="0" rank="0" text="" dxfId="1395">
      <formula>"ѵ"</formula>
    </cfRule>
    <cfRule type="cellIs" priority="70" operator="equal" aboveAverage="0" equalAverage="0" bottom="0" percent="0" rank="0" text="" dxfId="1396">
      <formula>"x"</formula>
    </cfRule>
  </conditionalFormatting>
  <conditionalFormatting sqref="I76">
    <cfRule type="cellIs" priority="71" operator="equal" aboveAverage="0" equalAverage="0" bottom="0" percent="0" rank="0" text="" dxfId="1397">
      <formula>"ѵ"</formula>
    </cfRule>
    <cfRule type="cellIs" priority="72" operator="equal" aboveAverage="0" equalAverage="0" bottom="0" percent="0" rank="0" text="" dxfId="1398">
      <formula>"x"</formula>
    </cfRule>
  </conditionalFormatting>
  <conditionalFormatting sqref="I104">
    <cfRule type="cellIs" priority="73" operator="equal" aboveAverage="0" equalAverage="0" bottom="0" percent="0" rank="0" text="" dxfId="1399">
      <formula>"ѵ"</formula>
    </cfRule>
    <cfRule type="cellIs" priority="74" operator="equal" aboveAverage="0" equalAverage="0" bottom="0" percent="0" rank="0" text="" dxfId="1400">
      <formula>"x"</formula>
    </cfRule>
  </conditionalFormatting>
  <conditionalFormatting sqref="I106">
    <cfRule type="cellIs" priority="75" operator="equal" aboveAverage="0" equalAverage="0" bottom="0" percent="0" rank="0" text="" dxfId="1401">
      <formula>"ѵ"</formula>
    </cfRule>
    <cfRule type="cellIs" priority="76" operator="equal" aboveAverage="0" equalAverage="0" bottom="0" percent="0" rank="0" text="" dxfId="1402">
      <formula>"x"</formula>
    </cfRule>
  </conditionalFormatting>
  <conditionalFormatting sqref="I108">
    <cfRule type="cellIs" priority="77" operator="equal" aboveAverage="0" equalAverage="0" bottom="0" percent="0" rank="0" text="" dxfId="1403">
      <formula>"ѵ"</formula>
    </cfRule>
    <cfRule type="cellIs" priority="78" operator="equal" aboveAverage="0" equalAverage="0" bottom="0" percent="0" rank="0" text="" dxfId="1404">
      <formula>"x"</formula>
    </cfRule>
  </conditionalFormatting>
  <conditionalFormatting sqref="I110">
    <cfRule type="cellIs" priority="79" operator="equal" aboveAverage="0" equalAverage="0" bottom="0" percent="0" rank="0" text="" dxfId="1405">
      <formula>"ѵ"</formula>
    </cfRule>
    <cfRule type="cellIs" priority="80" operator="equal" aboveAverage="0" equalAverage="0" bottom="0" percent="0" rank="0" text="" dxfId="1406">
      <formula>"x"</formula>
    </cfRule>
  </conditionalFormatting>
  <conditionalFormatting sqref="I112">
    <cfRule type="cellIs" priority="81" operator="equal" aboveAverage="0" equalAverage="0" bottom="0" percent="0" rank="0" text="" dxfId="1407">
      <formula>"ѵ"</formula>
    </cfRule>
    <cfRule type="cellIs" priority="82" operator="equal" aboveAverage="0" equalAverage="0" bottom="0" percent="0" rank="0" text="" dxfId="1408">
      <formula>"x"</formula>
    </cfRule>
  </conditionalFormatting>
  <conditionalFormatting sqref="I86">
    <cfRule type="cellIs" priority="83" operator="equal" aboveAverage="0" equalAverage="0" bottom="0" percent="0" rank="0" text="" dxfId="1409">
      <formula>"ѵ"</formula>
    </cfRule>
    <cfRule type="cellIs" priority="84" operator="equal" aboveAverage="0" equalAverage="0" bottom="0" percent="0" rank="0" text="" dxfId="1410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K265"/>
  <sheetViews>
    <sheetView showFormulas="false" showGridLines="false" showRowColHeaders="true" showZeros="true" rightToLeft="false" tabSelected="false" showOutlineSymbols="true" defaultGridColor="true" view="normal" topLeftCell="A235" colorId="64" zoomScale="85" zoomScaleNormal="85" zoomScalePageLayoutView="100" workbookViewId="0">
      <selection pane="topLeft" activeCell="A256" activeCellId="0" sqref="A256"/>
    </sheetView>
  </sheetViews>
  <sheetFormatPr defaultColWidth="9.13671875" defaultRowHeight="15" zeroHeight="false" outlineLevelRow="0" outlineLevelCol="0"/>
  <cols>
    <col collapsed="false" customWidth="true" hidden="false" outlineLevel="0" max="1" min="1" style="212" width="23.15"/>
    <col collapsed="false" customWidth="true" hidden="false" outlineLevel="0" max="7" min="2" style="212" width="5.01"/>
    <col collapsed="false" customWidth="true" hidden="false" outlineLevel="0" max="8" min="8" style="212" width="8.14"/>
    <col collapsed="false" customWidth="true" hidden="false" outlineLevel="0" max="9" min="9" style="212" width="8.29"/>
    <col collapsed="false" customWidth="false" hidden="false" outlineLevel="0" max="1024" min="10" style="212" width="9.13"/>
  </cols>
  <sheetData>
    <row r="1" customFormat="false" ht="15" hidden="false" customHeight="false" outlineLevel="0" collapsed="false">
      <c r="A1" s="317" t="s">
        <v>13</v>
      </c>
      <c r="B1" s="317" t="n">
        <v>2014</v>
      </c>
      <c r="C1" s="317" t="n">
        <v>2015</v>
      </c>
      <c r="D1" s="317" t="n">
        <v>2016</v>
      </c>
      <c r="E1" s="317" t="n">
        <v>2017</v>
      </c>
      <c r="F1" s="317" t="n">
        <v>2018</v>
      </c>
      <c r="G1" s="317" t="n">
        <v>2019</v>
      </c>
      <c r="H1" s="318" t="n">
        <v>2020</v>
      </c>
      <c r="I1" s="317" t="s">
        <v>182</v>
      </c>
      <c r="J1" s="317" t="s">
        <v>183</v>
      </c>
      <c r="K1" s="317" t="s">
        <v>183</v>
      </c>
    </row>
    <row r="2" customFormat="false" ht="15" hidden="false" customHeight="false" outlineLevel="0" collapsed="false">
      <c r="A2" s="212" t="s">
        <v>184</v>
      </c>
      <c r="H2" s="212" t="n">
        <v>79</v>
      </c>
    </row>
    <row r="3" customFormat="false" ht="15" hidden="false" customHeight="false" outlineLevel="0" collapsed="false">
      <c r="A3" s="319" t="s">
        <v>185</v>
      </c>
      <c r="B3" s="212" t="n">
        <v>72</v>
      </c>
      <c r="C3" s="212" t="n">
        <v>80</v>
      </c>
      <c r="G3" s="212" t="n">
        <v>71</v>
      </c>
      <c r="H3" s="212" t="n">
        <v>84</v>
      </c>
    </row>
    <row r="4" customFormat="false" ht="15" hidden="false" customHeight="false" outlineLevel="0" collapsed="false">
      <c r="A4" s="319" t="s">
        <v>186</v>
      </c>
      <c r="B4" s="212" t="n">
        <v>93</v>
      </c>
      <c r="C4" s="212" t="n">
        <v>66</v>
      </c>
      <c r="D4" s="212" t="n">
        <v>34</v>
      </c>
      <c r="E4" s="212" t="n">
        <v>38</v>
      </c>
      <c r="F4" s="212" t="n">
        <v>31</v>
      </c>
      <c r="G4" s="212" t="n">
        <v>31</v>
      </c>
      <c r="H4" s="212" t="n">
        <v>36</v>
      </c>
    </row>
    <row r="5" customFormat="false" ht="15" hidden="false" customHeight="false" outlineLevel="0" collapsed="false">
      <c r="A5" s="319" t="s">
        <v>187</v>
      </c>
      <c r="G5" s="212" t="n">
        <v>48</v>
      </c>
      <c r="H5" s="212" t="n">
        <v>26</v>
      </c>
    </row>
    <row r="6" customFormat="false" ht="15" hidden="false" customHeight="false" outlineLevel="0" collapsed="false">
      <c r="A6" s="319" t="s">
        <v>188</v>
      </c>
      <c r="B6" s="212" t="n">
        <v>90</v>
      </c>
    </row>
    <row r="7" customFormat="false" ht="15" hidden="false" customHeight="false" outlineLevel="0" collapsed="false">
      <c r="A7" s="319" t="s">
        <v>189</v>
      </c>
      <c r="D7" s="212" t="n">
        <v>52</v>
      </c>
      <c r="E7" s="212" t="n">
        <v>64</v>
      </c>
      <c r="F7" s="212" t="n">
        <v>62</v>
      </c>
      <c r="G7" s="212" t="n">
        <v>74</v>
      </c>
      <c r="H7" s="212" t="n">
        <v>68</v>
      </c>
    </row>
    <row r="8" customFormat="false" ht="15" hidden="false" customHeight="false" outlineLevel="0" collapsed="false">
      <c r="A8" s="319" t="s">
        <v>190</v>
      </c>
      <c r="E8" s="212" t="n">
        <v>62</v>
      </c>
      <c r="F8" s="212" t="n">
        <v>60</v>
      </c>
      <c r="G8" s="212" t="n">
        <v>12</v>
      </c>
    </row>
    <row r="9" customFormat="false" ht="15" hidden="false" customHeight="false" outlineLevel="0" collapsed="false">
      <c r="A9" s="212" t="s">
        <v>191</v>
      </c>
      <c r="H9" s="212" t="n">
        <v>82</v>
      </c>
    </row>
    <row r="10" customFormat="false" ht="15" hidden="false" customHeight="false" outlineLevel="0" collapsed="false">
      <c r="A10" s="212" t="s">
        <v>192</v>
      </c>
    </row>
    <row r="11" customFormat="false" ht="15" hidden="false" customHeight="false" outlineLevel="0" collapsed="false">
      <c r="A11" s="319" t="s">
        <v>193</v>
      </c>
      <c r="C11" s="212" t="n">
        <v>22</v>
      </c>
      <c r="D11" s="212" t="n">
        <v>28</v>
      </c>
      <c r="E11" s="212" t="n">
        <v>40</v>
      </c>
      <c r="F11" s="212" t="n">
        <v>36</v>
      </c>
      <c r="G11" s="212" t="n">
        <v>32</v>
      </c>
    </row>
    <row r="12" customFormat="false" ht="15" hidden="false" customHeight="false" outlineLevel="0" collapsed="false">
      <c r="A12" s="319" t="s">
        <v>194</v>
      </c>
      <c r="C12" s="212" t="n">
        <v>71</v>
      </c>
      <c r="D12" s="212" t="n">
        <v>67</v>
      </c>
      <c r="F12" s="212" t="n">
        <v>66</v>
      </c>
      <c r="G12" s="212" t="n">
        <v>42</v>
      </c>
    </row>
    <row r="13" customFormat="false" ht="15" hidden="false" customHeight="false" outlineLevel="0" collapsed="false">
      <c r="A13" s="319" t="s">
        <v>195</v>
      </c>
      <c r="B13" s="212" t="n">
        <v>54</v>
      </c>
    </row>
    <row r="14" customFormat="false" ht="15" hidden="false" customHeight="false" outlineLevel="0" collapsed="false">
      <c r="A14" s="319" t="s">
        <v>196</v>
      </c>
      <c r="B14" s="212" t="n">
        <v>71</v>
      </c>
    </row>
    <row r="15" customFormat="false" ht="15" hidden="false" customHeight="false" outlineLevel="0" collapsed="false">
      <c r="A15" s="319" t="s">
        <v>197</v>
      </c>
      <c r="B15" s="212" t="n">
        <v>22</v>
      </c>
      <c r="C15" s="212" t="n">
        <v>31</v>
      </c>
      <c r="E15" s="212" t="n">
        <v>22</v>
      </c>
      <c r="F15" s="212" t="n">
        <v>24</v>
      </c>
      <c r="G15" s="212" t="n">
        <v>23</v>
      </c>
      <c r="H15" s="212" t="n">
        <v>24</v>
      </c>
    </row>
    <row r="16" customFormat="false" ht="15" hidden="false" customHeight="false" outlineLevel="0" collapsed="false">
      <c r="A16" s="319" t="s">
        <v>198</v>
      </c>
      <c r="B16" s="212" t="n">
        <v>102</v>
      </c>
    </row>
    <row r="17" customFormat="false" ht="15" hidden="false" customHeight="false" outlineLevel="0" collapsed="false">
      <c r="A17" s="212" t="s">
        <v>199</v>
      </c>
      <c r="H17" s="212" t="n">
        <v>95</v>
      </c>
    </row>
    <row r="18" customFormat="false" ht="15" hidden="false" customHeight="false" outlineLevel="0" collapsed="false">
      <c r="A18" s="319" t="s">
        <v>200</v>
      </c>
      <c r="C18" s="212" t="n">
        <v>104</v>
      </c>
    </row>
    <row r="19" customFormat="false" ht="15" hidden="false" customHeight="false" outlineLevel="0" collapsed="false">
      <c r="A19" s="319" t="s">
        <v>201</v>
      </c>
      <c r="D19" s="212" t="n">
        <v>53</v>
      </c>
      <c r="E19" s="212" t="n">
        <v>48</v>
      </c>
      <c r="F19" s="212" t="n">
        <v>61</v>
      </c>
      <c r="G19" s="212" t="n">
        <v>66</v>
      </c>
    </row>
    <row r="20" customFormat="false" ht="15" hidden="false" customHeight="false" outlineLevel="0" collapsed="false">
      <c r="A20" s="319" t="s">
        <v>202</v>
      </c>
      <c r="B20" s="212" t="n">
        <v>3</v>
      </c>
      <c r="C20" s="212" t="n">
        <v>2</v>
      </c>
      <c r="D20" s="212" t="n">
        <v>6</v>
      </c>
      <c r="E20" s="212" t="n">
        <v>3</v>
      </c>
      <c r="F20" s="212" t="n">
        <v>2</v>
      </c>
      <c r="G20" s="212" t="n">
        <v>3</v>
      </c>
      <c r="H20" s="212" t="n">
        <v>2</v>
      </c>
    </row>
    <row r="21" customFormat="false" ht="15" hidden="false" customHeight="false" outlineLevel="0" collapsed="false">
      <c r="A21" s="319" t="s">
        <v>203</v>
      </c>
      <c r="B21" s="212" t="n">
        <v>55</v>
      </c>
    </row>
    <row r="22" customFormat="false" ht="15" hidden="false" customHeight="false" outlineLevel="0" collapsed="false">
      <c r="A22" s="319" t="s">
        <v>204</v>
      </c>
      <c r="F22" s="212" t="n">
        <v>13</v>
      </c>
      <c r="G22" s="212" t="n">
        <v>21</v>
      </c>
      <c r="H22" s="212" t="n">
        <v>10</v>
      </c>
    </row>
    <row r="23" customFormat="false" ht="15" hidden="false" customHeight="false" outlineLevel="0" collapsed="false">
      <c r="A23" s="319" t="s">
        <v>205</v>
      </c>
      <c r="H23" s="212" t="n">
        <v>43</v>
      </c>
    </row>
    <row r="24" customFormat="false" ht="15" hidden="false" customHeight="false" outlineLevel="0" collapsed="false">
      <c r="A24" s="319" t="s">
        <v>206</v>
      </c>
      <c r="E24" s="212" t="n">
        <v>78</v>
      </c>
      <c r="F24" s="212" t="n">
        <v>70</v>
      </c>
      <c r="G24" s="212" t="n">
        <v>68</v>
      </c>
      <c r="H24" s="212" t="n">
        <v>61</v>
      </c>
    </row>
    <row r="25" customFormat="false" ht="15" hidden="false" customHeight="false" outlineLevel="0" collapsed="false">
      <c r="A25" s="319" t="s">
        <v>207</v>
      </c>
      <c r="F25" s="212" t="n">
        <v>71</v>
      </c>
      <c r="G25" s="212" t="n">
        <v>35</v>
      </c>
      <c r="H25" s="212" t="n">
        <v>25</v>
      </c>
    </row>
    <row r="26" customFormat="false" ht="15" hidden="false" customHeight="false" outlineLevel="0" collapsed="false">
      <c r="A26" s="319" t="s">
        <v>208</v>
      </c>
      <c r="C26" s="212" t="n">
        <v>98</v>
      </c>
    </row>
    <row r="27" customFormat="false" ht="15" hidden="false" customHeight="false" outlineLevel="0" collapsed="false">
      <c r="A27" s="319" t="s">
        <v>209</v>
      </c>
      <c r="C27" s="212" t="n">
        <v>43</v>
      </c>
    </row>
    <row r="28" customFormat="false" ht="15" hidden="false" customHeight="false" outlineLevel="0" collapsed="false">
      <c r="A28" s="319" t="s">
        <v>210</v>
      </c>
      <c r="E28" s="212" t="n">
        <v>90</v>
      </c>
    </row>
    <row r="29" customFormat="false" ht="15" hidden="false" customHeight="false" outlineLevel="0" collapsed="false">
      <c r="A29" s="319" t="s">
        <v>211</v>
      </c>
      <c r="B29" s="212" t="n">
        <v>70</v>
      </c>
    </row>
    <row r="30" customFormat="false" ht="15" hidden="false" customHeight="false" outlineLevel="0" collapsed="false">
      <c r="A30" s="319" t="s">
        <v>212</v>
      </c>
      <c r="C30" s="212" t="n">
        <v>94</v>
      </c>
      <c r="H30" s="212" t="n">
        <v>96</v>
      </c>
    </row>
    <row r="31" customFormat="false" ht="15" hidden="false" customHeight="false" outlineLevel="0" collapsed="false">
      <c r="A31" s="319" t="s">
        <v>213</v>
      </c>
      <c r="B31" s="212" t="n">
        <v>62</v>
      </c>
      <c r="C31" s="212" t="n">
        <v>73</v>
      </c>
      <c r="D31" s="212" t="n">
        <v>79</v>
      </c>
      <c r="E31" s="212" t="n">
        <v>85</v>
      </c>
    </row>
    <row r="32" customFormat="false" ht="15" hidden="false" customHeight="false" outlineLevel="0" collapsed="false">
      <c r="A32" s="319" t="s">
        <v>214</v>
      </c>
      <c r="B32" s="212" t="n">
        <v>75</v>
      </c>
    </row>
    <row r="33" customFormat="false" ht="15" hidden="false" customHeight="false" outlineLevel="0" collapsed="false">
      <c r="A33" s="319" t="s">
        <v>215</v>
      </c>
      <c r="B33" s="212" t="n">
        <v>66</v>
      </c>
      <c r="C33" s="212" t="n">
        <v>42</v>
      </c>
      <c r="D33" s="212" t="n">
        <v>25</v>
      </c>
      <c r="E33" s="212" t="n">
        <v>39</v>
      </c>
      <c r="F33" s="212" t="n">
        <v>34</v>
      </c>
    </row>
    <row r="34" customFormat="false" ht="15" hidden="false" customHeight="false" outlineLevel="0" collapsed="false">
      <c r="A34" s="319" t="s">
        <v>216</v>
      </c>
      <c r="B34" s="212" t="n">
        <v>20</v>
      </c>
      <c r="C34" s="212" t="n">
        <v>38</v>
      </c>
      <c r="D34" s="212" t="n">
        <v>24</v>
      </c>
      <c r="E34" s="212" t="n">
        <v>24</v>
      </c>
      <c r="F34" s="212" t="n">
        <v>32</v>
      </c>
      <c r="G34" s="212" t="n">
        <v>43</v>
      </c>
      <c r="H34" s="212" t="n">
        <v>35</v>
      </c>
    </row>
    <row r="35" customFormat="false" ht="15" hidden="false" customHeight="false" outlineLevel="0" collapsed="false">
      <c r="A35" s="319" t="s">
        <v>217</v>
      </c>
      <c r="B35" s="212" t="n">
        <v>50</v>
      </c>
      <c r="C35" s="212" t="n">
        <v>58</v>
      </c>
      <c r="D35" s="212" t="n">
        <v>47</v>
      </c>
      <c r="E35" s="212" t="n">
        <v>50</v>
      </c>
      <c r="F35" s="212" t="n">
        <v>56</v>
      </c>
      <c r="G35" s="212" t="n">
        <v>49</v>
      </c>
      <c r="H35" s="212" t="n">
        <v>40</v>
      </c>
    </row>
    <row r="36" customFormat="false" ht="15" hidden="false" customHeight="false" outlineLevel="0" collapsed="false">
      <c r="A36" s="319" t="s">
        <v>218</v>
      </c>
      <c r="B36" s="212" t="n">
        <v>25</v>
      </c>
      <c r="C36" s="212" t="n">
        <v>20</v>
      </c>
    </row>
    <row r="37" customFormat="false" ht="15" hidden="false" customHeight="false" outlineLevel="0" collapsed="false">
      <c r="A37" s="319" t="s">
        <v>219</v>
      </c>
      <c r="B37" s="212" t="n">
        <v>26</v>
      </c>
      <c r="C37" s="212" t="n">
        <v>40</v>
      </c>
      <c r="E37" s="212" t="n">
        <v>53</v>
      </c>
      <c r="F37" s="212" t="n">
        <v>47</v>
      </c>
      <c r="G37" s="212" t="n">
        <v>36</v>
      </c>
      <c r="H37" s="212" t="n">
        <v>42</v>
      </c>
    </row>
    <row r="38" customFormat="false" ht="15" hidden="false" customHeight="false" outlineLevel="0" collapsed="false">
      <c r="A38" s="319" t="s">
        <v>220</v>
      </c>
      <c r="B38" s="212" t="n">
        <v>97</v>
      </c>
    </row>
    <row r="39" customFormat="false" ht="15" hidden="false" customHeight="false" outlineLevel="0" collapsed="false">
      <c r="A39" s="319" t="s">
        <v>221</v>
      </c>
      <c r="C39" s="212" t="n">
        <v>87</v>
      </c>
    </row>
    <row r="40" customFormat="false" ht="15" hidden="false" customHeight="false" outlineLevel="0" collapsed="false">
      <c r="A40" s="319" t="s">
        <v>222</v>
      </c>
      <c r="B40" s="212" t="n">
        <v>39</v>
      </c>
      <c r="C40" s="212" t="n">
        <v>62</v>
      </c>
      <c r="D40" s="212" t="n">
        <v>57</v>
      </c>
      <c r="E40" s="212" t="n">
        <v>61</v>
      </c>
    </row>
    <row r="41" customFormat="false" ht="15" hidden="false" customHeight="false" outlineLevel="0" collapsed="false">
      <c r="A41" s="319" t="s">
        <v>223</v>
      </c>
      <c r="B41" s="212" t="n">
        <v>92</v>
      </c>
    </row>
    <row r="42" customFormat="false" ht="15" hidden="false" customHeight="false" outlineLevel="0" collapsed="false">
      <c r="A42" s="319" t="s">
        <v>224</v>
      </c>
      <c r="B42" s="212" t="n">
        <v>101</v>
      </c>
    </row>
    <row r="43" customFormat="false" ht="15" hidden="false" customHeight="false" outlineLevel="0" collapsed="false">
      <c r="A43" s="319" t="s">
        <v>225</v>
      </c>
      <c r="H43" s="212" t="n">
        <v>37</v>
      </c>
    </row>
    <row r="44" customFormat="false" ht="15" hidden="false" customHeight="false" outlineLevel="0" collapsed="false">
      <c r="A44" s="319" t="s">
        <v>226</v>
      </c>
    </row>
    <row r="45" customFormat="false" ht="15" hidden="false" customHeight="false" outlineLevel="0" collapsed="false">
      <c r="A45" s="319" t="s">
        <v>227</v>
      </c>
      <c r="B45" s="212" t="n">
        <v>96</v>
      </c>
    </row>
    <row r="46" customFormat="false" ht="15" hidden="false" customHeight="false" outlineLevel="0" collapsed="false">
      <c r="A46" s="319" t="s">
        <v>228</v>
      </c>
      <c r="B46" s="212" t="n">
        <v>37</v>
      </c>
    </row>
    <row r="47" customFormat="false" ht="15" hidden="false" customHeight="false" outlineLevel="0" collapsed="false">
      <c r="A47" s="319" t="s">
        <v>229</v>
      </c>
      <c r="B47" s="212" t="n">
        <v>42</v>
      </c>
    </row>
    <row r="48" customFormat="false" ht="15" hidden="false" customHeight="false" outlineLevel="0" collapsed="false">
      <c r="A48" s="319" t="s">
        <v>230</v>
      </c>
      <c r="C48" s="212" t="n">
        <v>11</v>
      </c>
      <c r="E48" s="212" t="n">
        <v>11</v>
      </c>
      <c r="F48" s="212" t="n">
        <v>7</v>
      </c>
    </row>
    <row r="49" customFormat="false" ht="15" hidden="false" customHeight="false" outlineLevel="0" collapsed="false">
      <c r="A49" s="319" t="s">
        <v>231</v>
      </c>
      <c r="B49" s="212" t="n">
        <v>29</v>
      </c>
      <c r="C49" s="212" t="n">
        <v>23</v>
      </c>
      <c r="D49" s="212" t="n">
        <v>16</v>
      </c>
      <c r="E49" s="212" t="n">
        <v>30</v>
      </c>
      <c r="F49" s="212" t="n">
        <v>30</v>
      </c>
      <c r="G49" s="212" t="n">
        <v>29</v>
      </c>
      <c r="H49" s="212" t="n">
        <v>17</v>
      </c>
    </row>
    <row r="50" customFormat="false" ht="15" hidden="false" customHeight="false" outlineLevel="0" collapsed="false">
      <c r="A50" s="319" t="s">
        <v>232</v>
      </c>
      <c r="B50" s="212" t="n">
        <v>89</v>
      </c>
      <c r="C50" s="212" t="n">
        <v>88</v>
      </c>
    </row>
    <row r="51" customFormat="false" ht="15" hidden="false" customHeight="false" outlineLevel="0" collapsed="false">
      <c r="A51" s="319" t="s">
        <v>233</v>
      </c>
      <c r="B51" s="212" t="n">
        <v>10</v>
      </c>
      <c r="C51" s="212" t="n">
        <v>12</v>
      </c>
      <c r="D51" s="212" t="n">
        <v>11</v>
      </c>
      <c r="F51" s="212" t="n">
        <v>53</v>
      </c>
      <c r="G51" s="212" t="n">
        <v>24</v>
      </c>
      <c r="H51" s="212" t="n">
        <v>21</v>
      </c>
    </row>
    <row r="52" customFormat="false" ht="15" hidden="false" customHeight="false" outlineLevel="0" collapsed="false">
      <c r="A52" s="319" t="s">
        <v>234</v>
      </c>
      <c r="B52" s="212" t="n">
        <v>73</v>
      </c>
      <c r="E52" s="212" t="n">
        <v>84</v>
      </c>
      <c r="F52" s="212" t="n">
        <v>93</v>
      </c>
    </row>
    <row r="53" customFormat="false" ht="15" hidden="false" customHeight="false" outlineLevel="0" collapsed="false">
      <c r="A53" s="319" t="s">
        <v>235</v>
      </c>
      <c r="B53" s="212" t="n">
        <v>16</v>
      </c>
      <c r="C53" s="212" t="n">
        <v>30</v>
      </c>
      <c r="D53" s="212" t="n">
        <v>35</v>
      </c>
      <c r="E53" s="212" t="n">
        <v>26</v>
      </c>
      <c r="F53" s="212" t="n">
        <v>38</v>
      </c>
    </row>
    <row r="54" customFormat="false" ht="15" hidden="false" customHeight="false" outlineLevel="0" collapsed="false">
      <c r="A54" s="319" t="s">
        <v>236</v>
      </c>
      <c r="C54" s="212" t="n">
        <v>72</v>
      </c>
      <c r="D54" s="212" t="n">
        <v>42</v>
      </c>
      <c r="E54" s="212" t="n">
        <v>20</v>
      </c>
      <c r="F54" s="212" t="n">
        <v>18</v>
      </c>
    </row>
    <row r="55" customFormat="false" ht="15" hidden="false" customHeight="false" outlineLevel="0" collapsed="false">
      <c r="A55" s="319" t="s">
        <v>237</v>
      </c>
      <c r="C55" s="212" t="n">
        <v>89</v>
      </c>
      <c r="D55" s="212" t="n">
        <v>74</v>
      </c>
    </row>
    <row r="56" customFormat="false" ht="15" hidden="false" customHeight="false" outlineLevel="0" collapsed="false">
      <c r="A56" s="319" t="s">
        <v>238</v>
      </c>
      <c r="B56" s="212" t="n">
        <v>48</v>
      </c>
    </row>
    <row r="57" customFormat="false" ht="15" hidden="false" customHeight="false" outlineLevel="0" collapsed="false">
      <c r="A57" s="319" t="s">
        <v>239</v>
      </c>
      <c r="F57" s="212" t="n">
        <v>58</v>
      </c>
      <c r="H57" s="212" t="n">
        <v>90</v>
      </c>
    </row>
    <row r="58" customFormat="false" ht="15" hidden="false" customHeight="false" outlineLevel="0" collapsed="false">
      <c r="A58" s="319" t="s">
        <v>240</v>
      </c>
      <c r="E58" s="212" t="n">
        <v>71</v>
      </c>
      <c r="F58" s="212" t="n">
        <v>64</v>
      </c>
      <c r="G58" s="212" t="n">
        <v>41</v>
      </c>
      <c r="H58" s="212" t="n">
        <v>39</v>
      </c>
    </row>
    <row r="59" customFormat="false" ht="15" hidden="false" customHeight="false" outlineLevel="0" collapsed="false">
      <c r="A59" s="319" t="s">
        <v>241</v>
      </c>
      <c r="E59" s="212" t="n">
        <v>82</v>
      </c>
    </row>
    <row r="60" customFormat="false" ht="15" hidden="false" customHeight="false" outlineLevel="0" collapsed="false">
      <c r="A60" s="319" t="s">
        <v>242</v>
      </c>
    </row>
    <row r="61" customFormat="false" ht="15" hidden="false" customHeight="false" outlineLevel="0" collapsed="false">
      <c r="A61" s="319" t="s">
        <v>243</v>
      </c>
      <c r="B61" s="212" t="n">
        <v>23</v>
      </c>
      <c r="C61" s="212" t="n">
        <v>25</v>
      </c>
      <c r="D61" s="212" t="n">
        <v>33</v>
      </c>
      <c r="E61" s="212" t="n">
        <v>31</v>
      </c>
      <c r="F61" s="212" t="n">
        <v>39</v>
      </c>
      <c r="G61" s="212" t="n">
        <v>34</v>
      </c>
      <c r="H61" s="212" t="n">
        <v>48</v>
      </c>
    </row>
    <row r="62" customFormat="false" ht="15" hidden="false" customHeight="false" outlineLevel="0" collapsed="false">
      <c r="A62" s="319" t="s">
        <v>244</v>
      </c>
      <c r="G62" s="212" t="n">
        <v>53</v>
      </c>
      <c r="H62" s="212" t="n">
        <v>32</v>
      </c>
    </row>
    <row r="63" customFormat="false" ht="15" hidden="false" customHeight="false" outlineLevel="0" collapsed="false">
      <c r="A63" s="319" t="s">
        <v>245</v>
      </c>
      <c r="D63" s="212" t="n">
        <v>41</v>
      </c>
      <c r="E63" s="212" t="n">
        <v>15</v>
      </c>
      <c r="F63" s="212" t="n">
        <v>11</v>
      </c>
      <c r="G63" s="212" t="n">
        <v>8</v>
      </c>
      <c r="H63" s="212" t="n">
        <v>6</v>
      </c>
    </row>
    <row r="64" customFormat="false" ht="15" hidden="false" customHeight="false" outlineLevel="0" collapsed="false">
      <c r="A64" s="319" t="s">
        <v>246</v>
      </c>
      <c r="B64" s="212" t="n">
        <v>59</v>
      </c>
      <c r="C64" s="212" t="n">
        <v>63</v>
      </c>
    </row>
    <row r="65" customFormat="false" ht="15" hidden="false" customHeight="false" outlineLevel="0" collapsed="false">
      <c r="A65" s="319" t="s">
        <v>247</v>
      </c>
      <c r="F65" s="212" t="n">
        <v>82</v>
      </c>
    </row>
    <row r="66" customFormat="false" ht="15" hidden="false" customHeight="false" outlineLevel="0" collapsed="false">
      <c r="A66" s="319" t="s">
        <v>248</v>
      </c>
      <c r="C66" s="212" t="n">
        <v>24</v>
      </c>
      <c r="D66" s="212" t="n">
        <v>26</v>
      </c>
      <c r="E66" s="212" t="n">
        <v>32</v>
      </c>
      <c r="F66" s="212" t="n">
        <v>37</v>
      </c>
    </row>
    <row r="67" customFormat="false" ht="15" hidden="false" customHeight="false" outlineLevel="0" collapsed="false">
      <c r="A67" s="212" t="s">
        <v>249</v>
      </c>
      <c r="H67" s="212" t="n">
        <v>74</v>
      </c>
    </row>
    <row r="68" customFormat="false" ht="15" hidden="false" customHeight="false" outlineLevel="0" collapsed="false">
      <c r="A68" s="319" t="s">
        <v>250</v>
      </c>
      <c r="E68" s="212" t="n">
        <v>88</v>
      </c>
    </row>
    <row r="69" customFormat="false" ht="15" hidden="false" customHeight="false" outlineLevel="0" collapsed="false">
      <c r="A69" s="319" t="s">
        <v>251</v>
      </c>
      <c r="E69" s="212" t="n">
        <v>59</v>
      </c>
      <c r="F69" s="212" t="n">
        <v>35</v>
      </c>
      <c r="G69" s="212" t="n">
        <v>44</v>
      </c>
    </row>
    <row r="70" customFormat="false" ht="15" hidden="false" customHeight="false" outlineLevel="0" collapsed="false">
      <c r="A70" s="212" t="s">
        <v>252</v>
      </c>
      <c r="H70" s="212" t="n">
        <v>88</v>
      </c>
    </row>
    <row r="71" customFormat="false" ht="15" hidden="false" customHeight="false" outlineLevel="0" collapsed="false">
      <c r="A71" s="319" t="s">
        <v>253</v>
      </c>
      <c r="B71" s="212" t="n">
        <v>91</v>
      </c>
      <c r="C71" s="212" t="n">
        <v>97</v>
      </c>
    </row>
    <row r="72" customFormat="false" ht="15" hidden="false" customHeight="false" outlineLevel="0" collapsed="false">
      <c r="A72" s="319" t="s">
        <v>254</v>
      </c>
      <c r="C72" s="212" t="n">
        <v>17</v>
      </c>
      <c r="D72" s="212" t="n">
        <v>8</v>
      </c>
      <c r="E72" s="212" t="n">
        <v>4</v>
      </c>
      <c r="F72" s="212" t="n">
        <v>4</v>
      </c>
      <c r="G72" s="212" t="n">
        <v>4</v>
      </c>
      <c r="H72" s="212" t="n">
        <v>3</v>
      </c>
    </row>
    <row r="73" customFormat="false" ht="15" hidden="false" customHeight="false" outlineLevel="0" collapsed="false">
      <c r="A73" s="212" t="s">
        <v>255</v>
      </c>
      <c r="H73" s="212" t="n">
        <v>51</v>
      </c>
    </row>
    <row r="74" customFormat="false" ht="15" hidden="false" customHeight="false" outlineLevel="0" collapsed="false">
      <c r="A74" s="319" t="s">
        <v>256</v>
      </c>
      <c r="C74" s="212" t="n">
        <v>55</v>
      </c>
      <c r="D74" s="212" t="n">
        <v>68</v>
      </c>
    </row>
    <row r="75" customFormat="false" ht="15" hidden="false" customHeight="false" outlineLevel="0" collapsed="false">
      <c r="A75" s="319" t="s">
        <v>257</v>
      </c>
      <c r="E75" s="212" t="n">
        <v>83</v>
      </c>
    </row>
    <row r="76" customFormat="false" ht="15" hidden="false" customHeight="false" outlineLevel="0" collapsed="false">
      <c r="A76" s="319" t="s">
        <v>258</v>
      </c>
      <c r="C76" s="212" t="n">
        <v>65</v>
      </c>
      <c r="D76" s="212" t="n">
        <v>18</v>
      </c>
      <c r="E76" s="212" t="n">
        <v>18</v>
      </c>
      <c r="F76" s="212" t="n">
        <v>28</v>
      </c>
      <c r="H76" s="212" t="n">
        <v>16</v>
      </c>
    </row>
    <row r="77" customFormat="false" ht="15" hidden="false" customHeight="false" outlineLevel="0" collapsed="false">
      <c r="A77" s="319" t="s">
        <v>259</v>
      </c>
      <c r="F77" s="212" t="n">
        <v>79</v>
      </c>
    </row>
    <row r="78" customFormat="false" ht="15" hidden="false" customHeight="false" outlineLevel="0" collapsed="false">
      <c r="A78" s="319" t="s">
        <v>260</v>
      </c>
      <c r="B78" s="212" t="n">
        <v>17</v>
      </c>
      <c r="C78" s="212" t="n">
        <v>18</v>
      </c>
      <c r="F78" s="212" t="n">
        <v>22</v>
      </c>
      <c r="G78" s="212" t="n">
        <v>25</v>
      </c>
    </row>
    <row r="79" customFormat="false" ht="15" hidden="false" customHeight="false" outlineLevel="0" collapsed="false">
      <c r="A79" s="319" t="s">
        <v>261</v>
      </c>
      <c r="E79" s="212" t="n">
        <v>70</v>
      </c>
      <c r="F79" s="212" t="n">
        <v>51</v>
      </c>
      <c r="G79" s="212" t="n">
        <v>28</v>
      </c>
      <c r="H79" s="212" t="n">
        <v>23</v>
      </c>
    </row>
    <row r="80" customFormat="false" ht="15" hidden="false" customHeight="false" outlineLevel="0" collapsed="false">
      <c r="A80" s="319" t="s">
        <v>262</v>
      </c>
      <c r="C80" s="212" t="n">
        <v>101</v>
      </c>
      <c r="D80" s="212" t="n">
        <v>69</v>
      </c>
      <c r="E80" s="212" t="n">
        <v>58</v>
      </c>
      <c r="H80" s="212" t="n">
        <v>86</v>
      </c>
    </row>
    <row r="81" customFormat="false" ht="15" hidden="false" customHeight="false" outlineLevel="0" collapsed="false">
      <c r="A81" s="319" t="s">
        <v>263</v>
      </c>
      <c r="F81" s="212" t="n">
        <v>88</v>
      </c>
    </row>
    <row r="82" customFormat="false" ht="15" hidden="false" customHeight="false" outlineLevel="0" collapsed="false">
      <c r="A82" s="319" t="s">
        <v>264</v>
      </c>
      <c r="D82" s="212" t="n">
        <v>15</v>
      </c>
      <c r="E82" s="212" t="n">
        <v>16</v>
      </c>
    </row>
    <row r="83" customFormat="false" ht="15" hidden="false" customHeight="false" outlineLevel="0" collapsed="false">
      <c r="A83" s="212" t="s">
        <v>265</v>
      </c>
      <c r="H83" s="212" t="n">
        <v>85</v>
      </c>
    </row>
    <row r="84" customFormat="false" ht="15" hidden="false" customHeight="false" outlineLevel="0" collapsed="false">
      <c r="A84" s="319" t="s">
        <v>266</v>
      </c>
      <c r="B84" s="212" t="n">
        <v>41</v>
      </c>
      <c r="C84" s="212" t="n">
        <v>44</v>
      </c>
      <c r="D84" s="212" t="n">
        <v>51</v>
      </c>
      <c r="E84" s="212" t="n">
        <v>51</v>
      </c>
      <c r="F84" s="212" t="n">
        <v>50</v>
      </c>
      <c r="G84" s="212" t="n">
        <v>46</v>
      </c>
      <c r="H84" s="212" t="n">
        <v>38</v>
      </c>
    </row>
    <row r="85" customFormat="false" ht="15" hidden="false" customHeight="false" outlineLevel="0" collapsed="false">
      <c r="A85" s="319" t="s">
        <v>267</v>
      </c>
      <c r="B85" s="212" t="n">
        <v>87</v>
      </c>
    </row>
    <row r="86" customFormat="false" ht="15" hidden="false" customHeight="false" outlineLevel="0" collapsed="false">
      <c r="A86" s="319" t="s">
        <v>268</v>
      </c>
      <c r="C86" s="212" t="n">
        <v>106</v>
      </c>
    </row>
    <row r="87" customFormat="false" ht="15" hidden="false" customHeight="false" outlineLevel="0" collapsed="false">
      <c r="A87" s="319" t="s">
        <v>269</v>
      </c>
      <c r="C87" s="212" t="n">
        <v>27</v>
      </c>
      <c r="G87" s="212" t="n">
        <v>22</v>
      </c>
      <c r="H87" s="212" t="n">
        <v>14</v>
      </c>
    </row>
    <row r="88" customFormat="false" ht="15" hidden="false" customHeight="false" outlineLevel="0" collapsed="false">
      <c r="A88" s="319" t="s">
        <v>270</v>
      </c>
      <c r="B88" s="212" t="n">
        <v>19</v>
      </c>
      <c r="C88" s="212" t="n">
        <v>21</v>
      </c>
      <c r="D88" s="212" t="n">
        <v>23</v>
      </c>
      <c r="F88" s="212" t="n">
        <v>54</v>
      </c>
      <c r="G88" s="212" t="n">
        <v>30</v>
      </c>
      <c r="H88" s="212" t="n">
        <v>18</v>
      </c>
    </row>
    <row r="89" customFormat="false" ht="15" hidden="false" customHeight="false" outlineLevel="0" collapsed="false">
      <c r="A89" s="319" t="s">
        <v>271</v>
      </c>
      <c r="G89" s="212" t="n">
        <v>85</v>
      </c>
      <c r="H89" s="212" t="n">
        <v>92</v>
      </c>
    </row>
    <row r="90" customFormat="false" ht="15" hidden="false" customHeight="false" outlineLevel="0" collapsed="false">
      <c r="A90" s="319" t="s">
        <v>272</v>
      </c>
      <c r="B90" s="212" t="n">
        <v>5</v>
      </c>
      <c r="C90" s="212" t="n">
        <v>9</v>
      </c>
      <c r="D90" s="212" t="n">
        <v>20</v>
      </c>
      <c r="G90" s="212" t="n">
        <v>26</v>
      </c>
    </row>
    <row r="91" customFormat="false" ht="15" hidden="false" customHeight="false" outlineLevel="0" collapsed="false">
      <c r="A91" s="212" t="s">
        <v>273</v>
      </c>
      <c r="H91" s="212" t="n">
        <v>5</v>
      </c>
    </row>
    <row r="92" customFormat="false" ht="15" hidden="false" customHeight="false" outlineLevel="0" collapsed="false">
      <c r="A92" s="212" t="s">
        <v>274</v>
      </c>
    </row>
    <row r="93" customFormat="false" ht="15" hidden="false" customHeight="false" outlineLevel="0" collapsed="false">
      <c r="A93" s="319" t="s">
        <v>275</v>
      </c>
      <c r="B93" s="212" t="n">
        <v>30</v>
      </c>
      <c r="C93" s="212" t="n">
        <v>29</v>
      </c>
      <c r="F93" s="212" t="n">
        <v>16</v>
      </c>
      <c r="G93" s="212" t="n">
        <v>13</v>
      </c>
      <c r="H93" s="212" t="n">
        <v>12</v>
      </c>
    </row>
    <row r="94" customFormat="false" ht="15" hidden="false" customHeight="false" outlineLevel="0" collapsed="false">
      <c r="A94" s="319" t="s">
        <v>276</v>
      </c>
      <c r="D94" s="212" t="n">
        <v>71</v>
      </c>
    </row>
    <row r="95" customFormat="false" ht="15" hidden="false" customHeight="false" outlineLevel="0" collapsed="false">
      <c r="A95" s="212" t="s">
        <v>277</v>
      </c>
      <c r="H95" s="212" t="n">
        <v>56</v>
      </c>
    </row>
    <row r="96" customFormat="false" ht="15" hidden="false" customHeight="false" outlineLevel="0" collapsed="false">
      <c r="A96" s="319" t="s">
        <v>278</v>
      </c>
      <c r="B96" s="212" t="n">
        <v>69</v>
      </c>
    </row>
    <row r="97" customFormat="false" ht="15" hidden="false" customHeight="false" outlineLevel="0" collapsed="false">
      <c r="A97" s="212" t="s">
        <v>279</v>
      </c>
      <c r="H97" s="212" t="n">
        <v>19</v>
      </c>
    </row>
    <row r="98" customFormat="false" ht="15" hidden="false" customHeight="false" outlineLevel="0" collapsed="false">
      <c r="A98" s="319" t="s">
        <v>280</v>
      </c>
      <c r="B98" s="212" t="n">
        <v>6</v>
      </c>
    </row>
    <row r="99" customFormat="false" ht="15" hidden="false" customHeight="false" outlineLevel="0" collapsed="false">
      <c r="A99" s="319" t="s">
        <v>281</v>
      </c>
      <c r="G99" s="212" t="n">
        <v>63</v>
      </c>
      <c r="H99" s="212" t="n">
        <v>71</v>
      </c>
    </row>
    <row r="100" customFormat="false" ht="15" hidden="false" customHeight="false" outlineLevel="0" collapsed="false">
      <c r="A100" s="319" t="s">
        <v>282</v>
      </c>
      <c r="C100" s="212" t="n">
        <v>69</v>
      </c>
    </row>
    <row r="101" customFormat="false" ht="15" hidden="false" customHeight="false" outlineLevel="0" collapsed="false">
      <c r="A101" s="319" t="s">
        <v>283</v>
      </c>
      <c r="C101" s="212" t="n">
        <v>99</v>
      </c>
      <c r="H101" s="212" t="n">
        <v>87</v>
      </c>
    </row>
    <row r="102" customFormat="false" ht="15" hidden="false" customHeight="false" outlineLevel="0" collapsed="false">
      <c r="A102" s="319" t="s">
        <v>284</v>
      </c>
      <c r="B102" s="212" t="n">
        <v>98</v>
      </c>
    </row>
    <row r="103" customFormat="false" ht="15" hidden="false" customHeight="false" outlineLevel="0" collapsed="false">
      <c r="A103" s="319" t="s">
        <v>285</v>
      </c>
      <c r="C103" s="212" t="n">
        <v>57</v>
      </c>
      <c r="H103" s="212" t="n">
        <v>73</v>
      </c>
    </row>
    <row r="104" customFormat="false" ht="15" hidden="false" customHeight="false" outlineLevel="0" collapsed="false">
      <c r="A104" s="319" t="s">
        <v>286</v>
      </c>
      <c r="C104" s="212" t="n">
        <v>85</v>
      </c>
    </row>
    <row r="105" customFormat="false" ht="15" hidden="false" customHeight="false" outlineLevel="0" collapsed="false">
      <c r="A105" s="319" t="s">
        <v>287</v>
      </c>
      <c r="B105" s="212" t="n">
        <v>9</v>
      </c>
      <c r="C105" s="212" t="n">
        <v>14</v>
      </c>
      <c r="D105" s="212" t="n">
        <v>9</v>
      </c>
      <c r="E105" s="212" t="n">
        <v>23</v>
      </c>
      <c r="F105" s="212" t="n">
        <v>19</v>
      </c>
      <c r="G105" s="212" t="n">
        <v>19</v>
      </c>
      <c r="H105" s="212" t="n">
        <v>29</v>
      </c>
    </row>
    <row r="106" customFormat="false" ht="15" hidden="false" customHeight="false" outlineLevel="0" collapsed="false">
      <c r="A106" s="319" t="s">
        <v>288</v>
      </c>
    </row>
    <row r="107" customFormat="false" ht="15" hidden="false" customHeight="false" outlineLevel="0" collapsed="false">
      <c r="A107" s="319" t="s">
        <v>289</v>
      </c>
      <c r="G107" s="212" t="n">
        <v>70</v>
      </c>
      <c r="H107" s="212" t="n">
        <v>70</v>
      </c>
    </row>
    <row r="108" customFormat="false" ht="15" hidden="false" customHeight="false" outlineLevel="0" collapsed="false">
      <c r="A108" s="319" t="s">
        <v>290</v>
      </c>
      <c r="B108" s="212" t="n">
        <v>53</v>
      </c>
      <c r="C108" s="212" t="n">
        <v>60</v>
      </c>
      <c r="D108" s="212" t="n">
        <v>60</v>
      </c>
      <c r="E108" s="212" t="n">
        <v>65</v>
      </c>
      <c r="F108" s="212" t="n">
        <v>92</v>
      </c>
    </row>
    <row r="109" customFormat="false" ht="15" hidden="false" customHeight="false" outlineLevel="0" collapsed="false">
      <c r="A109" s="319" t="s">
        <v>291</v>
      </c>
      <c r="F109" s="212" t="n">
        <v>76</v>
      </c>
    </row>
    <row r="110" customFormat="false" ht="15" hidden="false" customHeight="false" outlineLevel="0" collapsed="false">
      <c r="A110" s="319" t="s">
        <v>292</v>
      </c>
      <c r="B110" s="212" t="n">
        <v>4</v>
      </c>
      <c r="C110" s="212" t="n">
        <v>4</v>
      </c>
      <c r="D110" s="212" t="n">
        <v>4</v>
      </c>
      <c r="E110" s="212" t="n">
        <v>12</v>
      </c>
      <c r="F110" s="212" t="n">
        <v>10</v>
      </c>
      <c r="G110" s="212" t="n">
        <v>10</v>
      </c>
    </row>
    <row r="111" customFormat="false" ht="15" hidden="false" customHeight="false" outlineLevel="0" collapsed="false">
      <c r="A111" s="319" t="s">
        <v>293</v>
      </c>
    </row>
    <row r="112" customFormat="false" ht="15" hidden="false" customHeight="false" outlineLevel="0" collapsed="false">
      <c r="A112" s="319" t="s">
        <v>294</v>
      </c>
      <c r="F112" s="212" t="n">
        <v>81</v>
      </c>
    </row>
    <row r="113" customFormat="false" ht="15" hidden="false" customHeight="false" outlineLevel="0" collapsed="false">
      <c r="A113" s="212" t="s">
        <v>295</v>
      </c>
      <c r="H113" s="212" t="n">
        <v>76</v>
      </c>
    </row>
    <row r="114" customFormat="false" ht="15" hidden="false" customHeight="false" outlineLevel="0" collapsed="false">
      <c r="A114" s="319" t="s">
        <v>296</v>
      </c>
      <c r="D114" s="212" t="n">
        <v>7</v>
      </c>
      <c r="E114" s="212" t="n">
        <v>6</v>
      </c>
      <c r="F114" s="212" t="n">
        <v>14</v>
      </c>
    </row>
    <row r="115" customFormat="false" ht="15" hidden="false" customHeight="false" outlineLevel="0" collapsed="false">
      <c r="A115" s="212" t="s">
        <v>297</v>
      </c>
      <c r="G115" s="212" t="n">
        <v>75</v>
      </c>
      <c r="H115" s="212" t="n">
        <v>67</v>
      </c>
    </row>
    <row r="116" customFormat="false" ht="15" hidden="false" customHeight="false" outlineLevel="0" collapsed="false">
      <c r="A116" s="319" t="s">
        <v>298</v>
      </c>
      <c r="F116" s="212" t="n">
        <v>59</v>
      </c>
      <c r="G116" s="212" t="n">
        <v>17</v>
      </c>
      <c r="H116" s="212" t="n">
        <v>8</v>
      </c>
    </row>
    <row r="117" customFormat="false" ht="15" hidden="false" customHeight="false" outlineLevel="0" collapsed="false">
      <c r="A117" s="319" t="s">
        <v>299</v>
      </c>
      <c r="B117" s="212" t="n">
        <v>2</v>
      </c>
      <c r="C117" s="212" t="n">
        <v>1</v>
      </c>
      <c r="D117" s="212" t="n">
        <v>1</v>
      </c>
      <c r="E117" s="212" t="n">
        <v>1</v>
      </c>
      <c r="F117" s="212" t="n">
        <v>1</v>
      </c>
      <c r="G117" s="212" t="n">
        <v>1</v>
      </c>
      <c r="H117" s="212" t="n">
        <v>1</v>
      </c>
    </row>
    <row r="118" customFormat="false" ht="15" hidden="false" customHeight="false" outlineLevel="0" collapsed="false">
      <c r="A118" s="319" t="s">
        <v>300</v>
      </c>
    </row>
    <row r="119" customFormat="false" ht="15" hidden="false" customHeight="false" outlineLevel="0" collapsed="false">
      <c r="A119" s="319" t="s">
        <v>301</v>
      </c>
      <c r="C119" s="212" t="n">
        <v>102</v>
      </c>
      <c r="D119" s="212" t="n">
        <v>78</v>
      </c>
    </row>
    <row r="120" customFormat="false" ht="15" hidden="false" customHeight="false" outlineLevel="0" collapsed="false">
      <c r="A120" s="319" t="s">
        <v>302</v>
      </c>
      <c r="C120" s="212" t="n">
        <v>81</v>
      </c>
      <c r="D120" s="212" t="n">
        <v>48</v>
      </c>
      <c r="E120" s="212" t="n">
        <v>52</v>
      </c>
      <c r="F120" s="212" t="n">
        <v>48</v>
      </c>
      <c r="G120" s="212" t="n">
        <v>52</v>
      </c>
      <c r="H120" s="212" t="n">
        <v>59</v>
      </c>
    </row>
    <row r="121" customFormat="false" ht="15" hidden="false" customHeight="false" outlineLevel="0" collapsed="false">
      <c r="A121" s="319" t="s">
        <v>303</v>
      </c>
      <c r="G121" s="212" t="n">
        <v>64</v>
      </c>
    </row>
    <row r="122" customFormat="false" ht="15" hidden="false" customHeight="false" outlineLevel="0" collapsed="false">
      <c r="A122" s="319" t="s">
        <v>304</v>
      </c>
      <c r="B122" s="212" t="n">
        <v>57</v>
      </c>
      <c r="C122" s="212" t="n">
        <v>79</v>
      </c>
    </row>
    <row r="123" customFormat="false" ht="15" hidden="false" customHeight="false" outlineLevel="0" collapsed="false">
      <c r="A123" s="319" t="s">
        <v>305</v>
      </c>
      <c r="B123" s="212" t="n">
        <v>31</v>
      </c>
      <c r="C123" s="212" t="n">
        <v>32</v>
      </c>
      <c r="D123" s="212" t="n">
        <v>31</v>
      </c>
      <c r="G123" s="212" t="n">
        <v>20</v>
      </c>
      <c r="H123" s="212" t="n">
        <v>20</v>
      </c>
    </row>
    <row r="124" customFormat="false" ht="15" hidden="false" customHeight="false" outlineLevel="0" collapsed="false">
      <c r="A124" s="319" t="s">
        <v>306</v>
      </c>
      <c r="C124" s="212" t="n">
        <v>83</v>
      </c>
      <c r="D124" s="212" t="n">
        <v>73</v>
      </c>
      <c r="E124" s="212" t="n">
        <v>57</v>
      </c>
    </row>
    <row r="125" customFormat="false" ht="15" hidden="false" customHeight="false" outlineLevel="0" collapsed="false">
      <c r="A125" s="319" t="s">
        <v>307</v>
      </c>
      <c r="B125" s="212" t="n">
        <v>8</v>
      </c>
      <c r="C125" s="212" t="n">
        <v>5</v>
      </c>
      <c r="D125" s="212" t="n">
        <v>5</v>
      </c>
      <c r="E125" s="212" t="n">
        <v>10</v>
      </c>
      <c r="F125" s="212" t="n">
        <v>9</v>
      </c>
      <c r="G125" s="212" t="n">
        <v>7</v>
      </c>
      <c r="H125" s="212" t="n">
        <v>7</v>
      </c>
    </row>
    <row r="126" customFormat="false" ht="15" hidden="false" customHeight="false" outlineLevel="0" collapsed="false">
      <c r="A126" s="319" t="s">
        <v>308</v>
      </c>
      <c r="B126" s="212" t="n">
        <v>79</v>
      </c>
      <c r="C126" s="212" t="n">
        <v>103</v>
      </c>
    </row>
    <row r="127" customFormat="false" ht="15" hidden="false" customHeight="false" outlineLevel="0" collapsed="false">
      <c r="A127" s="319" t="s">
        <v>309</v>
      </c>
      <c r="C127" s="212" t="n">
        <v>47</v>
      </c>
      <c r="D127" s="212" t="n">
        <v>64</v>
      </c>
      <c r="E127" s="212" t="n">
        <v>80</v>
      </c>
      <c r="H127" s="212" t="n">
        <v>30</v>
      </c>
    </row>
    <row r="128" customFormat="false" ht="15" hidden="false" customHeight="false" outlineLevel="0" collapsed="false">
      <c r="A128" s="319" t="s">
        <v>310</v>
      </c>
      <c r="B128" s="212" t="n">
        <v>100</v>
      </c>
    </row>
    <row r="129" customFormat="false" ht="15" hidden="false" customHeight="false" outlineLevel="0" collapsed="false">
      <c r="A129" s="319" t="s">
        <v>311</v>
      </c>
      <c r="B129" s="212" t="n">
        <v>61</v>
      </c>
      <c r="C129" s="212" t="n">
        <v>51</v>
      </c>
      <c r="D129" s="212" t="n">
        <v>45</v>
      </c>
      <c r="E129" s="212" t="n">
        <v>56</v>
      </c>
    </row>
    <row r="130" customFormat="false" ht="15" hidden="false" customHeight="false" outlineLevel="0" collapsed="false">
      <c r="A130" s="319" t="s">
        <v>312</v>
      </c>
    </row>
    <row r="131" customFormat="false" ht="15" hidden="false" customHeight="false" outlineLevel="0" collapsed="false">
      <c r="A131" s="319" t="s">
        <v>313</v>
      </c>
    </row>
    <row r="132" customFormat="false" ht="15" hidden="false" customHeight="false" outlineLevel="0" collapsed="false">
      <c r="A132" s="212" t="s">
        <v>314</v>
      </c>
      <c r="H132" s="212" t="n">
        <v>69</v>
      </c>
    </row>
    <row r="133" customFormat="false" ht="15" hidden="false" customHeight="false" outlineLevel="0" collapsed="false">
      <c r="A133" s="319" t="s">
        <v>315</v>
      </c>
      <c r="B133" s="212" t="n">
        <v>15</v>
      </c>
      <c r="C133" s="212" t="n">
        <v>10</v>
      </c>
      <c r="D133" s="212" t="n">
        <v>14</v>
      </c>
    </row>
    <row r="134" customFormat="false" ht="15" hidden="false" customHeight="false" outlineLevel="0" collapsed="false">
      <c r="A134" s="319" t="s">
        <v>316</v>
      </c>
      <c r="G134" s="212" t="n">
        <v>59</v>
      </c>
    </row>
    <row r="135" customFormat="false" ht="15" hidden="false" customHeight="false" outlineLevel="0" collapsed="false">
      <c r="A135" s="319" t="s">
        <v>317</v>
      </c>
    </row>
    <row r="136" customFormat="false" ht="15" hidden="false" customHeight="false" outlineLevel="0" collapsed="false">
      <c r="A136" s="319" t="s">
        <v>318</v>
      </c>
      <c r="B136" s="212" t="n">
        <v>32</v>
      </c>
      <c r="C136" s="212" t="n">
        <v>28</v>
      </c>
      <c r="D136" s="212" t="n">
        <v>27</v>
      </c>
      <c r="E136" s="212" t="n">
        <v>34</v>
      </c>
    </row>
    <row r="137" customFormat="false" ht="15" hidden="false" customHeight="false" outlineLevel="0" collapsed="false">
      <c r="A137" s="319" t="s">
        <v>319</v>
      </c>
      <c r="E137" s="212" t="n">
        <v>5</v>
      </c>
      <c r="F137" s="212" t="n">
        <v>8</v>
      </c>
    </row>
    <row r="138" customFormat="false" ht="15" hidden="false" customHeight="false" outlineLevel="0" collapsed="false">
      <c r="A138" s="319" t="s">
        <v>320</v>
      </c>
      <c r="C138" s="212" t="n">
        <v>8</v>
      </c>
      <c r="D138" s="212" t="n">
        <v>12</v>
      </c>
      <c r="E138" s="212" t="n">
        <v>14</v>
      </c>
      <c r="F138" s="212" t="n">
        <v>15</v>
      </c>
      <c r="G138" s="212" t="n">
        <v>9</v>
      </c>
      <c r="H138" s="212" t="n">
        <v>9</v>
      </c>
    </row>
    <row r="139" customFormat="false" ht="15" hidden="false" customHeight="false" outlineLevel="0" collapsed="false">
      <c r="A139" s="319" t="s">
        <v>321</v>
      </c>
      <c r="H139" s="212" t="n">
        <v>54</v>
      </c>
    </row>
    <row r="140" customFormat="false" ht="15" hidden="false" customHeight="false" outlineLevel="0" collapsed="false">
      <c r="A140" s="319" t="s">
        <v>322</v>
      </c>
      <c r="C140" s="212" t="n">
        <v>50</v>
      </c>
      <c r="D140" s="212" t="n">
        <v>62</v>
      </c>
      <c r="E140" s="212" t="n">
        <v>79</v>
      </c>
      <c r="F140" s="212" t="n">
        <v>87</v>
      </c>
    </row>
    <row r="141" customFormat="false" ht="15" hidden="false" customHeight="false" outlineLevel="0" collapsed="false">
      <c r="A141" s="319" t="s">
        <v>323</v>
      </c>
      <c r="G141" s="212" t="n">
        <v>5</v>
      </c>
    </row>
    <row r="142" customFormat="false" ht="15" hidden="false" customHeight="false" outlineLevel="0" collapsed="false">
      <c r="A142" s="319" t="s">
        <v>324</v>
      </c>
      <c r="C142" s="212" t="n">
        <v>59</v>
      </c>
      <c r="D142" s="212" t="n">
        <v>46</v>
      </c>
      <c r="E142" s="212" t="n">
        <v>37</v>
      </c>
      <c r="F142" s="212" t="n">
        <v>43</v>
      </c>
      <c r="G142" s="212" t="n">
        <v>37</v>
      </c>
      <c r="H142" s="212" t="n">
        <v>33</v>
      </c>
    </row>
    <row r="143" customFormat="false" ht="15" hidden="false" customHeight="false" outlineLevel="0" collapsed="false">
      <c r="A143" s="319" t="s">
        <v>325</v>
      </c>
      <c r="B143" s="212" t="n">
        <v>56</v>
      </c>
      <c r="C143" s="212" t="n">
        <v>67</v>
      </c>
      <c r="D143" s="212" t="n">
        <v>61</v>
      </c>
    </row>
    <row r="144" customFormat="false" ht="15" hidden="false" customHeight="false" outlineLevel="0" collapsed="false">
      <c r="A144" s="319" t="s">
        <v>326</v>
      </c>
      <c r="B144" s="212" t="n">
        <v>7</v>
      </c>
      <c r="C144" s="212" t="n">
        <v>6</v>
      </c>
      <c r="D144" s="212" t="n">
        <v>19</v>
      </c>
    </row>
    <row r="145" customFormat="false" ht="15" hidden="false" customHeight="false" outlineLevel="0" collapsed="false">
      <c r="A145" s="319" t="s">
        <v>327</v>
      </c>
      <c r="B145" s="212" t="n">
        <v>81</v>
      </c>
      <c r="C145" s="212" t="n">
        <v>92</v>
      </c>
      <c r="D145" s="212" t="n">
        <v>75</v>
      </c>
    </row>
    <row r="146" customFormat="false" ht="15" hidden="false" customHeight="false" outlineLevel="0" collapsed="false">
      <c r="A146" s="319" t="s">
        <v>328</v>
      </c>
      <c r="E146" s="212" t="n">
        <v>75</v>
      </c>
      <c r="F146" s="212" t="n">
        <v>75</v>
      </c>
    </row>
    <row r="147" customFormat="false" ht="15" hidden="false" customHeight="false" outlineLevel="0" collapsed="false">
      <c r="A147" s="319" t="s">
        <v>329</v>
      </c>
      <c r="B147" s="212" t="n">
        <v>13</v>
      </c>
    </row>
    <row r="148" customFormat="false" ht="15" hidden="false" customHeight="false" outlineLevel="0" collapsed="false">
      <c r="A148" s="319" t="s">
        <v>330</v>
      </c>
      <c r="B148" s="212" t="n">
        <v>63</v>
      </c>
    </row>
    <row r="149" customFormat="false" ht="15" hidden="false" customHeight="false" outlineLevel="0" collapsed="false">
      <c r="A149" s="319" t="s">
        <v>331</v>
      </c>
      <c r="D149" s="212" t="n">
        <v>37</v>
      </c>
      <c r="E149" s="212" t="n">
        <v>33</v>
      </c>
      <c r="F149" s="212" t="n">
        <v>29</v>
      </c>
    </row>
    <row r="150" customFormat="false" ht="15" hidden="false" customHeight="false" outlineLevel="0" collapsed="false">
      <c r="A150" s="319" t="s">
        <v>332</v>
      </c>
      <c r="B150" s="212" t="n">
        <v>21</v>
      </c>
      <c r="C150" s="212" t="n">
        <v>48</v>
      </c>
      <c r="D150" s="212" t="n">
        <v>30</v>
      </c>
      <c r="E150" s="212" t="n">
        <v>19</v>
      </c>
      <c r="F150" s="212" t="n">
        <v>25</v>
      </c>
    </row>
    <row r="151" customFormat="false" ht="15" hidden="false" customHeight="false" outlineLevel="0" collapsed="false">
      <c r="A151" s="319" t="s">
        <v>333</v>
      </c>
      <c r="F151" s="212" t="n">
        <v>84</v>
      </c>
    </row>
    <row r="152" customFormat="false" ht="15" hidden="false" customHeight="false" outlineLevel="0" collapsed="false">
      <c r="A152" s="319" t="s">
        <v>334</v>
      </c>
      <c r="C152" s="212" t="n">
        <v>56</v>
      </c>
      <c r="D152" s="212" t="n">
        <v>29</v>
      </c>
    </row>
    <row r="153" customFormat="false" ht="15" hidden="false" customHeight="false" outlineLevel="0" collapsed="false">
      <c r="A153" s="319" t="s">
        <v>335</v>
      </c>
      <c r="B153" s="212" t="n">
        <v>88</v>
      </c>
      <c r="E153" s="212" t="n">
        <v>86</v>
      </c>
    </row>
    <row r="154" customFormat="false" ht="15" hidden="false" customHeight="false" outlineLevel="0" collapsed="false">
      <c r="A154" s="319" t="s">
        <v>336</v>
      </c>
    </row>
    <row r="155" customFormat="false" ht="15" hidden="false" customHeight="false" outlineLevel="0" collapsed="false">
      <c r="A155" s="212" t="s">
        <v>337</v>
      </c>
      <c r="G155" s="212" t="n">
        <v>78</v>
      </c>
      <c r="H155" s="212" t="n">
        <v>58</v>
      </c>
    </row>
    <row r="156" customFormat="false" ht="15" hidden="false" customHeight="false" outlineLevel="0" collapsed="false">
      <c r="A156" s="319" t="s">
        <v>338</v>
      </c>
      <c r="B156" s="212" t="n">
        <v>40</v>
      </c>
      <c r="C156" s="212" t="n">
        <v>34</v>
      </c>
      <c r="D156" s="212" t="n">
        <v>32</v>
      </c>
    </row>
    <row r="157" customFormat="false" ht="15" hidden="false" customHeight="false" outlineLevel="0" collapsed="false">
      <c r="A157" s="319" t="s">
        <v>339</v>
      </c>
      <c r="C157" s="212" t="n">
        <v>76</v>
      </c>
    </row>
    <row r="158" customFormat="false" ht="15" hidden="false" customHeight="false" outlineLevel="0" collapsed="false">
      <c r="A158" s="319" t="s">
        <v>340</v>
      </c>
      <c r="F158" s="212" t="n">
        <v>91</v>
      </c>
    </row>
    <row r="159" customFormat="false" ht="15" hidden="false" customHeight="false" outlineLevel="0" collapsed="false">
      <c r="A159" s="319" t="s">
        <v>341</v>
      </c>
      <c r="B159" s="212" t="n">
        <v>60</v>
      </c>
      <c r="C159" s="212" t="n">
        <v>45</v>
      </c>
      <c r="D159" s="212" t="n">
        <v>36</v>
      </c>
      <c r="E159" s="212" t="n">
        <v>29</v>
      </c>
      <c r="F159" s="212" t="n">
        <v>27</v>
      </c>
      <c r="G159" s="212" t="n">
        <v>27</v>
      </c>
      <c r="H159" s="212" t="n">
        <v>22</v>
      </c>
    </row>
    <row r="160" customFormat="false" ht="15" hidden="false" customHeight="false" outlineLevel="0" collapsed="false">
      <c r="A160" s="319" t="s">
        <v>342</v>
      </c>
    </row>
    <row r="161" customFormat="false" ht="15" hidden="false" customHeight="false" outlineLevel="0" collapsed="false">
      <c r="A161" s="319" t="s">
        <v>343</v>
      </c>
      <c r="B161" s="212" t="n">
        <v>67</v>
      </c>
      <c r="C161" s="212" t="n">
        <v>68</v>
      </c>
      <c r="D161" s="212" t="n">
        <v>70</v>
      </c>
      <c r="E161" s="212" t="n">
        <v>76</v>
      </c>
      <c r="F161" s="212" t="n">
        <v>78</v>
      </c>
      <c r="G161" s="212" t="n">
        <v>79</v>
      </c>
      <c r="H161" s="212" t="n">
        <v>64</v>
      </c>
    </row>
    <row r="162" customFormat="false" ht="15" hidden="false" customHeight="false" outlineLevel="0" collapsed="false">
      <c r="A162" s="319" t="s">
        <v>344</v>
      </c>
      <c r="B162" s="212" t="n">
        <v>27</v>
      </c>
      <c r="C162" s="212" t="n">
        <v>26</v>
      </c>
      <c r="D162" s="212" t="n">
        <v>22</v>
      </c>
      <c r="E162" s="212" t="n">
        <v>25</v>
      </c>
      <c r="F162" s="212" t="n">
        <v>12</v>
      </c>
      <c r="G162" s="212" t="n">
        <v>16</v>
      </c>
      <c r="H162" s="212" t="n">
        <v>15</v>
      </c>
    </row>
    <row r="163" customFormat="false" ht="15" hidden="false" customHeight="false" outlineLevel="0" collapsed="false">
      <c r="A163" s="319" t="s">
        <v>345</v>
      </c>
      <c r="B163" s="212" t="n">
        <v>65</v>
      </c>
      <c r="C163" s="212" t="n">
        <v>70</v>
      </c>
    </row>
    <row r="164" customFormat="false" ht="15" hidden="false" customHeight="false" outlineLevel="0" collapsed="false">
      <c r="A164" s="319" t="s">
        <v>346</v>
      </c>
      <c r="F164" s="212" t="n">
        <v>94</v>
      </c>
    </row>
    <row r="165" customFormat="false" ht="15" hidden="false" customHeight="false" outlineLevel="0" collapsed="false">
      <c r="A165" s="319" t="s">
        <v>347</v>
      </c>
      <c r="B165" s="212" t="n">
        <v>68</v>
      </c>
      <c r="C165" s="212" t="n">
        <v>54</v>
      </c>
      <c r="D165" s="212" t="n">
        <v>39</v>
      </c>
      <c r="E165" s="212" t="n">
        <v>36</v>
      </c>
      <c r="F165" s="212" t="n">
        <v>33</v>
      </c>
      <c r="G165" s="212" t="n">
        <v>33</v>
      </c>
      <c r="H165" s="212" t="n">
        <v>31</v>
      </c>
    </row>
    <row r="166" customFormat="false" ht="15" hidden="false" customHeight="false" outlineLevel="0" collapsed="false">
      <c r="A166" s="319" t="s">
        <v>348</v>
      </c>
      <c r="H166" s="212" t="n">
        <v>49</v>
      </c>
    </row>
    <row r="167" customFormat="false" ht="15" hidden="false" customHeight="false" outlineLevel="0" collapsed="false">
      <c r="A167" s="319" t="s">
        <v>349</v>
      </c>
      <c r="E167" s="212" t="n">
        <v>7</v>
      </c>
    </row>
    <row r="168" customFormat="false" ht="15" hidden="false" customHeight="false" outlineLevel="0" collapsed="false">
      <c r="A168" s="319" t="s">
        <v>350</v>
      </c>
      <c r="C168" s="212" t="n">
        <v>36</v>
      </c>
      <c r="D168" s="212" t="n">
        <v>56</v>
      </c>
      <c r="E168" s="212" t="n">
        <v>54</v>
      </c>
      <c r="F168" s="212" t="n">
        <v>69</v>
      </c>
      <c r="G168" s="212" t="n">
        <v>55</v>
      </c>
      <c r="H168" s="212" t="n">
        <v>60</v>
      </c>
    </row>
    <row r="169" customFormat="false" ht="15" hidden="false" customHeight="false" outlineLevel="0" collapsed="false">
      <c r="A169" s="319" t="s">
        <v>351</v>
      </c>
      <c r="C169" s="212" t="n">
        <v>96</v>
      </c>
    </row>
    <row r="170" customFormat="false" ht="15" hidden="false" customHeight="false" outlineLevel="0" collapsed="false">
      <c r="A170" s="212" t="s">
        <v>352</v>
      </c>
      <c r="G170" s="212" t="n">
        <v>73</v>
      </c>
      <c r="H170" s="212" t="n">
        <v>78</v>
      </c>
    </row>
    <row r="171" customFormat="false" ht="15" hidden="false" customHeight="false" outlineLevel="0" collapsed="false">
      <c r="A171" s="319" t="s">
        <v>353</v>
      </c>
      <c r="F171" s="212" t="n">
        <v>83</v>
      </c>
      <c r="G171" s="212" t="n">
        <v>47</v>
      </c>
      <c r="H171" s="212" t="n">
        <v>27</v>
      </c>
    </row>
    <row r="172" customFormat="false" ht="15" hidden="false" customHeight="false" outlineLevel="0" collapsed="false">
      <c r="A172" s="319" t="s">
        <v>354</v>
      </c>
      <c r="G172" s="212" t="n">
        <v>57</v>
      </c>
    </row>
    <row r="173" customFormat="false" ht="15" hidden="false" customHeight="false" outlineLevel="0" collapsed="false">
      <c r="A173" s="319" t="s">
        <v>355</v>
      </c>
      <c r="G173" s="212" t="n">
        <v>69</v>
      </c>
      <c r="H173" s="212" t="n">
        <v>77</v>
      </c>
    </row>
    <row r="174" customFormat="false" ht="15" hidden="false" customHeight="false" outlineLevel="0" collapsed="false">
      <c r="A174" s="319" t="s">
        <v>356</v>
      </c>
      <c r="C174" s="212" t="n">
        <v>105</v>
      </c>
    </row>
    <row r="175" customFormat="false" ht="15" hidden="false" customHeight="false" outlineLevel="0" collapsed="false">
      <c r="A175" s="319" t="s">
        <v>357</v>
      </c>
      <c r="D175" s="212" t="n">
        <v>63</v>
      </c>
    </row>
    <row r="176" customFormat="false" ht="15" hidden="false" customHeight="false" outlineLevel="0" collapsed="false">
      <c r="A176" s="319" t="s">
        <v>358</v>
      </c>
    </row>
    <row r="177" customFormat="false" ht="15" hidden="false" customHeight="false" outlineLevel="0" collapsed="false">
      <c r="A177" s="319" t="s">
        <v>359</v>
      </c>
      <c r="F177" s="212" t="n">
        <v>23</v>
      </c>
      <c r="G177" s="212" t="n">
        <v>14</v>
      </c>
      <c r="H177" s="212" t="n">
        <v>13</v>
      </c>
    </row>
    <row r="178" customFormat="false" ht="15" hidden="false" customHeight="false" outlineLevel="0" collapsed="false">
      <c r="A178" s="319" t="s">
        <v>360</v>
      </c>
      <c r="B178" s="212" t="n">
        <v>64</v>
      </c>
      <c r="C178" s="212" t="n">
        <v>82</v>
      </c>
      <c r="D178" s="212" t="n">
        <v>76</v>
      </c>
    </row>
    <row r="179" customFormat="false" ht="15" hidden="false" customHeight="false" outlineLevel="0" collapsed="false">
      <c r="A179" s="319" t="s">
        <v>361</v>
      </c>
      <c r="B179" s="212" t="n">
        <v>49</v>
      </c>
      <c r="F179" s="212" t="n">
        <v>67</v>
      </c>
      <c r="G179" s="212" t="n">
        <v>58</v>
      </c>
      <c r="H179" s="212" t="n">
        <v>53</v>
      </c>
    </row>
    <row r="180" customFormat="false" ht="15" hidden="false" customHeight="false" outlineLevel="0" collapsed="false">
      <c r="A180" s="319" t="s">
        <v>362</v>
      </c>
      <c r="B180" s="212" t="n">
        <v>35</v>
      </c>
      <c r="C180" s="212" t="n">
        <v>39</v>
      </c>
    </row>
    <row r="181" customFormat="false" ht="15" hidden="false" customHeight="false" outlineLevel="0" collapsed="false">
      <c r="A181" s="319" t="s">
        <v>363</v>
      </c>
      <c r="E181" s="212" t="n">
        <v>42</v>
      </c>
    </row>
    <row r="182" customFormat="false" ht="15" hidden="false" customHeight="false" outlineLevel="0" collapsed="false">
      <c r="A182" s="212" t="s">
        <v>364</v>
      </c>
      <c r="G182" s="212" t="n">
        <v>88</v>
      </c>
    </row>
    <row r="183" customFormat="false" ht="15" hidden="false" customHeight="false" outlineLevel="0" collapsed="false">
      <c r="A183" s="319" t="s">
        <v>365</v>
      </c>
      <c r="E183" s="212" t="n">
        <v>60</v>
      </c>
      <c r="F183" s="212" t="n">
        <v>52</v>
      </c>
      <c r="G183" s="212" t="n">
        <v>61</v>
      </c>
    </row>
    <row r="184" customFormat="false" ht="15" hidden="false" customHeight="false" outlineLevel="0" collapsed="false">
      <c r="A184" s="319" t="s">
        <v>366</v>
      </c>
      <c r="E184" s="212" t="n">
        <v>87</v>
      </c>
    </row>
    <row r="185" customFormat="false" ht="15" hidden="false" customHeight="false" outlineLevel="0" collapsed="false">
      <c r="A185" s="319" t="s">
        <v>367</v>
      </c>
      <c r="C185" s="212" t="n">
        <v>78</v>
      </c>
    </row>
    <row r="186" customFormat="false" ht="15" hidden="false" customHeight="false" outlineLevel="0" collapsed="false">
      <c r="A186" s="319" t="s">
        <v>368</v>
      </c>
      <c r="D186" s="212" t="n">
        <v>44</v>
      </c>
      <c r="E186" s="212" t="n">
        <v>73</v>
      </c>
      <c r="F186" s="212" t="n">
        <v>95</v>
      </c>
      <c r="G186" s="212" t="n">
        <v>72</v>
      </c>
      <c r="H186" s="212" t="n">
        <v>63</v>
      </c>
    </row>
    <row r="187" customFormat="false" ht="15" hidden="false" customHeight="false" outlineLevel="0" collapsed="false">
      <c r="A187" s="319" t="s">
        <v>369</v>
      </c>
      <c r="E187" s="212" t="n">
        <v>72</v>
      </c>
      <c r="F187" s="212" t="n">
        <v>63</v>
      </c>
    </row>
    <row r="188" customFormat="false" ht="15" hidden="false" customHeight="false" outlineLevel="0" collapsed="false">
      <c r="A188" s="319" t="s">
        <v>370</v>
      </c>
      <c r="G188" s="212" t="n">
        <v>60</v>
      </c>
      <c r="H188" s="212" t="n">
        <v>44</v>
      </c>
    </row>
    <row r="189" customFormat="false" ht="15" hidden="false" customHeight="false" outlineLevel="0" collapsed="false">
      <c r="A189" s="319" t="s">
        <v>371</v>
      </c>
      <c r="G189" s="212" t="n">
        <v>84</v>
      </c>
    </row>
    <row r="190" customFormat="false" ht="15" hidden="false" customHeight="false" outlineLevel="0" collapsed="false">
      <c r="A190" s="319" t="s">
        <v>372</v>
      </c>
      <c r="H190" s="212" t="n">
        <v>83</v>
      </c>
    </row>
    <row r="191" customFormat="false" ht="15" hidden="false" customHeight="false" outlineLevel="0" collapsed="false">
      <c r="A191" s="319" t="s">
        <v>373</v>
      </c>
      <c r="E191" s="212" t="n">
        <v>69</v>
      </c>
    </row>
    <row r="192" customFormat="false" ht="15" hidden="false" customHeight="false" outlineLevel="0" collapsed="false">
      <c r="A192" s="319" t="s">
        <v>374</v>
      </c>
      <c r="B192" s="212" t="n">
        <v>43</v>
      </c>
      <c r="C192" s="212" t="n">
        <v>53</v>
      </c>
      <c r="D192" s="212" t="n">
        <v>55</v>
      </c>
      <c r="E192" s="212" t="n">
        <v>55</v>
      </c>
      <c r="F192" s="212" t="n">
        <v>55</v>
      </c>
      <c r="G192" s="212" t="n">
        <v>54</v>
      </c>
      <c r="H192" s="212" t="n">
        <v>41</v>
      </c>
    </row>
    <row r="193" customFormat="false" ht="15" hidden="false" customHeight="false" outlineLevel="0" collapsed="false">
      <c r="A193" s="319" t="s">
        <v>375</v>
      </c>
      <c r="C193" s="212" t="n">
        <v>35</v>
      </c>
      <c r="E193" s="212" t="n">
        <v>28</v>
      </c>
      <c r="F193" s="212" t="n">
        <v>26</v>
      </c>
    </row>
    <row r="194" customFormat="false" ht="15" hidden="false" customHeight="false" outlineLevel="0" collapsed="false">
      <c r="A194" s="319" t="s">
        <v>376</v>
      </c>
      <c r="B194" s="212" t="n">
        <v>34</v>
      </c>
      <c r="C194" s="212" t="n">
        <v>33</v>
      </c>
      <c r="D194" s="212" t="n">
        <v>38</v>
      </c>
      <c r="E194" s="212" t="n">
        <v>43</v>
      </c>
      <c r="F194" s="212" t="n">
        <v>57</v>
      </c>
      <c r="G194" s="212" t="n">
        <v>51</v>
      </c>
      <c r="H194" s="212" t="n">
        <v>66</v>
      </c>
    </row>
    <row r="195" customFormat="false" ht="15" hidden="false" customHeight="false" outlineLevel="0" collapsed="false">
      <c r="A195" s="319" t="s">
        <v>377</v>
      </c>
      <c r="F195" s="212" t="n">
        <v>68</v>
      </c>
      <c r="H195" s="212" t="n">
        <v>81</v>
      </c>
    </row>
    <row r="196" customFormat="false" ht="15" hidden="false" customHeight="false" outlineLevel="0" collapsed="false">
      <c r="A196" s="319" t="s">
        <v>378</v>
      </c>
      <c r="F196" s="212" t="n">
        <v>85</v>
      </c>
    </row>
    <row r="197" customFormat="false" ht="15" hidden="false" customHeight="false" outlineLevel="0" collapsed="false">
      <c r="A197" s="319" t="s">
        <v>379</v>
      </c>
      <c r="G197" s="212" t="n">
        <v>86</v>
      </c>
      <c r="H197" s="212" t="n">
        <v>93</v>
      </c>
    </row>
    <row r="198" customFormat="false" ht="15" hidden="false" customHeight="false" outlineLevel="0" collapsed="false">
      <c r="A198" s="319" t="s">
        <v>380</v>
      </c>
      <c r="B198" s="212" t="n">
        <v>12</v>
      </c>
      <c r="C198" s="212" t="n">
        <v>16</v>
      </c>
      <c r="D198" s="212" t="n">
        <v>10</v>
      </c>
      <c r="E198" s="212" t="n">
        <v>21</v>
      </c>
      <c r="F198" s="212" t="n">
        <v>21</v>
      </c>
    </row>
    <row r="199" customFormat="false" ht="15" hidden="false" customHeight="false" outlineLevel="0" collapsed="false">
      <c r="A199" s="319" t="s">
        <v>381</v>
      </c>
      <c r="B199" s="212" t="n">
        <v>52</v>
      </c>
      <c r="C199" s="212" t="n">
        <v>52</v>
      </c>
      <c r="D199" s="212" t="n">
        <v>54</v>
      </c>
      <c r="E199" s="212" t="n">
        <v>46</v>
      </c>
      <c r="F199" s="212" t="n">
        <v>41</v>
      </c>
      <c r="G199" s="212" t="n">
        <v>38</v>
      </c>
      <c r="H199" s="212" t="n">
        <v>34</v>
      </c>
    </row>
    <row r="200" customFormat="false" ht="15" hidden="false" customHeight="false" outlineLevel="0" collapsed="false">
      <c r="A200" s="319" t="s">
        <v>382</v>
      </c>
      <c r="B200" s="212" t="n">
        <v>36</v>
      </c>
    </row>
    <row r="201" customFormat="false" ht="15" hidden="false" customHeight="false" outlineLevel="0" collapsed="false">
      <c r="A201" s="319" t="s">
        <v>383</v>
      </c>
      <c r="C201" s="212" t="n">
        <v>100</v>
      </c>
    </row>
    <row r="202" customFormat="false" ht="15" hidden="false" customHeight="false" outlineLevel="0" collapsed="false">
      <c r="A202" s="319" t="s">
        <v>384</v>
      </c>
      <c r="B202" s="212" t="n">
        <v>51</v>
      </c>
      <c r="C202" s="212" t="n">
        <v>64</v>
      </c>
      <c r="D202" s="212" t="n">
        <v>65</v>
      </c>
      <c r="E202" s="212" t="n">
        <v>74</v>
      </c>
      <c r="F202" s="212" t="n">
        <v>72</v>
      </c>
      <c r="G202" s="212" t="n">
        <v>76</v>
      </c>
      <c r="H202" s="212" t="n">
        <v>75</v>
      </c>
    </row>
    <row r="203" customFormat="false" ht="15" hidden="false" customHeight="false" outlineLevel="0" collapsed="false">
      <c r="A203" s="319" t="s">
        <v>385</v>
      </c>
      <c r="B203" s="212" t="n">
        <v>1</v>
      </c>
      <c r="C203" s="212" t="n">
        <v>3</v>
      </c>
      <c r="D203" s="212" t="n">
        <v>3</v>
      </c>
      <c r="E203" s="212" t="n">
        <v>2</v>
      </c>
      <c r="F203" s="212" t="n">
        <v>3</v>
      </c>
      <c r="G203" s="212" t="n">
        <v>2</v>
      </c>
    </row>
    <row r="204" customFormat="false" ht="15" hidden="false" customHeight="false" outlineLevel="0" collapsed="false">
      <c r="A204" s="319" t="s">
        <v>386</v>
      </c>
      <c r="B204" s="212" t="n">
        <v>24</v>
      </c>
      <c r="C204" s="212" t="n">
        <v>19</v>
      </c>
      <c r="E204" s="212" t="n">
        <v>13</v>
      </c>
    </row>
    <row r="205" customFormat="false" ht="15" hidden="false" customHeight="false" outlineLevel="0" collapsed="false">
      <c r="A205" s="319" t="s">
        <v>387</v>
      </c>
      <c r="B205" s="212" t="n">
        <v>28</v>
      </c>
      <c r="C205" s="212" t="n">
        <v>7</v>
      </c>
      <c r="D205" s="212" t="n">
        <v>2</v>
      </c>
    </row>
    <row r="206" customFormat="false" ht="15" hidden="false" customHeight="false" outlineLevel="0" collapsed="false">
      <c r="A206" s="319" t="s">
        <v>388</v>
      </c>
    </row>
    <row r="207" customFormat="false" ht="15" hidden="false" customHeight="false" outlineLevel="0" collapsed="false">
      <c r="A207" s="212" t="s">
        <v>389</v>
      </c>
    </row>
    <row r="208" customFormat="false" ht="15" hidden="false" customHeight="false" outlineLevel="0" collapsed="false">
      <c r="A208" s="319" t="s">
        <v>390</v>
      </c>
      <c r="B208" s="212" t="n">
        <v>84</v>
      </c>
    </row>
    <row r="209" customFormat="false" ht="15" hidden="false" customHeight="false" outlineLevel="0" collapsed="false">
      <c r="A209" s="319" t="s">
        <v>391</v>
      </c>
      <c r="B209" s="212" t="n">
        <v>11</v>
      </c>
      <c r="C209" s="212" t="n">
        <v>13</v>
      </c>
    </row>
    <row r="210" customFormat="false" ht="15" hidden="false" customHeight="false" outlineLevel="0" collapsed="false">
      <c r="A210" s="319" t="s">
        <v>392</v>
      </c>
      <c r="E210" s="212" t="n">
        <v>77</v>
      </c>
      <c r="F210" s="212" t="n">
        <v>80</v>
      </c>
    </row>
    <row r="211" customFormat="false" ht="15" hidden="false" customHeight="false" outlineLevel="0" collapsed="false">
      <c r="A211" s="319" t="s">
        <v>393</v>
      </c>
      <c r="E211" s="212" t="n">
        <v>17</v>
      </c>
      <c r="F211" s="212" t="n">
        <v>5</v>
      </c>
    </row>
    <row r="212" customFormat="false" ht="15" hidden="false" customHeight="false" outlineLevel="0" collapsed="false">
      <c r="A212" s="319" t="s">
        <v>394</v>
      </c>
      <c r="C212" s="212" t="n">
        <v>86</v>
      </c>
      <c r="F212" s="212" t="n">
        <v>86</v>
      </c>
      <c r="G212" s="212" t="n">
        <v>90</v>
      </c>
      <c r="H212" s="212" t="n">
        <v>89</v>
      </c>
    </row>
    <row r="213" customFormat="false" ht="15" hidden="false" customHeight="false" outlineLevel="0" collapsed="false">
      <c r="A213" s="319" t="s">
        <v>395</v>
      </c>
      <c r="G213" s="212" t="n">
        <v>11</v>
      </c>
      <c r="H213" s="212" t="n">
        <v>11</v>
      </c>
    </row>
    <row r="214" customFormat="false" ht="15" hidden="false" customHeight="false" outlineLevel="0" collapsed="false">
      <c r="A214" s="319" t="s">
        <v>396</v>
      </c>
      <c r="F214" s="212" t="n">
        <v>65</v>
      </c>
    </row>
    <row r="215" customFormat="false" ht="15" hidden="false" customHeight="false" outlineLevel="0" collapsed="false">
      <c r="A215" s="319" t="s">
        <v>397</v>
      </c>
      <c r="B215" s="212" t="n">
        <v>83</v>
      </c>
    </row>
    <row r="216" customFormat="false" ht="15" hidden="false" customHeight="false" outlineLevel="0" collapsed="false">
      <c r="A216" s="319" t="s">
        <v>398</v>
      </c>
      <c r="B216" s="212" t="n">
        <v>95</v>
      </c>
    </row>
    <row r="217" customFormat="false" ht="15" hidden="false" customHeight="false" outlineLevel="0" collapsed="false">
      <c r="A217" s="319" t="s">
        <v>399</v>
      </c>
      <c r="B217" s="212" t="n">
        <v>46</v>
      </c>
    </row>
    <row r="218" customFormat="false" ht="15" hidden="false" customHeight="false" outlineLevel="0" collapsed="false">
      <c r="A218" s="319" t="s">
        <v>400</v>
      </c>
      <c r="B218" s="212" t="n">
        <v>74</v>
      </c>
    </row>
    <row r="219" customFormat="false" ht="15" hidden="false" customHeight="false" outlineLevel="0" collapsed="false">
      <c r="A219" s="319" t="s">
        <v>401</v>
      </c>
      <c r="B219" s="212" t="n">
        <v>33</v>
      </c>
      <c r="C219" s="212" t="n">
        <v>37</v>
      </c>
      <c r="D219" s="212" t="n">
        <v>40</v>
      </c>
      <c r="E219" s="212" t="n">
        <v>41</v>
      </c>
      <c r="F219" s="212" t="n">
        <v>40</v>
      </c>
      <c r="G219" s="212" t="n">
        <v>50</v>
      </c>
    </row>
    <row r="220" customFormat="false" ht="15" hidden="false" customHeight="false" outlineLevel="0" collapsed="false">
      <c r="A220" s="319" t="s">
        <v>402</v>
      </c>
    </row>
    <row r="221" customFormat="false" ht="15" hidden="false" customHeight="false" outlineLevel="0" collapsed="false">
      <c r="A221" s="319" t="s">
        <v>403</v>
      </c>
      <c r="B221" s="212" t="n">
        <v>85</v>
      </c>
      <c r="E221" s="212" t="n">
        <v>67</v>
      </c>
    </row>
    <row r="222" customFormat="false" ht="15" hidden="false" customHeight="false" outlineLevel="0" collapsed="false">
      <c r="A222" s="212" t="s">
        <v>404</v>
      </c>
      <c r="H222" s="212" t="n">
        <v>91</v>
      </c>
    </row>
    <row r="223" customFormat="false" ht="15" hidden="false" customHeight="false" outlineLevel="0" collapsed="false">
      <c r="A223" s="319" t="s">
        <v>405</v>
      </c>
      <c r="B223" s="212" t="n">
        <v>94</v>
      </c>
    </row>
    <row r="224" customFormat="false" ht="15" hidden="false" customHeight="false" outlineLevel="0" collapsed="false">
      <c r="A224" s="319" t="s">
        <v>406</v>
      </c>
      <c r="H224" s="212" t="n">
        <v>50</v>
      </c>
    </row>
    <row r="225" customFormat="false" ht="15" hidden="false" customHeight="false" outlineLevel="0" collapsed="false">
      <c r="A225" s="319" t="s">
        <v>407</v>
      </c>
      <c r="H225" s="212" t="n">
        <v>57</v>
      </c>
    </row>
    <row r="226" customFormat="false" ht="15" hidden="false" customHeight="false" outlineLevel="0" collapsed="false">
      <c r="A226" s="319" t="s">
        <v>408</v>
      </c>
    </row>
    <row r="227" customFormat="false" ht="15" hidden="false" customHeight="false" outlineLevel="0" collapsed="false">
      <c r="A227" s="319" t="s">
        <v>409</v>
      </c>
      <c r="C227" s="212" t="n">
        <v>95</v>
      </c>
      <c r="D227" s="212" t="n">
        <v>80</v>
      </c>
      <c r="E227" s="212" t="n">
        <v>81</v>
      </c>
      <c r="F227" s="212" t="n">
        <v>73</v>
      </c>
      <c r="G227" s="212" t="n">
        <v>67</v>
      </c>
      <c r="H227" s="212" t="n">
        <v>62</v>
      </c>
    </row>
    <row r="228" customFormat="false" ht="15" hidden="false" customHeight="false" outlineLevel="0" collapsed="false">
      <c r="A228" s="319" t="s">
        <v>410</v>
      </c>
      <c r="B228" s="212" t="n">
        <v>76</v>
      </c>
      <c r="C228" s="212" t="n">
        <v>41</v>
      </c>
      <c r="D228" s="212" t="n">
        <v>17</v>
      </c>
      <c r="E228" s="212" t="n">
        <v>27</v>
      </c>
      <c r="F228" s="212" t="n">
        <v>20</v>
      </c>
      <c r="G228" s="212" t="n">
        <v>18</v>
      </c>
      <c r="H228" s="212" t="n">
        <v>28</v>
      </c>
    </row>
    <row r="229" customFormat="false" ht="15" hidden="false" customHeight="false" outlineLevel="0" collapsed="false">
      <c r="A229" s="319" t="s">
        <v>411</v>
      </c>
      <c r="B229" s="212" t="n">
        <v>14</v>
      </c>
      <c r="D229" s="212" t="n">
        <v>21</v>
      </c>
    </row>
    <row r="230" customFormat="false" ht="15" hidden="false" customHeight="false" outlineLevel="0" collapsed="false">
      <c r="A230" s="319" t="s">
        <v>412</v>
      </c>
      <c r="B230" s="212" t="n">
        <v>44</v>
      </c>
      <c r="C230" s="212" t="n">
        <v>49</v>
      </c>
      <c r="D230" s="212" t="n">
        <v>43</v>
      </c>
      <c r="E230" s="212" t="n">
        <v>44</v>
      </c>
      <c r="F230" s="212" t="n">
        <v>42</v>
      </c>
      <c r="G230" s="212" t="n">
        <v>45</v>
      </c>
      <c r="H230" s="212" t="n">
        <v>45</v>
      </c>
    </row>
    <row r="231" customFormat="false" ht="15" hidden="false" customHeight="false" outlineLevel="0" collapsed="false">
      <c r="A231" s="319" t="s">
        <v>413</v>
      </c>
      <c r="E231" s="212" t="n">
        <v>9</v>
      </c>
      <c r="F231" s="212" t="n">
        <v>6</v>
      </c>
      <c r="G231" s="212" t="n">
        <v>6</v>
      </c>
      <c r="H231" s="212" t="n">
        <v>4</v>
      </c>
    </row>
    <row r="232" customFormat="false" ht="15" hidden="false" customHeight="false" outlineLevel="0" collapsed="false">
      <c r="A232" s="319" t="s">
        <v>414</v>
      </c>
      <c r="C232" s="212" t="n">
        <v>91</v>
      </c>
      <c r="D232" s="212" t="n">
        <v>72</v>
      </c>
      <c r="E232" s="212" t="n">
        <v>63</v>
      </c>
      <c r="F232" s="212" t="n">
        <v>74</v>
      </c>
      <c r="G232" s="212" t="n">
        <v>65</v>
      </c>
      <c r="H232" s="212" t="n">
        <v>65</v>
      </c>
    </row>
    <row r="233" customFormat="false" ht="15" hidden="false" customHeight="false" outlineLevel="0" collapsed="false">
      <c r="A233" s="319" t="s">
        <v>415</v>
      </c>
      <c r="D233" s="212" t="n">
        <v>66</v>
      </c>
      <c r="E233" s="212" t="n">
        <v>35</v>
      </c>
      <c r="F233" s="212" t="n">
        <v>17</v>
      </c>
      <c r="G233" s="212" t="n">
        <v>15</v>
      </c>
    </row>
    <row r="234" customFormat="false" ht="15" hidden="false" customHeight="false" outlineLevel="0" collapsed="false">
      <c r="A234" s="319" t="s">
        <v>416</v>
      </c>
    </row>
    <row r="235" customFormat="false" ht="15" hidden="false" customHeight="false" outlineLevel="0" collapsed="false">
      <c r="A235" s="319" t="s">
        <v>417</v>
      </c>
      <c r="C235" s="212" t="n">
        <v>61</v>
      </c>
    </row>
    <row r="236" customFormat="false" ht="15" hidden="false" customHeight="false" outlineLevel="0" collapsed="false">
      <c r="A236" s="319" t="s">
        <v>418</v>
      </c>
      <c r="C236" s="212" t="n">
        <v>84</v>
      </c>
      <c r="D236" s="212" t="n">
        <v>59</v>
      </c>
      <c r="E236" s="212" t="n">
        <v>68</v>
      </c>
    </row>
    <row r="237" customFormat="false" ht="15" hidden="false" customHeight="false" outlineLevel="0" collapsed="false">
      <c r="A237" s="319" t="s">
        <v>419</v>
      </c>
      <c r="C237" s="212" t="n">
        <v>93</v>
      </c>
      <c r="D237" s="212" t="n">
        <v>77</v>
      </c>
      <c r="H237" s="212" t="n">
        <v>94</v>
      </c>
    </row>
    <row r="238" customFormat="false" ht="15" hidden="false" customHeight="false" outlineLevel="0" collapsed="false">
      <c r="A238" s="319" t="s">
        <v>420</v>
      </c>
      <c r="B238" s="212" t="n">
        <v>58</v>
      </c>
    </row>
    <row r="239" customFormat="false" ht="15" hidden="false" customHeight="false" outlineLevel="0" collapsed="false">
      <c r="A239" s="319" t="s">
        <v>421</v>
      </c>
      <c r="B239" s="212" t="n">
        <v>82</v>
      </c>
    </row>
    <row r="240" customFormat="false" ht="15" hidden="false" customHeight="false" outlineLevel="0" collapsed="false">
      <c r="A240" s="319" t="s">
        <v>422</v>
      </c>
      <c r="B240" s="212" t="n">
        <v>45</v>
      </c>
      <c r="C240" s="212" t="n">
        <v>46</v>
      </c>
      <c r="D240" s="212" t="n">
        <v>49</v>
      </c>
      <c r="E240" s="212" t="n">
        <v>45</v>
      </c>
      <c r="F240" s="212" t="n">
        <v>49</v>
      </c>
      <c r="G240" s="212" t="n">
        <v>39</v>
      </c>
      <c r="H240" s="212" t="n">
        <v>47</v>
      </c>
    </row>
    <row r="241" customFormat="false" ht="15" hidden="false" customHeight="false" outlineLevel="0" collapsed="false">
      <c r="A241" s="319" t="s">
        <v>423</v>
      </c>
      <c r="F241" s="212" t="n">
        <v>77</v>
      </c>
      <c r="G241" s="212" t="n">
        <v>80</v>
      </c>
    </row>
    <row r="242" customFormat="false" ht="15" hidden="false" customHeight="false" outlineLevel="0" collapsed="false">
      <c r="A242" s="319" t="s">
        <v>424</v>
      </c>
      <c r="F242" s="212" t="n">
        <v>89</v>
      </c>
    </row>
    <row r="243" customFormat="false" ht="15" hidden="false" customHeight="false" outlineLevel="0" collapsed="false">
      <c r="A243" s="319" t="s">
        <v>425</v>
      </c>
      <c r="B243" s="212" t="n">
        <v>80</v>
      </c>
    </row>
    <row r="244" customFormat="false" ht="15" hidden="false" customHeight="false" outlineLevel="0" collapsed="false">
      <c r="A244" s="319" t="s">
        <v>426</v>
      </c>
      <c r="B244" s="212" t="n">
        <v>78</v>
      </c>
    </row>
    <row r="245" customFormat="false" ht="15" hidden="false" customHeight="false" outlineLevel="0" collapsed="false">
      <c r="A245" s="319" t="s">
        <v>427</v>
      </c>
      <c r="D245" s="212" t="n">
        <v>50</v>
      </c>
    </row>
    <row r="246" customFormat="false" ht="15" hidden="false" customHeight="false" outlineLevel="0" collapsed="false">
      <c r="A246" s="319" t="s">
        <v>428</v>
      </c>
      <c r="C246" s="212" t="n">
        <v>90</v>
      </c>
    </row>
    <row r="247" customFormat="false" ht="15" hidden="false" customHeight="false" outlineLevel="0" collapsed="false">
      <c r="A247" s="319" t="s">
        <v>429</v>
      </c>
      <c r="B247" s="212" t="n">
        <v>77</v>
      </c>
    </row>
    <row r="248" customFormat="false" ht="15" hidden="false" customHeight="false" outlineLevel="0" collapsed="false">
      <c r="A248" s="319" t="s">
        <v>430</v>
      </c>
      <c r="B248" s="212" t="n">
        <v>86</v>
      </c>
      <c r="C248" s="212" t="n">
        <v>75</v>
      </c>
    </row>
    <row r="249" customFormat="false" ht="15" hidden="false" customHeight="false" outlineLevel="0" collapsed="false">
      <c r="A249" s="319" t="s">
        <v>431</v>
      </c>
    </row>
    <row r="250" customFormat="false" ht="15" hidden="false" customHeight="false" outlineLevel="0" collapsed="false">
      <c r="A250" s="319" t="s">
        <v>432</v>
      </c>
      <c r="E250" s="212" t="n">
        <v>47</v>
      </c>
      <c r="F250" s="212" t="n">
        <v>45</v>
      </c>
      <c r="G250" s="212" t="n">
        <v>40</v>
      </c>
    </row>
    <row r="251" customFormat="false" ht="15" hidden="false" customHeight="false" outlineLevel="0" collapsed="false">
      <c r="A251" s="319" t="s">
        <v>433</v>
      </c>
      <c r="C251" s="212" t="n">
        <v>77</v>
      </c>
      <c r="D251" s="212" t="n">
        <v>58</v>
      </c>
      <c r="E251" s="212" t="n">
        <v>49</v>
      </c>
      <c r="F251" s="212" t="n">
        <v>44</v>
      </c>
      <c r="G251" s="212" t="n">
        <v>56</v>
      </c>
      <c r="H251" s="212" t="n">
        <v>55</v>
      </c>
    </row>
    <row r="252" customFormat="false" ht="15" hidden="false" customHeight="false" outlineLevel="0" collapsed="false">
      <c r="A252" s="319" t="s">
        <v>434</v>
      </c>
      <c r="F252" s="212" t="n">
        <v>90</v>
      </c>
    </row>
    <row r="253" customFormat="false" ht="15" hidden="false" customHeight="false" outlineLevel="0" collapsed="false">
      <c r="A253" s="319" t="s">
        <v>435</v>
      </c>
      <c r="B253" s="212" t="n">
        <v>38</v>
      </c>
      <c r="F253" s="212" t="n">
        <v>46</v>
      </c>
      <c r="G253" s="212" t="n">
        <v>62</v>
      </c>
      <c r="H253" s="212" t="n">
        <v>46</v>
      </c>
    </row>
    <row r="254" customFormat="false" ht="15" hidden="false" customHeight="false" outlineLevel="0" collapsed="false">
      <c r="A254" s="319" t="s">
        <v>436</v>
      </c>
    </row>
    <row r="255" customFormat="false" ht="15" hidden="false" customHeight="false" outlineLevel="0" collapsed="false">
      <c r="A255" s="319" t="s">
        <v>437</v>
      </c>
      <c r="C255" s="212" t="n">
        <v>74</v>
      </c>
    </row>
    <row r="256" customFormat="false" ht="15" hidden="false" customHeight="false" outlineLevel="0" collapsed="false">
      <c r="A256" s="319" t="s">
        <v>438</v>
      </c>
      <c r="C256" s="212" t="n">
        <v>15</v>
      </c>
      <c r="D256" s="212" t="n">
        <v>13</v>
      </c>
      <c r="E256" s="212" t="n">
        <v>8</v>
      </c>
    </row>
    <row r="257" customFormat="false" ht="15" hidden="false" customHeight="false" outlineLevel="0" collapsed="false">
      <c r="A257" s="319" t="s">
        <v>439</v>
      </c>
      <c r="E257" s="212" t="n">
        <v>66</v>
      </c>
      <c r="H257" s="212" t="n">
        <v>72</v>
      </c>
    </row>
    <row r="258" customFormat="false" ht="15" hidden="false" customHeight="false" outlineLevel="0" collapsed="false">
      <c r="A258" s="212" t="s">
        <v>440</v>
      </c>
      <c r="H258" s="212" t="n">
        <v>80</v>
      </c>
    </row>
    <row r="259" customFormat="false" ht="15" hidden="false" customHeight="false" outlineLevel="0" collapsed="false">
      <c r="A259" s="319" t="s">
        <v>441</v>
      </c>
      <c r="B259" s="212" t="n">
        <v>47</v>
      </c>
    </row>
    <row r="260" customFormat="false" ht="15" hidden="false" customHeight="false" outlineLevel="0" collapsed="false">
      <c r="A260" s="319" t="s">
        <v>442</v>
      </c>
      <c r="B260" s="212" t="n">
        <v>99</v>
      </c>
    </row>
    <row r="261" customFormat="false" ht="15" hidden="false" customHeight="false" outlineLevel="0" collapsed="false">
      <c r="A261" s="212" t="s">
        <v>443</v>
      </c>
      <c r="G261" s="212" t="n">
        <v>77</v>
      </c>
      <c r="H261" s="212" t="n">
        <v>52</v>
      </c>
    </row>
    <row r="262" customFormat="false" ht="15" hidden="false" customHeight="false" outlineLevel="0" collapsed="false">
      <c r="A262" s="319" t="s">
        <v>444</v>
      </c>
      <c r="E262" s="212" t="n">
        <v>89</v>
      </c>
    </row>
    <row r="263" customFormat="false" ht="15" hidden="false" customHeight="false" outlineLevel="0" collapsed="false">
      <c r="A263" s="319" t="s">
        <v>445</v>
      </c>
    </row>
    <row r="264" customFormat="false" ht="15" hidden="false" customHeight="false" outlineLevel="0" collapsed="false">
      <c r="A264" s="319" t="s">
        <v>446</v>
      </c>
      <c r="B264" s="212" t="n">
        <v>18</v>
      </c>
    </row>
    <row r="265" customFormat="false" ht="15" hidden="false" customHeight="false" outlineLevel="0" collapsed="false">
      <c r="A265" s="319" t="s">
        <v>447</v>
      </c>
    </row>
  </sheetData>
  <sheetProtection sheet="true" objects="true" scenarios="true" selectLockedCells="true" selectUnlockedCells="true"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Turno'!C92</f>
        <v>GRUPO K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Turno'!D94</f>
        <v>MARCIA MORATO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MARCIA MORATO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4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Turno'!EJ94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Turno'!C94</f>
        <v>61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Turno'!C94,'Result do Turno'!FY94:FZ99,2,0)</f>
        <v>64</v>
      </c>
      <c r="K13" s="257"/>
      <c r="L13" s="283"/>
      <c r="O13" s="274"/>
      <c r="P13" s="289" t="s">
        <v>164</v>
      </c>
      <c r="Q13" s="289"/>
      <c r="R13" s="293" t="n">
        <f aca="false">'Result do Turno'!EK94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Turno'!D94,Historia!$A$2:$J$527,10,0)=0,"",VLOOKUP('Result do Turno'!D94,Historia!$A$2:$J$527,10,0))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IF(L14=0,"",IF(Jogos!BG94=0,"x","ѵ"))</f>
        <v>x</v>
      </c>
      <c r="J14" s="295" t="str">
        <f aca="false">Jogos!CB94</f>
        <v>MARCIA MORATO perdeu para GILMARA LIMA por 6x7 4x6</v>
      </c>
      <c r="K14" s="295" t="str">
        <f aca="false">Jogos!C94</f>
        <v/>
      </c>
      <c r="L14" s="297" t="n">
        <f aca="false">IF(Jogos!BH94="x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Turno'!D94,Historia!$A$2:$I$527,9,0)=0,"",VLOOKUP('Result do Turno'!D94,Historia!$A$2:$I$527,9,0))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Turno'!EL94</f>
        <v>4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Turno'!D94,Historia!$A$2:$I$527,8,0)=0,"",VLOOKUP('Result do Turno'!D94,Historia!$A$2:$I$527,8,0))</f>
        <v>60</v>
      </c>
      <c r="G16" s="294" t="s">
        <v>168</v>
      </c>
      <c r="H16" s="295" t="str">
        <f aca="false">PARAMETROS!H5</f>
        <v>30 a 05 Jun</v>
      </c>
      <c r="I16" s="296" t="str">
        <f aca="false">IF(L16=0,"",IF(Jogos!BI94=0,"x","ѵ"))</f>
        <v>x</v>
      </c>
      <c r="J16" s="295" t="str">
        <f aca="false">Jogos!CC94</f>
        <v>MARCIA MORATO perdeu para GUSTAVO MACHADO por 1x6 1x6</v>
      </c>
      <c r="K16" s="295" t="str">
        <f aca="false">Jogos!E94</f>
        <v/>
      </c>
      <c r="L16" s="297" t="n">
        <f aca="false">IF(Jogos!BJ94="x x",0,1)</f>
        <v>1</v>
      </c>
      <c r="O16" s="274"/>
      <c r="P16" s="299"/>
      <c r="Q16" s="236" t="s">
        <v>169</v>
      </c>
      <c r="R16" s="185" t="n">
        <f aca="false">'Result do Turno'!EM94</f>
        <v>6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Turno'!D94,Historia!$A$2:$I$527,7,0)=0,"",VLOOKUP('Result do Turno'!D94,Historia!$A$2:$I$527,7,0))</f>
        <v>55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Turno'!EN94</f>
        <v>-2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Turno'!D94,Historia!$A$2:$I$527,6,0)=0,"",VLOOKUP('Result do Turno'!D94,Historia!$A$2:$I$527,6,0))</f>
        <v>69</v>
      </c>
      <c r="G18" s="294" t="s">
        <v>171</v>
      </c>
      <c r="H18" s="295" t="str">
        <f aca="false">PARAMETROS!H6</f>
        <v>06 a 12 Jun</v>
      </c>
      <c r="I18" s="296" t="str">
        <f aca="false">IF(L18=0,"",IF(Jogos!BK94=0,"x","ѵ"))</f>
        <v>ѵ</v>
      </c>
      <c r="J18" s="295" t="str">
        <f aca="false">Jogos!CD94</f>
        <v>MARCIA MORATO venceu LUCIMAR SILVA por 6x2 6x2</v>
      </c>
      <c r="K18" s="295" t="str">
        <f aca="false">Jogos!G94</f>
        <v/>
      </c>
      <c r="L18" s="297" t="n">
        <f aca="false">IF(Jogos!BL94="x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n">
        <f aca="false">IF(VLOOKUP('Result do Turno'!D94,Historia!$A$2:$I$527,5,0)=0,"",VLOOKUP('Result do Turno'!D94,Historia!$A$2:$I$527,5,0))</f>
        <v>54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Turno'!EO94</f>
        <v>40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n">
        <f aca="false">IF(VLOOKUP('Result do Turno'!D94,Historia!$A$2:$I$527,4,0)=0,"",VLOOKUP('Result do Turno'!D94,Historia!$A$2:$I$527,4,0))</f>
        <v>56</v>
      </c>
      <c r="G20" s="294" t="s">
        <v>173</v>
      </c>
      <c r="H20" s="295" t="str">
        <f aca="false">PARAMETROS!H7</f>
        <v>13 a 19 Jun</v>
      </c>
      <c r="I20" s="296" t="str">
        <f aca="false">IF(L20=0,"",IF(Jogos!BM94=0,"x","ѵ"))</f>
        <v>x</v>
      </c>
      <c r="J20" s="295" t="str">
        <f aca="false">Jogos!CE94</f>
        <v>MARCIA MORATO perdeu para JOAO ALVARES por 3x6 1x6</v>
      </c>
      <c r="K20" s="295" t="str">
        <f aca="false">Jogos!I94</f>
        <v/>
      </c>
      <c r="L20" s="297" t="n">
        <f aca="false">IF(Jogos!BN94="x x",0,1)</f>
        <v>1</v>
      </c>
      <c r="O20" s="274"/>
      <c r="P20" s="299"/>
      <c r="Q20" s="236" t="s">
        <v>169</v>
      </c>
      <c r="R20" s="185" t="n">
        <f aca="false">'Result do Turno'!EP94</f>
        <v>41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n">
        <f aca="false">IF(VLOOKUP('Result do Turno'!D94,Historia!$A$2:$I$527,3,0)=0,"",VLOOKUP('Result do Turno'!D94,Historia!$A$2:$I$527,3,0))</f>
        <v>36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Turno'!EQ94</f>
        <v>-1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Turno'!D94,Historia!$A$2:$I$527,2,0)=0,"",VLOOKUP('Result do Turno'!D94,Historia!$A$2:$I$527,2,0))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IF(L22=0,"",IF(Jogos!BO94=0,"x","ѵ"))</f>
        <v>ѵ</v>
      </c>
      <c r="J22" s="295" t="str">
        <f aca="false">Jogos!CF94</f>
        <v>MARCIA MORATO venceu ANTONIO V. ROCHA por WxO</v>
      </c>
      <c r="K22" s="295" t="str">
        <f aca="false">Jogos!K94</f>
        <v/>
      </c>
      <c r="L22" s="297" t="n">
        <f aca="false">IF(Jogos!BP94="x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Turno'!D95</f>
        <v>ANTONIO V. ROCHA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ANTONIO V. ROCHA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6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Turno'!EJ95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Turno'!C95</f>
        <v>62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Turno'!C95,'Result do Turno'!FY94:FZ99,2,0)</f>
        <v>66</v>
      </c>
      <c r="K31" s="257"/>
      <c r="L31" s="283"/>
      <c r="O31" s="274"/>
      <c r="P31" s="289" t="s">
        <v>164</v>
      </c>
      <c r="Q31" s="289"/>
      <c r="R31" s="293" t="n">
        <f aca="false">'Result do Turno'!EK95</f>
        <v>0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Turno'!D95,Historia!$A$2:$J$527,10,0)=0,"",VLOOKUP('Result do Turno'!D95,Historia!$A$2:$J$527,10,0))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IF(L32=0,"",IF(Jogos!BG95=0,"x","ѵ"))</f>
        <v>x</v>
      </c>
      <c r="J32" s="295" t="str">
        <f aca="false">Jogos!CB95</f>
        <v>ANTONIO V. ROCHA perdeu para GUSTAVO MACHADO por WxO</v>
      </c>
      <c r="K32" s="295" t="str">
        <f aca="false">Jogos!C95</f>
        <v/>
      </c>
      <c r="L32" s="297" t="n">
        <f aca="false">IF(Jogos!BH95="x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Turno'!D95,Historia!$A$2:$I$527,9,0)=0,"",VLOOKUP('Result do Turno'!D95,Historia!$A$2:$I$527,9,0))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Turno'!EL95</f>
        <v>0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Turno'!D95,Historia!$A$2:$I$527,8,0)=0,"",VLOOKUP('Result do Turno'!D95,Historia!$A$2:$I$527,8,0))</f>
        <v>40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IF(L34=0,"",IF(Jogos!BI95=0,"x","ѵ"))</f>
        <v>x</v>
      </c>
      <c r="J34" s="295" t="str">
        <f aca="false">Jogos!CC95</f>
        <v>ANTONIO V. ROCHA perdeu para LUCIMAR SILVA por WxO</v>
      </c>
      <c r="K34" s="295" t="str">
        <f aca="false">Jogos!E95</f>
        <v/>
      </c>
      <c r="L34" s="297" t="n">
        <f aca="false">IF(Jogos!BJ95="x x",0,1)</f>
        <v>1</v>
      </c>
      <c r="O34" s="274"/>
      <c r="P34" s="299"/>
      <c r="Q34" s="236" t="s">
        <v>169</v>
      </c>
      <c r="R34" s="185" t="n">
        <f aca="false">'Result do Turno'!EM95</f>
        <v>10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Turno'!D95,Historia!$A$2:$I$527,7,0)=0,"",VLOOKUP('Result do Turno'!D95,Historia!$A$2:$I$527,7,0))</f>
        <v>49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Turno'!EN95</f>
        <v>-10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n">
        <f aca="false">IF(VLOOKUP('Result do Turno'!D95,Historia!$A$2:$I$527,6,0)=0,"",VLOOKUP('Result do Turno'!D95,Historia!$A$2:$I$527,6,0))</f>
        <v>56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IF(L36=0,"",IF(Jogos!BK95=0,"x","ѵ"))</f>
        <v>x</v>
      </c>
      <c r="J36" s="295" t="str">
        <f aca="false">Jogos!CD95</f>
        <v>ANTONIO V. ROCHA perdeu para JOAO ALVARES por WxO</v>
      </c>
      <c r="K36" s="295" t="str">
        <f aca="false">Jogos!G95</f>
        <v/>
      </c>
      <c r="L36" s="297" t="n">
        <f aca="false">IF(Jogos!BL95="x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n">
        <f aca="false">IF(VLOOKUP('Result do Turno'!D95,Historia!$A$2:$I$527,5,0)=0,"",VLOOKUP('Result do Turno'!D95,Historia!$A$2:$I$527,5,0))</f>
        <v>50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Turno'!EO95</f>
        <v>0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n">
        <f aca="false">IF(VLOOKUP('Result do Turno'!D95,Historia!$A$2:$I$527,4,0)=0,"",VLOOKUP('Result do Turno'!D95,Historia!$A$2:$I$527,4,0))</f>
        <v>47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IF(L38=0,"",IF(Jogos!BM95=0,"x","ѵ"))</f>
        <v>x</v>
      </c>
      <c r="J38" s="295" t="str">
        <f aca="false">Jogos!CE95</f>
        <v>ANTONIO V. ROCHA perdeu para GILMARA LIMA por WxO</v>
      </c>
      <c r="K38" s="295" t="str">
        <f aca="false">Jogos!I95</f>
        <v/>
      </c>
      <c r="L38" s="297" t="n">
        <f aca="false">IF(Jogos!BN95="x x",0,1)</f>
        <v>1</v>
      </c>
      <c r="O38" s="274"/>
      <c r="P38" s="299"/>
      <c r="Q38" s="236" t="s">
        <v>169</v>
      </c>
      <c r="R38" s="185" t="n">
        <f aca="false">'Result do Turno'!EP95</f>
        <v>60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n">
        <f aca="false">IF(VLOOKUP('Result do Turno'!D95,Historia!$A$2:$I$527,3,0)=0,"",VLOOKUP('Result do Turno'!D95,Historia!$A$2:$I$527,3,0))</f>
        <v>58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Turno'!EQ95</f>
        <v>-60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n">
        <f aca="false">IF(VLOOKUP('Result do Turno'!D95,Historia!$A$2:$I$527,2,0)=0,"",VLOOKUP('Result do Turno'!D95,Historia!$A$2:$I$527,2,0))</f>
        <v>50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IF(L40=0,"",IF(Jogos!BO95=0,"x","ѵ"))</f>
        <v>x</v>
      </c>
      <c r="J40" s="295" t="str">
        <f aca="false">Jogos!CF95</f>
        <v>ANTONIO V. ROCHA perdeu para MARCIA MORATO por WxO</v>
      </c>
      <c r="K40" s="295" t="str">
        <f aca="false">Jogos!K95</f>
        <v/>
      </c>
      <c r="L40" s="297" t="n">
        <f aca="false">IF(Jogos!BP95="x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Turno'!D96</f>
        <v>JOAO ALVARES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JOAO ALVARES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3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Turno'!EJ96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Turno'!C96</f>
        <v>63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Turno'!C96,'Result do Turno'!FY94:FZ99,2,0)</f>
        <v>63</v>
      </c>
      <c r="K49" s="257"/>
      <c r="L49" s="283"/>
      <c r="O49" s="274"/>
      <c r="P49" s="289" t="s">
        <v>164</v>
      </c>
      <c r="Q49" s="289"/>
      <c r="R49" s="293" t="n">
        <f aca="false">'Result do Turno'!EK96</f>
        <v>3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e">
        <f aca="false">IF(VLOOKUP('Result do Turno'!D96,Historia!$A$2:$J$527,10,0)=0,"",VLOOKUP('Result do Turno'!D96,Historia!$A$2:$J$527,10,0))</f>
        <v>#N/A</v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IF(L50=0,"",IF(Jogos!BG96=0,"x","ѵ"))</f>
        <v>ѵ</v>
      </c>
      <c r="J50" s="295" t="str">
        <f aca="false">Jogos!CB96</f>
        <v>JOAO ALVARES venceu LUCIMAR SILVA por 6x3 6x4</v>
      </c>
      <c r="K50" s="295" t="str">
        <f aca="false">Jogos!C96</f>
        <v/>
      </c>
      <c r="L50" s="297" t="n">
        <f aca="false">IF(Jogos!BH96="x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e">
        <f aca="false">IF(VLOOKUP('Result do Turno'!D96,Historia!$A$2:$I$527,9,0)=0,"",VLOOKUP('Result do Turno'!D96,Historia!$A$2:$I$527,9,0))</f>
        <v>#N/A</v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Turno'!EL96</f>
        <v>6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e">
        <f aca="false">IF(VLOOKUP('Result do Turno'!D96,Historia!$A$2:$I$527,8,0)=0,"",VLOOKUP('Result do Turno'!D96,Historia!$A$2:$I$527,8,0))</f>
        <v>#N/A</v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IF(L52=0,"",IF(Jogos!BI96=0,"x","ѵ"))</f>
        <v>x</v>
      </c>
      <c r="J52" s="295" t="str">
        <f aca="false">Jogos!CC96</f>
        <v>JOAO ALVARES perdeu para GILMARA LIMA por 2x6 5x7</v>
      </c>
      <c r="K52" s="295" t="str">
        <f aca="false">Jogos!E96</f>
        <v/>
      </c>
      <c r="L52" s="297" t="n">
        <f aca="false">IF(Jogos!BJ96="x x",0,1)</f>
        <v>1</v>
      </c>
      <c r="O52" s="274"/>
      <c r="P52" s="299"/>
      <c r="Q52" s="236" t="s">
        <v>169</v>
      </c>
      <c r="R52" s="185" t="n">
        <f aca="false">'Result do Turno'!EM96</f>
        <v>4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e">
        <f aca="false">IF(VLOOKUP('Result do Turno'!D96,Historia!$A$2:$I$527,7,0)=0,"",VLOOKUP('Result do Turno'!D96,Historia!$A$2:$I$527,7,0))</f>
        <v>#N/A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Turno'!EN96</f>
        <v>2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e">
        <f aca="false">IF(VLOOKUP('Result do Turno'!D96,Historia!$A$2:$I$527,6,0)=0,"",VLOOKUP('Result do Turno'!D96,Historia!$A$2:$I$527,6,0))</f>
        <v>#N/A</v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IF(L54=0,"",IF(Jogos!BK96=0,"x","ѵ"))</f>
        <v>ѵ</v>
      </c>
      <c r="J54" s="295" t="str">
        <f aca="false">Jogos!CD96</f>
        <v>JOAO ALVARES venceu ANTONIO V. ROCHA por WxO</v>
      </c>
      <c r="K54" s="295" t="str">
        <f aca="false">Jogos!G96</f>
        <v/>
      </c>
      <c r="L54" s="297" t="n">
        <f aca="false">IF(Jogos!BL96="x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e">
        <f aca="false">IF(VLOOKUP('Result do Turno'!D96,Historia!$A$2:$I$527,5,0)=0,"",VLOOKUP('Result do Turno'!D96,Historia!$A$2:$I$527,5,0))</f>
        <v>#N/A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Turno'!EO96</f>
        <v>43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e">
        <f aca="false">IF(VLOOKUP('Result do Turno'!D96,Historia!$A$2:$I$527,4,0)=0,"",VLOOKUP('Result do Turno'!D96,Historia!$A$2:$I$527,4,0))</f>
        <v>#N/A</v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IF(L56=0,"",IF(Jogos!BM96=0,"x","ѵ"))</f>
        <v>ѵ</v>
      </c>
      <c r="J56" s="295" t="str">
        <f aca="false">Jogos!CE96</f>
        <v>JOAO ALVARES venceu MARCIA MORATO por 6x3 6x1</v>
      </c>
      <c r="K56" s="295" t="str">
        <f aca="false">Jogos!I96</f>
        <v/>
      </c>
      <c r="L56" s="297" t="n">
        <f aca="false">IF(Jogos!BN96="x x",0,1)</f>
        <v>1</v>
      </c>
      <c r="O56" s="274"/>
      <c r="P56" s="299"/>
      <c r="Q56" s="236" t="s">
        <v>169</v>
      </c>
      <c r="R56" s="185" t="n">
        <f aca="false">'Result do Turno'!EP96</f>
        <v>36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e">
        <f aca="false">IF(VLOOKUP('Result do Turno'!D96,Historia!$A$2:$I$527,3,0)=0,"",VLOOKUP('Result do Turno'!D96,Historia!$A$2:$I$527,3,0))</f>
        <v>#N/A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Turno'!EQ96</f>
        <v>7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e">
        <f aca="false">IF(VLOOKUP('Result do Turno'!D96,Historia!$A$2:$I$527,2,0)=0,"",VLOOKUP('Result do Turno'!D96,Historia!$A$2:$I$527,2,0))</f>
        <v>#N/A</v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IF(L58=0,"",IF(Jogos!BO96=0,"x","ѵ"))</f>
        <v>x</v>
      </c>
      <c r="J58" s="295" t="str">
        <f aca="false">Jogos!CF96</f>
        <v>JOAO ALVARES perdeu para GUSTAVO MACHADO por WxO</v>
      </c>
      <c r="K58" s="295" t="str">
        <f aca="false">Jogos!K96</f>
        <v/>
      </c>
      <c r="L58" s="297" t="n">
        <f aca="false">IF(Jogos!BP96="x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Turno'!D97</f>
        <v>LUCIMAR SILVA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LUCIMAR SILVA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5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Turno'!EJ97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Turno'!C97</f>
        <v>64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Turno'!C97,'Result do Turno'!FY94:FZ99,2,0)</f>
        <v>65</v>
      </c>
      <c r="K67" s="257"/>
      <c r="L67" s="283"/>
      <c r="O67" s="274"/>
      <c r="P67" s="289" t="s">
        <v>164</v>
      </c>
      <c r="Q67" s="289"/>
      <c r="R67" s="293" t="n">
        <f aca="false">'Result do Turno'!EK97</f>
        <v>1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Turno'!D97,Historia!$A$2:$J$527,10,0)=0,"",VLOOKUP('Result do Turno'!D97,Historia!$A$2:$J$527,10,0))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IF(L68=0,"",IF(Jogos!BG97=0,"x","ѵ"))</f>
        <v>x</v>
      </c>
      <c r="J68" s="295" t="str">
        <f aca="false">Jogos!CB97</f>
        <v>LUCIMAR SILVA perdeu para JOAO ALVARES por 3x6 4x6</v>
      </c>
      <c r="K68" s="295" t="str">
        <f aca="false">Jogos!C97</f>
        <v/>
      </c>
      <c r="L68" s="297" t="n">
        <f aca="false">IF(Jogos!BH97="x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Turno'!D97,Historia!$A$2:$I$527,9,0)=0,"",VLOOKUP('Result do Turno'!D97,Historia!$A$2:$I$527,9,0))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Turno'!EL97</f>
        <v>2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Turno'!D97,Historia!$A$2:$I$527,8,0)=0,"",VLOOKUP('Result do Turno'!D97,Historia!$A$2:$I$527,8,0))</f>
        <v>64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IF(L70=0,"",IF(Jogos!BI97=0,"x","ѵ"))</f>
        <v>ѵ</v>
      </c>
      <c r="J70" s="295" t="str">
        <f aca="false">Jogos!CC97</f>
        <v>LUCIMAR SILVA venceu ANTONIO V. ROCHA por WxO</v>
      </c>
      <c r="K70" s="295" t="str">
        <f aca="false">Jogos!E97</f>
        <v/>
      </c>
      <c r="L70" s="297" t="n">
        <f aca="false">IF(Jogos!BJ97="x x",0,1)</f>
        <v>1</v>
      </c>
      <c r="O70" s="274"/>
      <c r="P70" s="299"/>
      <c r="Q70" s="236" t="s">
        <v>169</v>
      </c>
      <c r="R70" s="185" t="n">
        <f aca="false">'Result do Turno'!EM97</f>
        <v>8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Turno'!D97,Historia!$A$2:$I$527,7,0)=0,"",VLOOKUP('Result do Turno'!D97,Historia!$A$2:$I$527,7,0))</f>
        <v>79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Turno'!EN97</f>
        <v>-6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Turno'!D97,Historia!$A$2:$I$527,6,0)=0,"",VLOOKUP('Result do Turno'!D97,Historia!$A$2:$I$527,6,0))</f>
        <v>78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IF(L72=0,"",IF(Jogos!BK97=0,"x","ѵ"))</f>
        <v>x</v>
      </c>
      <c r="J72" s="295" t="str">
        <f aca="false">Jogos!CD97</f>
        <v>LUCIMAR SILVA perdeu para MARCIA MORATO por 2x6 2x6</v>
      </c>
      <c r="K72" s="295" t="str">
        <f aca="false">Jogos!G97</f>
        <v/>
      </c>
      <c r="L72" s="297" t="n">
        <f aca="false">IF(Jogos!BL97="x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n">
        <f aca="false">IF(VLOOKUP('Result do Turno'!D97,Historia!$A$2:$I$527,5,0)=0,"",VLOOKUP('Result do Turno'!D97,Historia!$A$2:$I$527,5,0))</f>
        <v>76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Turno'!EO97</f>
        <v>26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n">
        <f aca="false">IF(VLOOKUP('Result do Turno'!D97,Historia!$A$2:$I$527,4,0)=0,"",VLOOKUP('Result do Turno'!D97,Historia!$A$2:$I$527,4,0))</f>
        <v>70</v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IF(L74=0,"",IF(Jogos!BM97=0,"x","ѵ"))</f>
        <v>x</v>
      </c>
      <c r="J74" s="295" t="str">
        <f aca="false">Jogos!CE97</f>
        <v>LUCIMAR SILVA perdeu para GUSTAVO MACHADO por 0x6 1x6</v>
      </c>
      <c r="K74" s="295" t="str">
        <f aca="false">Jogos!I97</f>
        <v/>
      </c>
      <c r="L74" s="297" t="n">
        <f aca="false">IF(Jogos!BN97="x x",0,1)</f>
        <v>1</v>
      </c>
      <c r="O74" s="274"/>
      <c r="P74" s="299"/>
      <c r="Q74" s="236" t="s">
        <v>169</v>
      </c>
      <c r="R74" s="185" t="n">
        <f aca="false">'Result do Turno'!EP97</f>
        <v>48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n">
        <f aca="false">IF(VLOOKUP('Result do Turno'!D97,Historia!$A$2:$I$527,3,0)=0,"",VLOOKUP('Result do Turno'!D97,Historia!$A$2:$I$527,3,0))</f>
        <v>68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Turno'!EQ97</f>
        <v>-22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n">
        <f aca="false">IF(VLOOKUP('Result do Turno'!D97,Historia!$A$2:$I$527,2,0)=0,"",VLOOKUP('Result do Turno'!D97,Historia!$A$2:$I$527,2,0))</f>
        <v>67</v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IF(L76=0,"",IF(Jogos!BO97=0,"x","ѵ"))</f>
        <v>x</v>
      </c>
      <c r="J76" s="295" t="str">
        <f aca="false">Jogos!CF97</f>
        <v>LUCIMAR SILVA perdeu para GILMARA LIMA por 0x6 2x6</v>
      </c>
      <c r="K76" s="295" t="str">
        <f aca="false">Jogos!K97</f>
        <v/>
      </c>
      <c r="L76" s="297" t="n">
        <f aca="false">IF(Jogos!BP97="x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Turno'!D98</f>
        <v>GUSTAVO MACHADO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GUSTAVO MACHADO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1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Turno'!EJ98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Turno'!C98</f>
        <v>65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Turno'!C98,'Result do Turno'!FY94:FZ99,2,0)</f>
        <v>61</v>
      </c>
      <c r="K85" s="257"/>
      <c r="L85" s="283"/>
      <c r="O85" s="274"/>
      <c r="P85" s="289" t="s">
        <v>164</v>
      </c>
      <c r="Q85" s="289"/>
      <c r="R85" s="293" t="n">
        <f aca="false">'Result do Turno'!EK98</f>
        <v>5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Turno'!D98,Historia!$A$2:$J$527,10,0)=0,"",VLOOKUP('Result do Turno'!D98,Historia!$A$2:$J$527,10,0))</f>
        <v/>
      </c>
      <c r="G86" s="294" t="str">
        <f aca="false">G68</f>
        <v>1a</v>
      </c>
      <c r="H86" s="312" t="str">
        <f aca="false">H68</f>
        <v>23 a 29 Mai</v>
      </c>
      <c r="I86" s="296" t="str">
        <f aca="false">IF(L86=0,"",IF(Jogos!BG98=0,"x","ѵ"))</f>
        <v>ѵ</v>
      </c>
      <c r="J86" s="295" t="str">
        <f aca="false">Jogos!CB98</f>
        <v>GUSTAVO MACHADO venceu ANTONIO V. ROCHA por WxO</v>
      </c>
      <c r="K86" s="295" t="str">
        <f aca="false">Jogos!C98</f>
        <v/>
      </c>
      <c r="L86" s="297" t="n">
        <f aca="false">IF(Jogos!BH98="x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Turno'!D98,Historia!$A$2:$I$527,9,0)=0,"",VLOOKUP('Result do Turno'!D98,Historia!$A$2:$I$527,9,0))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Turno'!EL98</f>
        <v>10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str">
        <f aca="false">IF(VLOOKUP('Result do Turno'!D98,Historia!$A$2:$I$527,8,0)=0,"",VLOOKUP('Result do Turno'!D98,Historia!$A$2:$I$527,8,0))</f>
        <v/>
      </c>
      <c r="G88" s="294" t="str">
        <f aca="false">G70</f>
        <v>2a</v>
      </c>
      <c r="H88" s="312" t="str">
        <f aca="false">H70</f>
        <v>30 a 05 Jun</v>
      </c>
      <c r="I88" s="296" t="str">
        <f aca="false">IF(L88=0,"",IF(Jogos!BI98=0,"x","ѵ"))</f>
        <v>ѵ</v>
      </c>
      <c r="J88" s="295" t="str">
        <f aca="false">Jogos!CC98</f>
        <v>GUSTAVO MACHADO venceu MARCIA MORATO por 6x1 6x1</v>
      </c>
      <c r="K88" s="295" t="str">
        <f aca="false">Jogos!E98</f>
        <v/>
      </c>
      <c r="L88" s="297" t="n">
        <f aca="false">IF(Jogos!BJ98="x x",0,1)</f>
        <v>1</v>
      </c>
      <c r="O88" s="274"/>
      <c r="P88" s="299"/>
      <c r="Q88" s="236" t="s">
        <v>169</v>
      </c>
      <c r="R88" s="185" t="n">
        <f aca="false">'Result do Turno'!EM98</f>
        <v>1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str">
        <f aca="false">IF(VLOOKUP('Result do Turno'!D98,Historia!$A$2:$I$527,7,0)=0,"",VLOOKUP('Result do Turno'!D98,Historia!$A$2:$I$527,7,0))</f>
        <v/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Turno'!EN98</f>
        <v>9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Turno'!D98,Historia!$A$2:$I$527,6,0)=0,"",VLOOKUP('Result do Turno'!D98,Historia!$A$2:$I$527,6,0))</f>
        <v/>
      </c>
      <c r="G90" s="294" t="str">
        <f aca="false">G72</f>
        <v>3a</v>
      </c>
      <c r="H90" s="312" t="str">
        <f aca="false">H72</f>
        <v>06 a 12 Jun</v>
      </c>
      <c r="I90" s="296" t="str">
        <f aca="false">IF(L90=0,"",IF(Jogos!BK98=0,"x","ѵ"))</f>
        <v>ѵ</v>
      </c>
      <c r="J90" s="295" t="str">
        <f aca="false">Jogos!CD98</f>
        <v>GUSTAVO MACHADO venceu GILMARA LIMA por 6x7 6x3 10x3</v>
      </c>
      <c r="K90" s="295" t="str">
        <f aca="false">Jogos!G98</f>
        <v/>
      </c>
      <c r="L90" s="297" t="n">
        <f aca="false">IF(Jogos!BL98="x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Turno'!D98,Historia!$A$2:$I$527,5,0)=0,"",VLOOKUP('Result do Turno'!D98,Historia!$A$2:$I$527,5,0))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Turno'!EO98</f>
        <v>70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Turno'!D98,Historia!$A$2:$I$527,4,0)=0,"",VLOOKUP('Result do Turno'!D98,Historia!$A$2:$I$527,4,0))</f>
        <v/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IF(L92=0,"",IF(Jogos!BM98=0,"x","ѵ"))</f>
        <v>ѵ</v>
      </c>
      <c r="J92" s="295" t="str">
        <f aca="false">Jogos!CE98</f>
        <v>GUSTAVO MACHADO venceu LUCIMAR SILVA por 6x0 6x1</v>
      </c>
      <c r="K92" s="295" t="str">
        <f aca="false">Jogos!I98</f>
        <v/>
      </c>
      <c r="L92" s="297" t="n">
        <f aca="false">IF(Jogos!BN98="x x",0,1)</f>
        <v>1</v>
      </c>
      <c r="O92" s="274"/>
      <c r="P92" s="299"/>
      <c r="Q92" s="236" t="s">
        <v>169</v>
      </c>
      <c r="R92" s="185" t="n">
        <f aca="false">'Result do Turno'!EP98</f>
        <v>16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Turno'!D98,Historia!$A$2:$I$527,3,0)=0,"",VLOOKUP('Result do Turno'!D98,Historia!$A$2:$I$527,3,0))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Turno'!EQ98</f>
        <v>54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Turno'!D98,Historia!$A$2:$I$527,2,0)=0,"",VLOOKUP('Result do Turno'!D98,Historia!$A$2:$I$527,2,0))</f>
        <v/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IF(L94=0,"",IF(Jogos!BO98=0,"x","ѵ"))</f>
        <v>ѵ</v>
      </c>
      <c r="J94" s="295" t="str">
        <f aca="false">Jogos!CF98</f>
        <v>GUSTAVO MACHADO venceu JOAO ALVARES por WxO</v>
      </c>
      <c r="K94" s="295" t="str">
        <f aca="false">Jogos!K98</f>
        <v/>
      </c>
      <c r="L94" s="297" t="n">
        <f aca="false">IF(Jogos!BP98="x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Turno'!D99</f>
        <v>GILMARA LIMA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GILMARA LIMA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2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Turno'!EJ99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Turno'!C99</f>
        <v>66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Turno'!C99,'Result do Turno'!FY94:FZ99,2,0)</f>
        <v>62</v>
      </c>
      <c r="K103" s="257"/>
      <c r="L103" s="283"/>
      <c r="O103" s="274"/>
      <c r="P103" s="289" t="s">
        <v>164</v>
      </c>
      <c r="Q103" s="289"/>
      <c r="R103" s="293" t="n">
        <f aca="false">'Result do Turno'!EK99</f>
        <v>4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Turno'!D99,Historia!$A$2:$J$527,10,0)=0,"",VLOOKUP('Result do Turno'!D99,Historia!$A$2:$J$527,10,0))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IF(L104=0,"",IF(Jogos!BG99=0,"x","ѵ"))</f>
        <v>ѵ</v>
      </c>
      <c r="J104" s="295" t="str">
        <f aca="false">Jogos!CB99</f>
        <v>GILMARA LIMA venceu MARCIA MORATO por 7x6 6x4</v>
      </c>
      <c r="K104" s="295" t="str">
        <f aca="false">Jogos!C99</f>
        <v/>
      </c>
      <c r="L104" s="297" t="n">
        <f aca="false">IF(Jogos!BH99="x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Turno'!D99,Historia!$A$2:$I$527,9,0)=0,"",VLOOKUP('Result do Turno'!D99,Historia!$A$2:$I$527,9,0))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Turno'!EL99</f>
        <v>9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str">
        <f aca="false">IF(VLOOKUP('Result do Turno'!D99,Historia!$A$2:$I$527,8,0)=0,"",VLOOKUP('Result do Turno'!D99,Historia!$A$2:$I$527,8,0))</f>
        <v/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IF(L106=0,"",IF(Jogos!BI99=0,"x","ѵ"))</f>
        <v>ѵ</v>
      </c>
      <c r="J106" s="295" t="str">
        <f aca="false">Jogos!CC99</f>
        <v>GILMARA LIMA venceu JOAO ALVARES por 6x2 7x5</v>
      </c>
      <c r="K106" s="295" t="str">
        <f aca="false">Jogos!E99</f>
        <v/>
      </c>
      <c r="L106" s="297" t="n">
        <f aca="false">IF(Jogos!BJ99="x x",0,1)</f>
        <v>1</v>
      </c>
      <c r="O106" s="274"/>
      <c r="P106" s="299"/>
      <c r="Q106" s="236" t="s">
        <v>169</v>
      </c>
      <c r="R106" s="185" t="n">
        <f aca="false">'Result do Turno'!EM99</f>
        <v>2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str">
        <f aca="false">IF(VLOOKUP('Result do Turno'!D99,Historia!$A$2:$I$527,7,0)=0,"",VLOOKUP('Result do Turno'!D99,Historia!$A$2:$I$527,7,0))</f>
        <v/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Turno'!EN99</f>
        <v>7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str">
        <f aca="false">IF(VLOOKUP('Result do Turno'!D99,Historia!$A$2:$I$527,6,0)=0,"",VLOOKUP('Result do Turno'!D99,Historia!$A$2:$I$527,6,0))</f>
        <v/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IF(L108=0,"",IF(Jogos!BK99=0,"x","ѵ"))</f>
        <v>x</v>
      </c>
      <c r="J108" s="295" t="str">
        <f aca="false">Jogos!CD99</f>
        <v>GILMARA LIMA perdeu para GUSTAVO MACHADO por 7x6 3x6 3x10</v>
      </c>
      <c r="K108" s="295" t="str">
        <f aca="false">Jogos!G99</f>
        <v/>
      </c>
      <c r="L108" s="297" t="n">
        <f aca="false">IF(Jogos!BL99="x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str">
        <f aca="false">IF(VLOOKUP('Result do Turno'!D99,Historia!$A$2:$I$527,5,0)=0,"",VLOOKUP('Result do Turno'!D99,Historia!$A$2:$I$527,5,0))</f>
        <v/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Turno'!EO99</f>
        <v>63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str">
        <f aca="false">IF(VLOOKUP('Result do Turno'!D99,Historia!$A$2:$I$527,4,0)=0,"",VLOOKUP('Result do Turno'!D99,Historia!$A$2:$I$527,4,0))</f>
        <v/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IF(L110=0,"",IF(Jogos!BM99=0,"x","ѵ"))</f>
        <v>ѵ</v>
      </c>
      <c r="J110" s="295" t="str">
        <f aca="false">Jogos!CE99</f>
        <v>GILMARA LIMA venceu ANTONIO V. ROCHA por WxO</v>
      </c>
      <c r="K110" s="295" t="str">
        <f aca="false">Jogos!I99</f>
        <v/>
      </c>
      <c r="L110" s="297" t="n">
        <f aca="false">IF(Jogos!BN99="x x",0,1)</f>
        <v>1</v>
      </c>
      <c r="O110" s="274"/>
      <c r="P110" s="299"/>
      <c r="Q110" s="236" t="s">
        <v>169</v>
      </c>
      <c r="R110" s="185" t="n">
        <f aca="false">'Result do Turno'!EP99</f>
        <v>41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str">
        <f aca="false">IF(VLOOKUP('Result do Turno'!D99,Historia!$A$2:$I$527,3,0)=0,"",VLOOKUP('Result do Turno'!D99,Historia!$A$2:$I$527,3,0))</f>
        <v/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Turno'!EQ99</f>
        <v>22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str">
        <f aca="false">IF(VLOOKUP('Result do Turno'!D99,Historia!$A$2:$I$527,2,0)=0,"",VLOOKUP('Result do Turno'!D99,Historia!$A$2:$I$527,2,0))</f>
        <v/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IF(L112=0,"",IF(Jogos!BO99=0,"x","ѵ"))</f>
        <v>ѵ</v>
      </c>
      <c r="J112" s="295" t="str">
        <f aca="false">Jogos!CF99</f>
        <v>GILMARA LIMA venceu LUCIMAR SILVA por 6x0 6x2</v>
      </c>
      <c r="K112" s="295" t="str">
        <f aca="false">Jogos!K99</f>
        <v/>
      </c>
      <c r="L112" s="297" t="n">
        <f aca="false">IF(Jogos!BP99="x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411">
      <formula>E6=0</formula>
    </cfRule>
    <cfRule type="expression" priority="3" aboveAverage="0" equalAverage="0" bottom="0" percent="0" rank="0" text="" dxfId="1412">
      <formula>E6=1</formula>
    </cfRule>
  </conditionalFormatting>
  <conditionalFormatting sqref="K32 K34 K36 K38 K40">
    <cfRule type="expression" priority="4" aboveAverage="0" equalAverage="0" bottom="0" percent="0" rank="0" text="" dxfId="1413">
      <formula>$D$27=K32</formula>
    </cfRule>
    <cfRule type="expression" priority="5" aboveAverage="0" equalAverage="0" bottom="0" percent="0" rank="0" text="" dxfId="1414">
      <formula>$D$9</formula>
    </cfRule>
  </conditionalFormatting>
  <conditionalFormatting sqref="K54">
    <cfRule type="expression" priority="6" aboveAverage="0" equalAverage="0" bottom="0" percent="0" rank="0" text="" dxfId="1415">
      <formula>$D$45=K54</formula>
    </cfRule>
  </conditionalFormatting>
  <conditionalFormatting sqref="K68 K70 K72 K74 K76">
    <cfRule type="expression" priority="7" aboveAverage="0" equalAverage="0" bottom="0" percent="0" rank="0" text="" dxfId="1416">
      <formula>$D$63=K68</formula>
    </cfRule>
    <cfRule type="expression" priority="8" aboveAverage="0" equalAverage="0" bottom="0" percent="0" rank="0" text="" dxfId="1417">
      <formula>$D$9</formula>
    </cfRule>
  </conditionalFormatting>
  <conditionalFormatting sqref="K86 K88 K90 K92 K94">
    <cfRule type="expression" priority="9" aboveAverage="0" equalAverage="0" bottom="0" percent="0" rank="0" text="" dxfId="1418">
      <formula>$D$81=K86</formula>
    </cfRule>
    <cfRule type="expression" priority="10" aboveAverage="0" equalAverage="0" bottom="0" percent="0" rank="0" text="" dxfId="1419">
      <formula>$D$9</formula>
    </cfRule>
  </conditionalFormatting>
  <conditionalFormatting sqref="K50">
    <cfRule type="expression" priority="11" aboveAverage="0" equalAverage="0" bottom="0" percent="0" rank="0" text="" dxfId="1420">
      <formula>$D$45=K50</formula>
    </cfRule>
  </conditionalFormatting>
  <conditionalFormatting sqref="K52">
    <cfRule type="expression" priority="12" aboveAverage="0" equalAverage="0" bottom="0" percent="0" rank="0" text="" dxfId="1421">
      <formula>$D$45=K52</formula>
    </cfRule>
  </conditionalFormatting>
  <conditionalFormatting sqref="K56">
    <cfRule type="expression" priority="13" aboveAverage="0" equalAverage="0" bottom="0" percent="0" rank="0" text="" dxfId="1422">
      <formula>$D$45=K56</formula>
    </cfRule>
  </conditionalFormatting>
  <conditionalFormatting sqref="K58">
    <cfRule type="expression" priority="14" aboveAverage="0" equalAverage="0" bottom="0" percent="0" rank="0" text="" dxfId="1423">
      <formula>$D$45=K58</formula>
    </cfRule>
  </conditionalFormatting>
  <conditionalFormatting sqref="K14">
    <cfRule type="expression" priority="15" aboveAverage="0" equalAverage="0" bottom="0" percent="0" rank="0" text="" dxfId="1424">
      <formula>$D$9=K14</formula>
    </cfRule>
  </conditionalFormatting>
  <conditionalFormatting sqref="K16">
    <cfRule type="expression" priority="16" aboveAverage="0" equalAverage="0" bottom="0" percent="0" rank="0" text="" dxfId="1425">
      <formula>$D$9=K16</formula>
    </cfRule>
  </conditionalFormatting>
  <conditionalFormatting sqref="K18">
    <cfRule type="expression" priority="17" aboveAverage="0" equalAverage="0" bottom="0" percent="0" rank="0" text="" dxfId="1426">
      <formula>$D$9=K18</formula>
    </cfRule>
  </conditionalFormatting>
  <conditionalFormatting sqref="K20">
    <cfRule type="expression" priority="18" aboveAverage="0" equalAverage="0" bottom="0" percent="0" rank="0" text="" dxfId="1427">
      <formula>$D$9=K20</formula>
    </cfRule>
  </conditionalFormatting>
  <conditionalFormatting sqref="K22">
    <cfRule type="expression" priority="19" aboveAverage="0" equalAverage="0" bottom="0" percent="0" rank="0" text="" dxfId="1428">
      <formula>$D$9=K22</formula>
    </cfRule>
  </conditionalFormatting>
  <conditionalFormatting sqref="K104">
    <cfRule type="expression" priority="20" aboveAverage="0" equalAverage="0" bottom="0" percent="0" rank="0" text="" dxfId="1429">
      <formula>$D$99=K104</formula>
    </cfRule>
  </conditionalFormatting>
  <conditionalFormatting sqref="K106">
    <cfRule type="expression" priority="21" aboveAverage="0" equalAverage="0" bottom="0" percent="0" rank="0" text="" dxfId="1430">
      <formula>$D$99=K106</formula>
    </cfRule>
  </conditionalFormatting>
  <conditionalFormatting sqref="K108">
    <cfRule type="expression" priority="22" aboveAverage="0" equalAverage="0" bottom="0" percent="0" rank="0" text="" dxfId="1431">
      <formula>$D$99=K108</formula>
    </cfRule>
  </conditionalFormatting>
  <conditionalFormatting sqref="K110">
    <cfRule type="expression" priority="23" aboveAverage="0" equalAverage="0" bottom="0" percent="0" rank="0" text="" dxfId="1432">
      <formula>$D$99=K110</formula>
    </cfRule>
  </conditionalFormatting>
  <conditionalFormatting sqref="K112">
    <cfRule type="expression" priority="24" aboveAverage="0" equalAverage="0" bottom="0" percent="0" rank="0" text="" dxfId="1433">
      <formula>$D$99=K112</formula>
    </cfRule>
  </conditionalFormatting>
  <conditionalFormatting sqref="I88">
    <cfRule type="cellIs" priority="25" operator="equal" aboveAverage="0" equalAverage="0" bottom="0" percent="0" rank="0" text="" dxfId="1434">
      <formula>"ѵ"</formula>
    </cfRule>
    <cfRule type="cellIs" priority="26" operator="equal" aboveAverage="0" equalAverage="0" bottom="0" percent="0" rank="0" text="" dxfId="1435">
      <formula>"x"</formula>
    </cfRule>
  </conditionalFormatting>
  <conditionalFormatting sqref="I90">
    <cfRule type="cellIs" priority="27" operator="equal" aboveAverage="0" equalAverage="0" bottom="0" percent="0" rank="0" text="" dxfId="1436">
      <formula>"ѵ"</formula>
    </cfRule>
    <cfRule type="cellIs" priority="28" operator="equal" aboveAverage="0" equalAverage="0" bottom="0" percent="0" rank="0" text="" dxfId="1437">
      <formula>"x"</formula>
    </cfRule>
  </conditionalFormatting>
  <conditionalFormatting sqref="I92">
    <cfRule type="cellIs" priority="29" operator="equal" aboveAverage="0" equalAverage="0" bottom="0" percent="0" rank="0" text="" dxfId="1438">
      <formula>"ѵ"</formula>
    </cfRule>
    <cfRule type="cellIs" priority="30" operator="equal" aboveAverage="0" equalAverage="0" bottom="0" percent="0" rank="0" text="" dxfId="1439">
      <formula>"x"</formula>
    </cfRule>
  </conditionalFormatting>
  <conditionalFormatting sqref="I94">
    <cfRule type="cellIs" priority="31" operator="equal" aboveAverage="0" equalAverage="0" bottom="0" percent="0" rank="0" text="" dxfId="1440">
      <formula>"ѵ"</formula>
    </cfRule>
    <cfRule type="cellIs" priority="32" operator="equal" aboveAverage="0" equalAverage="0" bottom="0" percent="0" rank="0" text="" dxfId="1441">
      <formula>"x"</formula>
    </cfRule>
  </conditionalFormatting>
  <conditionalFormatting sqref="I32">
    <cfRule type="cellIs" priority="33" operator="equal" aboveAverage="0" equalAverage="0" bottom="0" percent="0" rank="0" text="" dxfId="1442">
      <formula>"ѵ"</formula>
    </cfRule>
    <cfRule type="cellIs" priority="34" operator="equal" aboveAverage="0" equalAverage="0" bottom="0" percent="0" rank="0" text="" dxfId="1443">
      <formula>"x"</formula>
    </cfRule>
  </conditionalFormatting>
  <conditionalFormatting sqref="I34">
    <cfRule type="cellIs" priority="35" operator="equal" aboveAverage="0" equalAverage="0" bottom="0" percent="0" rank="0" text="" dxfId="1444">
      <formula>"ѵ"</formula>
    </cfRule>
    <cfRule type="cellIs" priority="36" operator="equal" aboveAverage="0" equalAverage="0" bottom="0" percent="0" rank="0" text="" dxfId="1445">
      <formula>"x"</formula>
    </cfRule>
  </conditionalFormatting>
  <conditionalFormatting sqref="I36">
    <cfRule type="cellIs" priority="37" operator="equal" aboveAverage="0" equalAverage="0" bottom="0" percent="0" rank="0" text="" dxfId="1446">
      <formula>"ѵ"</formula>
    </cfRule>
    <cfRule type="cellIs" priority="38" operator="equal" aboveAverage="0" equalAverage="0" bottom="0" percent="0" rank="0" text="" dxfId="1447">
      <formula>"x"</formula>
    </cfRule>
  </conditionalFormatting>
  <conditionalFormatting sqref="I38">
    <cfRule type="cellIs" priority="39" operator="equal" aboveAverage="0" equalAverage="0" bottom="0" percent="0" rank="0" text="" dxfId="1448">
      <formula>"ѵ"</formula>
    </cfRule>
    <cfRule type="cellIs" priority="40" operator="equal" aboveAverage="0" equalAverage="0" bottom="0" percent="0" rank="0" text="" dxfId="1449">
      <formula>"x"</formula>
    </cfRule>
  </conditionalFormatting>
  <conditionalFormatting sqref="I40">
    <cfRule type="cellIs" priority="41" operator="equal" aboveAverage="0" equalAverage="0" bottom="0" percent="0" rank="0" text="" dxfId="1450">
      <formula>"ѵ"</formula>
    </cfRule>
    <cfRule type="cellIs" priority="42" operator="equal" aboveAverage="0" equalAverage="0" bottom="0" percent="0" rank="0" text="" dxfId="1451">
      <formula>"x"</formula>
    </cfRule>
  </conditionalFormatting>
  <conditionalFormatting sqref="I14">
    <cfRule type="cellIs" priority="43" operator="equal" aboveAverage="0" equalAverage="0" bottom="0" percent="0" rank="0" text="" dxfId="1452">
      <formula>"ѵ"</formula>
    </cfRule>
    <cfRule type="cellIs" priority="44" operator="equal" aboveAverage="0" equalAverage="0" bottom="0" percent="0" rank="0" text="" dxfId="1453">
      <formula>"x"</formula>
    </cfRule>
  </conditionalFormatting>
  <conditionalFormatting sqref="I16">
    <cfRule type="cellIs" priority="45" operator="equal" aboveAverage="0" equalAverage="0" bottom="0" percent="0" rank="0" text="" dxfId="1454">
      <formula>"ѵ"</formula>
    </cfRule>
    <cfRule type="cellIs" priority="46" operator="equal" aboveAverage="0" equalAverage="0" bottom="0" percent="0" rank="0" text="" dxfId="1455">
      <formula>"x"</formula>
    </cfRule>
  </conditionalFormatting>
  <conditionalFormatting sqref="I18">
    <cfRule type="cellIs" priority="47" operator="equal" aboveAverage="0" equalAverage="0" bottom="0" percent="0" rank="0" text="" dxfId="1456">
      <formula>"ѵ"</formula>
    </cfRule>
    <cfRule type="cellIs" priority="48" operator="equal" aboveAverage="0" equalAverage="0" bottom="0" percent="0" rank="0" text="" dxfId="1457">
      <formula>"x"</formula>
    </cfRule>
  </conditionalFormatting>
  <conditionalFormatting sqref="I20">
    <cfRule type="cellIs" priority="49" operator="equal" aboveAverage="0" equalAverage="0" bottom="0" percent="0" rank="0" text="" dxfId="1458">
      <formula>"ѵ"</formula>
    </cfRule>
    <cfRule type="cellIs" priority="50" operator="equal" aboveAverage="0" equalAverage="0" bottom="0" percent="0" rank="0" text="" dxfId="1459">
      <formula>"x"</formula>
    </cfRule>
  </conditionalFormatting>
  <conditionalFormatting sqref="I22">
    <cfRule type="cellIs" priority="51" operator="equal" aboveAverage="0" equalAverage="0" bottom="0" percent="0" rank="0" text="" dxfId="1460">
      <formula>"ѵ"</formula>
    </cfRule>
    <cfRule type="cellIs" priority="52" operator="equal" aboveAverage="0" equalAverage="0" bottom="0" percent="0" rank="0" text="" dxfId="1461">
      <formula>"x"</formula>
    </cfRule>
  </conditionalFormatting>
  <conditionalFormatting sqref="I50">
    <cfRule type="cellIs" priority="53" operator="equal" aboveAverage="0" equalAverage="0" bottom="0" percent="0" rank="0" text="" dxfId="1462">
      <formula>"ѵ"</formula>
    </cfRule>
    <cfRule type="cellIs" priority="54" operator="equal" aboveAverage="0" equalAverage="0" bottom="0" percent="0" rank="0" text="" dxfId="1463">
      <formula>"x"</formula>
    </cfRule>
  </conditionalFormatting>
  <conditionalFormatting sqref="I52">
    <cfRule type="cellIs" priority="55" operator="equal" aboveAverage="0" equalAverage="0" bottom="0" percent="0" rank="0" text="" dxfId="1464">
      <formula>"ѵ"</formula>
    </cfRule>
    <cfRule type="cellIs" priority="56" operator="equal" aboveAverage="0" equalAverage="0" bottom="0" percent="0" rank="0" text="" dxfId="1465">
      <formula>"x"</formula>
    </cfRule>
  </conditionalFormatting>
  <conditionalFormatting sqref="I54">
    <cfRule type="cellIs" priority="57" operator="equal" aboveAverage="0" equalAverage="0" bottom="0" percent="0" rank="0" text="" dxfId="1466">
      <formula>"ѵ"</formula>
    </cfRule>
    <cfRule type="cellIs" priority="58" operator="equal" aboveAverage="0" equalAverage="0" bottom="0" percent="0" rank="0" text="" dxfId="1467">
      <formula>"x"</formula>
    </cfRule>
  </conditionalFormatting>
  <conditionalFormatting sqref="I56">
    <cfRule type="cellIs" priority="59" operator="equal" aboveAverage="0" equalAverage="0" bottom="0" percent="0" rank="0" text="" dxfId="1468">
      <formula>"ѵ"</formula>
    </cfRule>
    <cfRule type="cellIs" priority="60" operator="equal" aboveAverage="0" equalAverage="0" bottom="0" percent="0" rank="0" text="" dxfId="1469">
      <formula>"x"</formula>
    </cfRule>
  </conditionalFormatting>
  <conditionalFormatting sqref="I58">
    <cfRule type="cellIs" priority="61" operator="equal" aboveAverage="0" equalAverage="0" bottom="0" percent="0" rank="0" text="" dxfId="1470">
      <formula>"ѵ"</formula>
    </cfRule>
    <cfRule type="cellIs" priority="62" operator="equal" aboveAverage="0" equalAverage="0" bottom="0" percent="0" rank="0" text="" dxfId="1471">
      <formula>"x"</formula>
    </cfRule>
  </conditionalFormatting>
  <conditionalFormatting sqref="I68">
    <cfRule type="cellIs" priority="63" operator="equal" aboveAverage="0" equalAverage="0" bottom="0" percent="0" rank="0" text="" dxfId="1472">
      <formula>"ѵ"</formula>
    </cfRule>
    <cfRule type="cellIs" priority="64" operator="equal" aboveAverage="0" equalAverage="0" bottom="0" percent="0" rank="0" text="" dxfId="1473">
      <formula>"x"</formula>
    </cfRule>
  </conditionalFormatting>
  <conditionalFormatting sqref="I70">
    <cfRule type="cellIs" priority="65" operator="equal" aboveAverage="0" equalAverage="0" bottom="0" percent="0" rank="0" text="" dxfId="1474">
      <formula>"ѵ"</formula>
    </cfRule>
    <cfRule type="cellIs" priority="66" operator="equal" aboveAverage="0" equalAverage="0" bottom="0" percent="0" rank="0" text="" dxfId="1475">
      <formula>"x"</formula>
    </cfRule>
  </conditionalFormatting>
  <conditionalFormatting sqref="I72">
    <cfRule type="cellIs" priority="67" operator="equal" aboveAverage="0" equalAverage="0" bottom="0" percent="0" rank="0" text="" dxfId="1476">
      <formula>"ѵ"</formula>
    </cfRule>
    <cfRule type="cellIs" priority="68" operator="equal" aboveAverage="0" equalAverage="0" bottom="0" percent="0" rank="0" text="" dxfId="1477">
      <formula>"x"</formula>
    </cfRule>
  </conditionalFormatting>
  <conditionalFormatting sqref="I74">
    <cfRule type="cellIs" priority="69" operator="equal" aboveAverage="0" equalAverage="0" bottom="0" percent="0" rank="0" text="" dxfId="1478">
      <formula>"ѵ"</formula>
    </cfRule>
    <cfRule type="cellIs" priority="70" operator="equal" aboveAverage="0" equalAverage="0" bottom="0" percent="0" rank="0" text="" dxfId="1479">
      <formula>"x"</formula>
    </cfRule>
  </conditionalFormatting>
  <conditionalFormatting sqref="I76">
    <cfRule type="cellIs" priority="71" operator="equal" aboveAverage="0" equalAverage="0" bottom="0" percent="0" rank="0" text="" dxfId="1480">
      <formula>"ѵ"</formula>
    </cfRule>
    <cfRule type="cellIs" priority="72" operator="equal" aboveAverage="0" equalAverage="0" bottom="0" percent="0" rank="0" text="" dxfId="1481">
      <formula>"x"</formula>
    </cfRule>
  </conditionalFormatting>
  <conditionalFormatting sqref="I104">
    <cfRule type="cellIs" priority="73" operator="equal" aboveAverage="0" equalAverage="0" bottom="0" percent="0" rank="0" text="" dxfId="1482">
      <formula>"ѵ"</formula>
    </cfRule>
    <cfRule type="cellIs" priority="74" operator="equal" aboveAverage="0" equalAverage="0" bottom="0" percent="0" rank="0" text="" dxfId="1483">
      <formula>"x"</formula>
    </cfRule>
  </conditionalFormatting>
  <conditionalFormatting sqref="I106">
    <cfRule type="cellIs" priority="75" operator="equal" aboveAverage="0" equalAverage="0" bottom="0" percent="0" rank="0" text="" dxfId="1484">
      <formula>"ѵ"</formula>
    </cfRule>
    <cfRule type="cellIs" priority="76" operator="equal" aboveAverage="0" equalAverage="0" bottom="0" percent="0" rank="0" text="" dxfId="1485">
      <formula>"x"</formula>
    </cfRule>
  </conditionalFormatting>
  <conditionalFormatting sqref="I108">
    <cfRule type="cellIs" priority="77" operator="equal" aboveAverage="0" equalAverage="0" bottom="0" percent="0" rank="0" text="" dxfId="1486">
      <formula>"ѵ"</formula>
    </cfRule>
    <cfRule type="cellIs" priority="78" operator="equal" aboveAverage="0" equalAverage="0" bottom="0" percent="0" rank="0" text="" dxfId="1487">
      <formula>"x"</formula>
    </cfRule>
  </conditionalFormatting>
  <conditionalFormatting sqref="I110">
    <cfRule type="cellIs" priority="79" operator="equal" aboveAverage="0" equalAverage="0" bottom="0" percent="0" rank="0" text="" dxfId="1488">
      <formula>"ѵ"</formula>
    </cfRule>
    <cfRule type="cellIs" priority="80" operator="equal" aboveAverage="0" equalAverage="0" bottom="0" percent="0" rank="0" text="" dxfId="1489">
      <formula>"x"</formula>
    </cfRule>
  </conditionalFormatting>
  <conditionalFormatting sqref="I112">
    <cfRule type="cellIs" priority="81" operator="equal" aboveAverage="0" equalAverage="0" bottom="0" percent="0" rank="0" text="" dxfId="1490">
      <formula>"ѵ"</formula>
    </cfRule>
    <cfRule type="cellIs" priority="82" operator="equal" aboveAverage="0" equalAverage="0" bottom="0" percent="0" rank="0" text="" dxfId="1491">
      <formula>"x"</formula>
    </cfRule>
  </conditionalFormatting>
  <conditionalFormatting sqref="I86">
    <cfRule type="cellIs" priority="83" operator="equal" aboveAverage="0" equalAverage="0" bottom="0" percent="0" rank="0" text="" dxfId="1492">
      <formula>"ѵ"</formula>
    </cfRule>
    <cfRule type="cellIs" priority="84" operator="equal" aboveAverage="0" equalAverage="0" bottom="0" percent="0" rank="0" text="" dxfId="1493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Turno'!C101</f>
        <v>GRUPO L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Turno'!D103</f>
        <v>ADNER NERY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ADNER NERY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6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Turno'!EJ103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Turno'!C103</f>
        <v>67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Turno'!C103,'Result do Turno'!FY103:FZ108,2,0)</f>
        <v>72</v>
      </c>
      <c r="K13" s="257"/>
      <c r="L13" s="283"/>
      <c r="O13" s="274"/>
      <c r="P13" s="289" t="s">
        <v>164</v>
      </c>
      <c r="Q13" s="289"/>
      <c r="R13" s="293" t="n">
        <f aca="false">'Result do Turno'!EK103</f>
        <v>0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Turno'!D103,Historia!$A$2:$J$527,10,0)=0,"",VLOOKUP('Result do Turno'!D103,Historia!$A$2:$J$527,10,0))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IF(L14=0,"",IF(Jogos!BG103=0,"x","ѵ"))</f>
        <v>x</v>
      </c>
      <c r="J14" s="295" t="str">
        <f aca="false">Jogos!CB103</f>
        <v>ADNER NERY perdeu para ADALO REIS por WxO</v>
      </c>
      <c r="K14" s="295" t="str">
        <f aca="false">Jogos!C103</f>
        <v/>
      </c>
      <c r="L14" s="297" t="n">
        <f aca="false">IF(Jogos!BH103="x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Turno'!D103,Historia!$A$2:$I$527,9,0)=0,"",VLOOKUP('Result do Turno'!D103,Historia!$A$2:$I$527,9,0))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Turno'!EL103</f>
        <v>0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Turno'!D103,Historia!$A$2:$I$527,8,0)=0,"",VLOOKUP('Result do Turno'!D103,Historia!$A$2:$I$527,8,0))</f>
        <v>79</v>
      </c>
      <c r="G16" s="294" t="s">
        <v>168</v>
      </c>
      <c r="H16" s="295" t="str">
        <f aca="false">PARAMETROS!H5</f>
        <v>30 a 05 Jun</v>
      </c>
      <c r="I16" s="296" t="str">
        <f aca="false">IF(L16=0,"",IF(Jogos!BI103=0,"x","ѵ"))</f>
        <v>x</v>
      </c>
      <c r="J16" s="295" t="str">
        <f aca="false">Jogos!CC103</f>
        <v>ADNER NERY perdeu para LEONARDO MOURA por WxO</v>
      </c>
      <c r="K16" s="295" t="str">
        <f aca="false">Jogos!E103</f>
        <v/>
      </c>
      <c r="L16" s="297" t="n">
        <f aca="false">IF(Jogos!BJ103="x x",0,1)</f>
        <v>1</v>
      </c>
      <c r="O16" s="274"/>
      <c r="P16" s="299"/>
      <c r="Q16" s="236" t="s">
        <v>169</v>
      </c>
      <c r="R16" s="185" t="n">
        <f aca="false">'Result do Turno'!EM103</f>
        <v>10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str">
        <f aca="false">IF(VLOOKUP('Result do Turno'!D103,Historia!$A$2:$I$527,7,0)=0,"",VLOOKUP('Result do Turno'!D103,Historia!$A$2:$I$527,7,0))</f>
        <v/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Turno'!EN103</f>
        <v>-10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str">
        <f aca="false">IF(VLOOKUP('Result do Turno'!D103,Historia!$A$2:$I$527,6,0)=0,"",VLOOKUP('Result do Turno'!D103,Historia!$A$2:$I$527,6,0))</f>
        <v/>
      </c>
      <c r="G18" s="294" t="s">
        <v>171</v>
      </c>
      <c r="H18" s="295" t="str">
        <f aca="false">PARAMETROS!H6</f>
        <v>06 a 12 Jun</v>
      </c>
      <c r="I18" s="296" t="str">
        <f aca="false">IF(L18=0,"",IF(Jogos!BK103=0,"x","ѵ"))</f>
        <v>x</v>
      </c>
      <c r="J18" s="295" t="str">
        <f aca="false">Jogos!CD103</f>
        <v>ADNER NERY perdeu para SOCORRO OIVANE por WxO</v>
      </c>
      <c r="K18" s="295" t="str">
        <f aca="false">Jogos!G103</f>
        <v/>
      </c>
      <c r="L18" s="297" t="n">
        <f aca="false">IF(Jogos!BL103="x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str">
        <f aca="false">IF(VLOOKUP('Result do Turno'!D103,Historia!$A$2:$I$527,5,0)=0,"",VLOOKUP('Result do Turno'!D103,Historia!$A$2:$I$527,5,0))</f>
        <v/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Turno'!EO103</f>
        <v>0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Turno'!D103,Historia!$A$2:$I$527,4,0)=0,"",VLOOKUP('Result do Turno'!D103,Historia!$A$2:$I$527,4,0))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IF(L20=0,"",IF(Jogos!BM103=0,"x","ѵ"))</f>
        <v>x</v>
      </c>
      <c r="J20" s="295" t="str">
        <f aca="false">Jogos!CE103</f>
        <v>ADNER NERY perdeu para ALEX OLIVEIRA por WxO</v>
      </c>
      <c r="K20" s="295" t="str">
        <f aca="false">Jogos!I103</f>
        <v/>
      </c>
      <c r="L20" s="297" t="n">
        <f aca="false">IF(Jogos!BN103="x x",0,1)</f>
        <v>1</v>
      </c>
      <c r="O20" s="274"/>
      <c r="P20" s="299"/>
      <c r="Q20" s="236" t="s">
        <v>169</v>
      </c>
      <c r="R20" s="185" t="n">
        <f aca="false">'Result do Turno'!EP103</f>
        <v>60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Turno'!D103,Historia!$A$2:$I$527,3,0)=0,"",VLOOKUP('Result do Turno'!D103,Historia!$A$2:$I$527,3,0))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Turno'!EQ103</f>
        <v>-60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Turno'!D103,Historia!$A$2:$I$527,2,0)=0,"",VLOOKUP('Result do Turno'!D103,Historia!$A$2:$I$527,2,0))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IF(L22=0,"",IF(Jogos!BO103=0,"x","ѵ"))</f>
        <v>x</v>
      </c>
      <c r="J22" s="295" t="str">
        <f aca="false">Jogos!CF103</f>
        <v>ADNER NERY perdeu para ALESSANDRA DENOFRIO por WxO</v>
      </c>
      <c r="K22" s="295" t="str">
        <f aca="false">Jogos!K103</f>
        <v/>
      </c>
      <c r="L22" s="297" t="n">
        <f aca="false">IF(Jogos!BP103="x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Turno'!D104</f>
        <v>ALESSANDRA DENOFRIO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ALESSANDRA DENOFRIO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5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Turno'!EJ104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Turno'!C104</f>
        <v>68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Turno'!C104,'Result do Turno'!FY103:FZ108,2,0)</f>
        <v>71</v>
      </c>
      <c r="K31" s="257"/>
      <c r="L31" s="283"/>
      <c r="O31" s="274"/>
      <c r="P31" s="289" t="s">
        <v>164</v>
      </c>
      <c r="Q31" s="289"/>
      <c r="R31" s="293" t="n">
        <f aca="false">'Result do Turno'!EK104</f>
        <v>1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Turno'!D104,Historia!$A$2:$J$527,10,0)=0,"",VLOOKUP('Result do Turno'!D104,Historia!$A$2:$J$527,10,0))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IF(L32=0,"",IF(Jogos!BG104=0,"x","ѵ"))</f>
        <v>x</v>
      </c>
      <c r="J32" s="295" t="str">
        <f aca="false">Jogos!CB104</f>
        <v>ALESSANDRA DENOFRIO perdeu para LEONARDO MOURA por 1x6 1x6</v>
      </c>
      <c r="K32" s="295" t="str">
        <f aca="false">Jogos!C104</f>
        <v/>
      </c>
      <c r="L32" s="297" t="n">
        <f aca="false">IF(Jogos!BH104="x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Turno'!D104,Historia!$A$2:$I$527,9,0)=0,"",VLOOKUP('Result do Turno'!D104,Historia!$A$2:$I$527,9,0))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Turno'!EL104</f>
        <v>3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Turno'!D104,Historia!$A$2:$I$527,8,0)=0,"",VLOOKUP('Result do Turno'!D104,Historia!$A$2:$I$527,8,0))</f>
        <v>82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IF(L34=0,"",IF(Jogos!BI104=0,"x","ѵ"))</f>
        <v>x</v>
      </c>
      <c r="J34" s="295" t="str">
        <f aca="false">Jogos!CC104</f>
        <v>ALESSANDRA DENOFRIO perdeu para SOCORRO OIVANE por WxO</v>
      </c>
      <c r="K34" s="295" t="str">
        <f aca="false">Jogos!E104</f>
        <v/>
      </c>
      <c r="L34" s="297" t="n">
        <f aca="false">IF(Jogos!BJ104="x x",0,1)</f>
        <v>1</v>
      </c>
      <c r="O34" s="274"/>
      <c r="P34" s="299"/>
      <c r="Q34" s="236" t="s">
        <v>169</v>
      </c>
      <c r="R34" s="185" t="n">
        <f aca="false">'Result do Turno'!EM104</f>
        <v>8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str">
        <f aca="false">IF(VLOOKUP('Result do Turno'!D104,Historia!$A$2:$I$527,7,0)=0,"",VLOOKUP('Result do Turno'!D104,Historia!$A$2:$I$527,7,0))</f>
        <v/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Turno'!EN104</f>
        <v>-5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str">
        <f aca="false">IF(VLOOKUP('Result do Turno'!D104,Historia!$A$2:$I$527,6,0)=0,"",VLOOKUP('Result do Turno'!D104,Historia!$A$2:$I$527,6,0))</f>
        <v/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IF(L36=0,"",IF(Jogos!BK104=0,"x","ѵ"))</f>
        <v>x</v>
      </c>
      <c r="J36" s="295" t="str">
        <f aca="false">Jogos!CD104</f>
        <v>ALESSANDRA DENOFRIO perdeu para ALEX OLIVEIRA por WxO</v>
      </c>
      <c r="K36" s="295" t="str">
        <f aca="false">Jogos!G104</f>
        <v/>
      </c>
      <c r="L36" s="297" t="n">
        <f aca="false">IF(Jogos!BL104="x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str">
        <f aca="false">IF(VLOOKUP('Result do Turno'!D104,Historia!$A$2:$I$527,5,0)=0,"",VLOOKUP('Result do Turno'!D104,Historia!$A$2:$I$527,5,0))</f>
        <v/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Turno'!EO104</f>
        <v>29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str">
        <f aca="false">IF(VLOOKUP('Result do Turno'!D104,Historia!$A$2:$I$527,4,0)=0,"",VLOOKUP('Result do Turno'!D104,Historia!$A$2:$I$527,4,0))</f>
        <v/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IF(L38=0,"",IF(Jogos!BM104=0,"x","ѵ"))</f>
        <v>x</v>
      </c>
      <c r="J38" s="295" t="str">
        <f aca="false">Jogos!CE104</f>
        <v>ALESSANDRA DENOFRIO perdeu para ADALO REIS por 2x6 7x5 6x10</v>
      </c>
      <c r="K38" s="295" t="str">
        <f aca="false">Jogos!I104</f>
        <v/>
      </c>
      <c r="L38" s="297" t="n">
        <f aca="false">IF(Jogos!BN104="x x",0,1)</f>
        <v>1</v>
      </c>
      <c r="O38" s="274"/>
      <c r="P38" s="299"/>
      <c r="Q38" s="236" t="s">
        <v>169</v>
      </c>
      <c r="R38" s="185" t="n">
        <f aca="false">'Result do Turno'!EP104</f>
        <v>57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str">
        <f aca="false">IF(VLOOKUP('Result do Turno'!D104,Historia!$A$2:$I$527,3,0)=0,"",VLOOKUP('Result do Turno'!D104,Historia!$A$2:$I$527,3,0))</f>
        <v/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Turno'!EQ104</f>
        <v>-28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str">
        <f aca="false">IF(VLOOKUP('Result do Turno'!D104,Historia!$A$2:$I$527,2,0)=0,"",VLOOKUP('Result do Turno'!D104,Historia!$A$2:$I$527,2,0))</f>
        <v/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IF(L40=0,"",IF(Jogos!BO104=0,"x","ѵ"))</f>
        <v>ѵ</v>
      </c>
      <c r="J40" s="295" t="str">
        <f aca="false">Jogos!CF104</f>
        <v>ALESSANDRA DENOFRIO venceu ADNER NERY por WxO</v>
      </c>
      <c r="K40" s="295" t="str">
        <f aca="false">Jogos!K104</f>
        <v/>
      </c>
      <c r="L40" s="297" t="n">
        <f aca="false">IF(Jogos!BP104="x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Turno'!D105</f>
        <v>ALEX OLIVEIRA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ALEX OLIVEIRA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2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Turno'!EJ105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Turno'!C105</f>
        <v>69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Turno'!C105,'Result do Turno'!FY103:FZ108,2,0)</f>
        <v>68</v>
      </c>
      <c r="K49" s="257"/>
      <c r="L49" s="283"/>
      <c r="O49" s="274"/>
      <c r="P49" s="289" t="s">
        <v>164</v>
      </c>
      <c r="Q49" s="289"/>
      <c r="R49" s="293" t="n">
        <f aca="false">'Result do Turno'!EK105</f>
        <v>3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Turno'!D105,Historia!$A$2:$J$527,10,0)=0,"",VLOOKUP('Result do Turno'!D105,Historia!$A$2:$J$527,10,0))</f>
        <v/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IF(L50=0,"",IF(Jogos!BG105=0,"x","ѵ"))</f>
        <v>ѵ</v>
      </c>
      <c r="J50" s="295" t="str">
        <f aca="false">Jogos!CB105</f>
        <v>ALEX OLIVEIRA venceu SOCORRO OIVANE por 6x2 x</v>
      </c>
      <c r="K50" s="295" t="str">
        <f aca="false">Jogos!C105</f>
        <v/>
      </c>
      <c r="L50" s="297" t="n">
        <f aca="false">IF(Jogos!BH105="x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Turno'!D105,Historia!$A$2:$I$527,9,0)=0,"",VLOOKUP('Result do Turno'!D105,Historia!$A$2:$I$527,9,0))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Turno'!EL105</f>
        <v>6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str">
        <f aca="false">IF(VLOOKUP('Result do Turno'!D105,Historia!$A$2:$I$527,8,0)=0,"",VLOOKUP('Result do Turno'!D105,Historia!$A$2:$I$527,8,0))</f>
        <v/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IF(L52=0,"",IF(Jogos!BI105=0,"x","ѵ"))</f>
        <v>x</v>
      </c>
      <c r="J52" s="295" t="str">
        <f aca="false">Jogos!CC105</f>
        <v>ALEX OLIVEIRA perdeu para ADALO REIS por 4x6 2x6</v>
      </c>
      <c r="K52" s="295" t="str">
        <f aca="false">Jogos!E105</f>
        <v/>
      </c>
      <c r="L52" s="297" t="n">
        <f aca="false">IF(Jogos!BJ105="x x",0,1)</f>
        <v>1</v>
      </c>
      <c r="O52" s="274"/>
      <c r="P52" s="299"/>
      <c r="Q52" s="236" t="s">
        <v>169</v>
      </c>
      <c r="R52" s="185" t="n">
        <f aca="false">'Result do Turno'!EM105</f>
        <v>4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Turno'!D105,Historia!$A$2:$I$527,7,0)=0,"",VLOOKUP('Result do Turno'!D105,Historia!$A$2:$I$527,7,0))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Turno'!EN105</f>
        <v>2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Turno'!D105,Historia!$A$2:$I$527,6,0)=0,"",VLOOKUP('Result do Turno'!D105,Historia!$A$2:$I$527,6,0))</f>
        <v/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IF(L54=0,"",IF(Jogos!BK105=0,"x","ѵ"))</f>
        <v>ѵ</v>
      </c>
      <c r="J54" s="295" t="str">
        <f aca="false">Jogos!CD105</f>
        <v>ALEX OLIVEIRA venceu ALESSANDRA DENOFRIO por WxO</v>
      </c>
      <c r="K54" s="295" t="str">
        <f aca="false">Jogos!G105</f>
        <v/>
      </c>
      <c r="L54" s="297" t="n">
        <f aca="false">IF(Jogos!BL105="x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Turno'!D105,Historia!$A$2:$I$527,5,0)=0,"",VLOOKUP('Result do Turno'!D105,Historia!$A$2:$I$527,5,0))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Turno'!EO105</f>
        <v>42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Turno'!D105,Historia!$A$2:$I$527,4,0)=0,"",VLOOKUP('Result do Turno'!D105,Historia!$A$2:$I$527,4,0))</f>
        <v/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IF(L56=0,"",IF(Jogos!BM105=0,"x","ѵ"))</f>
        <v>ѵ</v>
      </c>
      <c r="J56" s="295" t="str">
        <f aca="false">Jogos!CE105</f>
        <v>ALEX OLIVEIRA venceu ADNER NERY por WxO</v>
      </c>
      <c r="K56" s="295" t="str">
        <f aca="false">Jogos!I105</f>
        <v/>
      </c>
      <c r="L56" s="297" t="n">
        <f aca="false">IF(Jogos!BN105="x x",0,1)</f>
        <v>1</v>
      </c>
      <c r="O56" s="274"/>
      <c r="P56" s="299"/>
      <c r="Q56" s="236" t="s">
        <v>169</v>
      </c>
      <c r="R56" s="185" t="n">
        <f aca="false">'Result do Turno'!EP105</f>
        <v>26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Turno'!D105,Historia!$A$2:$I$527,3,0)=0,"",VLOOKUP('Result do Turno'!D105,Historia!$A$2:$I$527,3,0))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Turno'!EQ105</f>
        <v>16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Turno'!D105,Historia!$A$2:$I$527,2,0)=0,"",VLOOKUP('Result do Turno'!D105,Historia!$A$2:$I$527,2,0))</f>
        <v/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IF(L58=0,"",IF(Jogos!BO105=0,"x","ѵ"))</f>
        <v>x</v>
      </c>
      <c r="J58" s="295" t="str">
        <f aca="false">Jogos!CF105</f>
        <v>ALEX OLIVEIRA perdeu para LEONARDO MOURA por WxO</v>
      </c>
      <c r="K58" s="295" t="str">
        <f aca="false">Jogos!K105</f>
        <v/>
      </c>
      <c r="L58" s="297" t="n">
        <f aca="false">IF(Jogos!BP105="x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Turno'!D106</f>
        <v>SOCORRO OIVANE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SOCORRO OIVANE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E103-E66+C63</f>
        <v>4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Turno'!EJ106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Turno'!C106</f>
        <v>70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Turno'!C106,'Result do Turno'!FY103:FZ108,2,0)</f>
        <v>69</v>
      </c>
      <c r="K67" s="257"/>
      <c r="L67" s="283"/>
      <c r="O67" s="274"/>
      <c r="P67" s="289" t="s">
        <v>164</v>
      </c>
      <c r="Q67" s="289"/>
      <c r="R67" s="293" t="n">
        <f aca="false">'Result do Turno'!EK106</f>
        <v>3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e">
        <f aca="false">IF(VLOOKUP('Result do Turno'!D106,Historia!$A$2:$J$527,10,0)=0,"",VLOOKUP('Result do Turno'!D106,Historia!$A$2:$J$527,10,0))</f>
        <v>#N/A</v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IF(L68=0,"",IF(Jogos!BG106=0,"x","ѵ"))</f>
        <v>x</v>
      </c>
      <c r="J68" s="295" t="str">
        <f aca="false">Jogos!CB106</f>
        <v>SOCORRO OIVANE perdeu para ALEX OLIVEIRA por Rx</v>
      </c>
      <c r="K68" s="295" t="str">
        <f aca="false">Jogos!C106</f>
        <v/>
      </c>
      <c r="L68" s="297" t="n">
        <f aca="false">IF(Jogos!BH106="x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e">
        <f aca="false">IF(VLOOKUP('Result do Turno'!D106,Historia!$A$2:$I$527,9,0)=0,"",VLOOKUP('Result do Turno'!D106,Historia!$A$2:$I$527,9,0))</f>
        <v>#N/A</v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Turno'!EL106</f>
        <v>6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e">
        <f aca="false">IF(VLOOKUP('Result do Turno'!D106,Historia!$A$2:$I$527,8,0)=0,"",VLOOKUP('Result do Turno'!D106,Historia!$A$2:$I$527,8,0))</f>
        <v>#N/A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IF(L70=0,"",IF(Jogos!BI106=0,"x","ѵ"))</f>
        <v>ѵ</v>
      </c>
      <c r="J70" s="295" t="str">
        <f aca="false">Jogos!CC106</f>
        <v>SOCORRO OIVANE venceu ALESSANDRA DENOFRIO por WxO</v>
      </c>
      <c r="K70" s="295" t="str">
        <f aca="false">Jogos!E106</f>
        <v/>
      </c>
      <c r="L70" s="297" t="n">
        <f aca="false">IF(Jogos!BJ106="x x",0,1)</f>
        <v>1</v>
      </c>
      <c r="O70" s="274"/>
      <c r="P70" s="299"/>
      <c r="Q70" s="236" t="s">
        <v>169</v>
      </c>
      <c r="R70" s="185" t="n">
        <f aca="false">'Result do Turno'!EM106</f>
        <v>4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e">
        <f aca="false">IF(VLOOKUP('Result do Turno'!D106,Historia!$A$2:$I$527,7,0)=0,"",VLOOKUP('Result do Turno'!D106,Historia!$A$2:$I$527,7,0))</f>
        <v>#N/A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Turno'!EN106</f>
        <v>2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e">
        <f aca="false">IF(VLOOKUP('Result do Turno'!D106,Historia!$A$2:$I$527,6,0)=0,"",VLOOKUP('Result do Turno'!D106,Historia!$A$2:$I$527,6,0))</f>
        <v>#N/A</v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IF(L72=0,"",IF(Jogos!BK106=0,"x","ѵ"))</f>
        <v>ѵ</v>
      </c>
      <c r="J72" s="295" t="str">
        <f aca="false">Jogos!CD106</f>
        <v>SOCORRO OIVANE venceu ADNER NERY por WxO</v>
      </c>
      <c r="K72" s="295" t="str">
        <f aca="false">Jogos!G106</f>
        <v/>
      </c>
      <c r="L72" s="297" t="n">
        <f aca="false">IF(Jogos!BL106="x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e">
        <f aca="false">IF(VLOOKUP('Result do Turno'!D106,Historia!$A$2:$I$527,5,0)=0,"",VLOOKUP('Result do Turno'!D106,Historia!$A$2:$I$527,5,0))</f>
        <v>#N/A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Turno'!EO106</f>
        <v>41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e">
        <f aca="false">IF(VLOOKUP('Result do Turno'!D106,Historia!$A$2:$I$527,4,0)=0,"",VLOOKUP('Result do Turno'!D106,Historia!$A$2:$I$527,4,0))</f>
        <v>#N/A</v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IF(L74=0,"",IF(Jogos!BM106=0,"x","ѵ"))</f>
        <v>x</v>
      </c>
      <c r="J74" s="295" t="str">
        <f aca="false">Jogos!CE106</f>
        <v>SOCORRO OIVANE perdeu para LEONARDO MOURA por 1x6 2x6</v>
      </c>
      <c r="K74" s="295" t="str">
        <f aca="false">Jogos!I106</f>
        <v/>
      </c>
      <c r="L74" s="297" t="n">
        <f aca="false">IF(Jogos!BN106="x x",0,1)</f>
        <v>1</v>
      </c>
      <c r="O74" s="274"/>
      <c r="P74" s="299"/>
      <c r="Q74" s="236" t="s">
        <v>169</v>
      </c>
      <c r="R74" s="185" t="n">
        <f aca="false">'Result do Turno'!EP106</f>
        <v>30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e">
        <f aca="false">IF(VLOOKUP('Result do Turno'!D106,Historia!$A$2:$I$527,3,0)=0,"",VLOOKUP('Result do Turno'!D106,Historia!$A$2:$I$527,3,0))</f>
        <v>#N/A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Turno'!EQ106</f>
        <v>11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e">
        <f aca="false">IF(VLOOKUP('Result do Turno'!D106,Historia!$A$2:$I$527,2,0)=0,"",VLOOKUP('Result do Turno'!D106,Historia!$A$2:$I$527,2,0))</f>
        <v>#N/A</v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IF(L76=0,"",IF(Jogos!BO106=0,"x","ѵ"))</f>
        <v>ѵ</v>
      </c>
      <c r="J76" s="295" t="str">
        <f aca="false">Jogos!CF106</f>
        <v>SOCORRO OIVANE venceu ADALO REIS por 6x3 6x3</v>
      </c>
      <c r="K76" s="295" t="str">
        <f aca="false">Jogos!K106</f>
        <v/>
      </c>
      <c r="L76" s="297" t="n">
        <f aca="false">IF(Jogos!BP106="x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Turno'!D107</f>
        <v>LEONARDO MOURA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LEONARDO MOURA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1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Turno'!EJ107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Turno'!C107</f>
        <v>71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Turno'!C107,'Result do Turno'!FY103:FZ108,2,0)</f>
        <v>67</v>
      </c>
      <c r="K85" s="257"/>
      <c r="L85" s="283"/>
      <c r="O85" s="274"/>
      <c r="P85" s="289" t="s">
        <v>164</v>
      </c>
      <c r="Q85" s="289"/>
      <c r="R85" s="293" t="n">
        <f aca="false">'Result do Turno'!EK107</f>
        <v>5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Turno'!D107,Historia!$A$2:$J$527,10,0)=0,"",VLOOKUP('Result do Turno'!D107,Historia!$A$2:$J$527,10,0))</f>
        <v/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IF(L86=0,"",IF(Jogos!BG107=0,"x","ѵ"))</f>
        <v>ѵ</v>
      </c>
      <c r="J86" s="295" t="str">
        <f aca="false">Jogos!CB107</f>
        <v>LEONARDO MOURA venceu ALESSANDRA DENOFRIO por 6x1 6x1</v>
      </c>
      <c r="K86" s="295" t="str">
        <f aca="false">Jogos!C107</f>
        <v/>
      </c>
      <c r="L86" s="297" t="n">
        <f aca="false">IF(Jogos!BH107="x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Turno'!D107,Historia!$A$2:$I$527,9,0)=0,"",VLOOKUP('Result do Turno'!D107,Historia!$A$2:$I$527,9,0))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Turno'!EL107</f>
        <v>10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str">
        <f aca="false">IF(VLOOKUP('Result do Turno'!D107,Historia!$A$2:$I$527,8,0)=0,"",VLOOKUP('Result do Turno'!D107,Historia!$A$2:$I$527,8,0))</f>
        <v/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IF(L88=0,"",IF(Jogos!BI107=0,"x","ѵ"))</f>
        <v>ѵ</v>
      </c>
      <c r="J88" s="295" t="str">
        <f aca="false">Jogos!CC107</f>
        <v>LEONARDO MOURA venceu ADNER NERY por WxO</v>
      </c>
      <c r="K88" s="295" t="str">
        <f aca="false">Jogos!E107</f>
        <v/>
      </c>
      <c r="L88" s="297" t="n">
        <f aca="false">IF(Jogos!BJ107="x x",0,1)</f>
        <v>1</v>
      </c>
      <c r="O88" s="274"/>
      <c r="P88" s="299"/>
      <c r="Q88" s="236" t="s">
        <v>169</v>
      </c>
      <c r="R88" s="185" t="n">
        <f aca="false">'Result do Turno'!EM107</f>
        <v>0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str">
        <f aca="false">IF(VLOOKUP('Result do Turno'!D107,Historia!$A$2:$I$527,7,0)=0,"",VLOOKUP('Result do Turno'!D107,Historia!$A$2:$I$527,7,0))</f>
        <v/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Turno'!EN107</f>
        <v>10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Turno'!D107,Historia!$A$2:$I$527,6,0)=0,"",VLOOKUP('Result do Turno'!D107,Historia!$A$2:$I$527,6,0))</f>
        <v/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IF(L90=0,"",IF(Jogos!BK107=0,"x","ѵ"))</f>
        <v>ѵ</v>
      </c>
      <c r="J90" s="295" t="str">
        <f aca="false">Jogos!CD107</f>
        <v>LEONARDO MOURA venceu ADALO REIS por WxO</v>
      </c>
      <c r="K90" s="295" t="str">
        <f aca="false">Jogos!G107</f>
        <v/>
      </c>
      <c r="L90" s="297" t="n">
        <f aca="false">IF(Jogos!BL107="x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Turno'!D107,Historia!$A$2:$I$527,5,0)=0,"",VLOOKUP('Result do Turno'!D107,Historia!$A$2:$I$527,5,0))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Turno'!EO107</f>
        <v>60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Turno'!D107,Historia!$A$2:$I$527,4,0)=0,"",VLOOKUP('Result do Turno'!D107,Historia!$A$2:$I$527,4,0))</f>
        <v/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IF(L92=0,"",IF(Jogos!BM107=0,"x","ѵ"))</f>
        <v>ѵ</v>
      </c>
      <c r="J92" s="295" t="str">
        <f aca="false">Jogos!CE107</f>
        <v>LEONARDO MOURA venceu SOCORRO OIVANE por 6x1 6x2</v>
      </c>
      <c r="K92" s="295" t="str">
        <f aca="false">Jogos!I107</f>
        <v/>
      </c>
      <c r="L92" s="297" t="n">
        <f aca="false">IF(Jogos!BN107="x x",0,1)</f>
        <v>1</v>
      </c>
      <c r="O92" s="274"/>
      <c r="P92" s="299"/>
      <c r="Q92" s="236" t="s">
        <v>169</v>
      </c>
      <c r="R92" s="185" t="n">
        <f aca="false">'Result do Turno'!EP107</f>
        <v>5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Turno'!D107,Historia!$A$2:$I$527,3,0)=0,"",VLOOKUP('Result do Turno'!D107,Historia!$A$2:$I$527,3,0))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Turno'!EQ107</f>
        <v>55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Turno'!D107,Historia!$A$2:$I$527,2,0)=0,"",VLOOKUP('Result do Turno'!D107,Historia!$A$2:$I$527,2,0))</f>
        <v/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IF(L94=0,"",IF(Jogos!BO107=0,"x","ѵ"))</f>
        <v>ѵ</v>
      </c>
      <c r="J94" s="295" t="str">
        <f aca="false">Jogos!CF107</f>
        <v>LEONARDO MOURA venceu ALEX OLIVEIRA por WxO</v>
      </c>
      <c r="K94" s="295" t="str">
        <f aca="false">Jogos!K107</f>
        <v/>
      </c>
      <c r="L94" s="297" t="n">
        <f aca="false">IF(Jogos!BP107="x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Turno'!D108</f>
        <v>ADALO REIS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ADALO REIS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4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Turno'!EJ108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Turno'!C108</f>
        <v>72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Turno'!C108,'Result do Turno'!FY103:FZ108,2,0)</f>
        <v>70</v>
      </c>
      <c r="K103" s="257"/>
      <c r="L103" s="283"/>
      <c r="O103" s="274"/>
      <c r="P103" s="289" t="s">
        <v>164</v>
      </c>
      <c r="Q103" s="289"/>
      <c r="R103" s="293" t="n">
        <f aca="false">'Result do Turno'!EK108</f>
        <v>3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Turno'!D108,Historia!$A$2:$J$527,10,0)=0,"",VLOOKUP('Result do Turno'!D108,Historia!$A$2:$J$527,10,0))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IF(L104=0,"",IF(Jogos!BG108=0,"x","ѵ"))</f>
        <v>ѵ</v>
      </c>
      <c r="J104" s="295" t="str">
        <f aca="false">Jogos!CB108</f>
        <v>ADALO REIS venceu ADNER NERY por WxO</v>
      </c>
      <c r="K104" s="295" t="str">
        <f aca="false">Jogos!C108</f>
        <v/>
      </c>
      <c r="L104" s="297" t="n">
        <f aca="false">IF(Jogos!BH108="x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Turno'!D108,Historia!$A$2:$I$527,9,0)=0,"",VLOOKUP('Result do Turno'!D108,Historia!$A$2:$I$527,9,0))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Turno'!EL108</f>
        <v>6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Turno'!D108,Historia!$A$2:$I$527,8,0)=0,"",VLOOKUP('Result do Turno'!D108,Historia!$A$2:$I$527,8,0))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IF(L106=0,"",IF(Jogos!BI108=0,"x","ѵ"))</f>
        <v>ѵ</v>
      </c>
      <c r="J106" s="295" t="str">
        <f aca="false">Jogos!CC108</f>
        <v>ADALO REIS venceu ALEX OLIVEIRA por 6x4 6x2</v>
      </c>
      <c r="K106" s="295" t="str">
        <f aca="false">Jogos!E108</f>
        <v/>
      </c>
      <c r="L106" s="297" t="n">
        <f aca="false">IF(Jogos!BJ108="x x",0,1)</f>
        <v>1</v>
      </c>
      <c r="O106" s="274"/>
      <c r="P106" s="299"/>
      <c r="Q106" s="236" t="s">
        <v>169</v>
      </c>
      <c r="R106" s="185" t="n">
        <f aca="false">'Result do Turno'!EM108</f>
        <v>5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Turno'!D108,Historia!$A$2:$I$527,7,0)=0,"",VLOOKUP('Result do Turno'!D108,Historia!$A$2:$I$527,7,0))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Turno'!EN108</f>
        <v>1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Turno'!D108,Historia!$A$2:$I$527,6,0)=0,"",VLOOKUP('Result do Turno'!D108,Historia!$A$2:$I$527,6,0))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IF(L108=0,"",IF(Jogos!BK108=0,"x","ѵ"))</f>
        <v>x</v>
      </c>
      <c r="J108" s="295" t="str">
        <f aca="false">Jogos!CD108</f>
        <v>ADALO REIS perdeu para LEONARDO MOURA por WxO</v>
      </c>
      <c r="K108" s="295" t="str">
        <f aca="false">Jogos!G108</f>
        <v/>
      </c>
      <c r="L108" s="297" t="n">
        <f aca="false">IF(Jogos!BL108="x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Turno'!D108,Historia!$A$2:$I$527,5,0)=0,"",VLOOKUP('Result do Turno'!D108,Historia!$A$2:$I$527,5,0))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Turno'!EO108</f>
        <v>51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Turno'!D108,Historia!$A$2:$I$527,4,0)=0,"",VLOOKUP('Result do Turno'!D108,Historia!$A$2:$I$527,4,0))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IF(L110=0,"",IF(Jogos!BM108=0,"x","ѵ"))</f>
        <v>ѵ</v>
      </c>
      <c r="J110" s="295" t="str">
        <f aca="false">Jogos!CE108</f>
        <v>ADALO REIS venceu ALESSANDRA DENOFRIO por 6x2 5x7 10x6</v>
      </c>
      <c r="K110" s="295" t="str">
        <f aca="false">Jogos!I108</f>
        <v/>
      </c>
      <c r="L110" s="297" t="n">
        <f aca="false">IF(Jogos!BN108="x x",0,1)</f>
        <v>1</v>
      </c>
      <c r="O110" s="274"/>
      <c r="P110" s="299"/>
      <c r="Q110" s="236" t="s">
        <v>169</v>
      </c>
      <c r="R110" s="185" t="n">
        <f aca="false">'Result do Turno'!EP108</f>
        <v>45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Turno'!D108,Historia!$A$2:$I$527,3,0)=0,"",VLOOKUP('Result do Turno'!D108,Historia!$A$2:$I$527,3,0))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Turno'!EQ108</f>
        <v>6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Turno'!D108,Historia!$A$2:$I$527,2,0)=0,"",VLOOKUP('Result do Turno'!D108,Historia!$A$2:$I$527,2,0))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IF(L112=0,"",IF(Jogos!BO108=0,"x","ѵ"))</f>
        <v>x</v>
      </c>
      <c r="J112" s="295" t="str">
        <f aca="false">Jogos!CF108</f>
        <v>ADALO REIS perdeu para SOCORRO OIVANE por 3x6 3x6</v>
      </c>
      <c r="K112" s="295" t="str">
        <f aca="false">Jogos!K108</f>
        <v/>
      </c>
      <c r="L112" s="297" t="n">
        <f aca="false">IF(Jogos!BP108="x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494">
      <formula>E6=0</formula>
    </cfRule>
    <cfRule type="expression" priority="3" aboveAverage="0" equalAverage="0" bottom="0" percent="0" rank="0" text="" dxfId="1495">
      <formula>E6=1</formula>
    </cfRule>
  </conditionalFormatting>
  <conditionalFormatting sqref="K32 K34 K36 K38 K40">
    <cfRule type="expression" priority="4" aboveAverage="0" equalAverage="0" bottom="0" percent="0" rank="0" text="" dxfId="1496">
      <formula>$D$27=K32</formula>
    </cfRule>
    <cfRule type="expression" priority="5" aboveAverage="0" equalAverage="0" bottom="0" percent="0" rank="0" text="" dxfId="1497">
      <formula>$D$9</formula>
    </cfRule>
  </conditionalFormatting>
  <conditionalFormatting sqref="K54">
    <cfRule type="expression" priority="6" aboveAverage="0" equalAverage="0" bottom="0" percent="0" rank="0" text="" dxfId="1498">
      <formula>$D$45=K54</formula>
    </cfRule>
  </conditionalFormatting>
  <conditionalFormatting sqref="K68 K70 K72 K74 K76">
    <cfRule type="expression" priority="7" aboveAverage="0" equalAverage="0" bottom="0" percent="0" rank="0" text="" dxfId="1499">
      <formula>$D$63=K68</formula>
    </cfRule>
    <cfRule type="expression" priority="8" aboveAverage="0" equalAverage="0" bottom="0" percent="0" rank="0" text="" dxfId="1500">
      <formula>$D$9</formula>
    </cfRule>
  </conditionalFormatting>
  <conditionalFormatting sqref="K86 K88 K90 K92 K94">
    <cfRule type="expression" priority="9" aboveAverage="0" equalAverage="0" bottom="0" percent="0" rank="0" text="" dxfId="1501">
      <formula>$D$81=K86</formula>
    </cfRule>
    <cfRule type="expression" priority="10" aboveAverage="0" equalAverage="0" bottom="0" percent="0" rank="0" text="" dxfId="1502">
      <formula>$D$9</formula>
    </cfRule>
  </conditionalFormatting>
  <conditionalFormatting sqref="K50">
    <cfRule type="expression" priority="11" aboveAverage="0" equalAverage="0" bottom="0" percent="0" rank="0" text="" dxfId="1503">
      <formula>$D$45=K50</formula>
    </cfRule>
  </conditionalFormatting>
  <conditionalFormatting sqref="K52">
    <cfRule type="expression" priority="12" aboveAverage="0" equalAverage="0" bottom="0" percent="0" rank="0" text="" dxfId="1504">
      <formula>$D$45=K52</formula>
    </cfRule>
  </conditionalFormatting>
  <conditionalFormatting sqref="K56">
    <cfRule type="expression" priority="13" aboveAverage="0" equalAverage="0" bottom="0" percent="0" rank="0" text="" dxfId="1505">
      <formula>$D$45=K56</formula>
    </cfRule>
  </conditionalFormatting>
  <conditionalFormatting sqref="K58">
    <cfRule type="expression" priority="14" aboveAverage="0" equalAverage="0" bottom="0" percent="0" rank="0" text="" dxfId="1506">
      <formula>$D$45=K58</formula>
    </cfRule>
  </conditionalFormatting>
  <conditionalFormatting sqref="K14">
    <cfRule type="expression" priority="15" aboveAverage="0" equalAverage="0" bottom="0" percent="0" rank="0" text="" dxfId="1507">
      <formula>$D$9=K14</formula>
    </cfRule>
  </conditionalFormatting>
  <conditionalFormatting sqref="K16">
    <cfRule type="expression" priority="16" aboveAverage="0" equalAverage="0" bottom="0" percent="0" rank="0" text="" dxfId="1508">
      <formula>$D$9=K16</formula>
    </cfRule>
  </conditionalFormatting>
  <conditionalFormatting sqref="K18">
    <cfRule type="expression" priority="17" aboveAverage="0" equalAverage="0" bottom="0" percent="0" rank="0" text="" dxfId="1509">
      <formula>$D$9=K18</formula>
    </cfRule>
  </conditionalFormatting>
  <conditionalFormatting sqref="K20">
    <cfRule type="expression" priority="18" aboveAverage="0" equalAverage="0" bottom="0" percent="0" rank="0" text="" dxfId="1510">
      <formula>$D$9=K20</formula>
    </cfRule>
  </conditionalFormatting>
  <conditionalFormatting sqref="K22">
    <cfRule type="expression" priority="19" aboveAverage="0" equalAverage="0" bottom="0" percent="0" rank="0" text="" dxfId="1511">
      <formula>$D$9=K22</formula>
    </cfRule>
  </conditionalFormatting>
  <conditionalFormatting sqref="K104">
    <cfRule type="expression" priority="20" aboveAverage="0" equalAverage="0" bottom="0" percent="0" rank="0" text="" dxfId="1512">
      <formula>$D$99=K104</formula>
    </cfRule>
  </conditionalFormatting>
  <conditionalFormatting sqref="K106">
    <cfRule type="expression" priority="21" aboveAverage="0" equalAverage="0" bottom="0" percent="0" rank="0" text="" dxfId="1513">
      <formula>$D$99=K106</formula>
    </cfRule>
  </conditionalFormatting>
  <conditionalFormatting sqref="K108">
    <cfRule type="expression" priority="22" aboveAverage="0" equalAverage="0" bottom="0" percent="0" rank="0" text="" dxfId="1514">
      <formula>$D$99=K108</formula>
    </cfRule>
  </conditionalFormatting>
  <conditionalFormatting sqref="K110">
    <cfRule type="expression" priority="23" aboveAverage="0" equalAverage="0" bottom="0" percent="0" rank="0" text="" dxfId="1515">
      <formula>$D$99=K110</formula>
    </cfRule>
  </conditionalFormatting>
  <conditionalFormatting sqref="K112">
    <cfRule type="expression" priority="24" aboveAverage="0" equalAverage="0" bottom="0" percent="0" rank="0" text="" dxfId="1516">
      <formula>$D$99=K112</formula>
    </cfRule>
  </conditionalFormatting>
  <conditionalFormatting sqref="I88">
    <cfRule type="cellIs" priority="25" operator="equal" aboveAverage="0" equalAverage="0" bottom="0" percent="0" rank="0" text="" dxfId="1517">
      <formula>"ѵ"</formula>
    </cfRule>
    <cfRule type="cellIs" priority="26" operator="equal" aboveAverage="0" equalAverage="0" bottom="0" percent="0" rank="0" text="" dxfId="1518">
      <formula>"x"</formula>
    </cfRule>
  </conditionalFormatting>
  <conditionalFormatting sqref="I90">
    <cfRule type="cellIs" priority="27" operator="equal" aboveAverage="0" equalAverage="0" bottom="0" percent="0" rank="0" text="" dxfId="1519">
      <formula>"ѵ"</formula>
    </cfRule>
    <cfRule type="cellIs" priority="28" operator="equal" aboveAverage="0" equalAverage="0" bottom="0" percent="0" rank="0" text="" dxfId="1520">
      <formula>"x"</formula>
    </cfRule>
  </conditionalFormatting>
  <conditionalFormatting sqref="I92">
    <cfRule type="cellIs" priority="29" operator="equal" aboveAverage="0" equalAverage="0" bottom="0" percent="0" rank="0" text="" dxfId="1521">
      <formula>"ѵ"</formula>
    </cfRule>
    <cfRule type="cellIs" priority="30" operator="equal" aboveAverage="0" equalAverage="0" bottom="0" percent="0" rank="0" text="" dxfId="1522">
      <formula>"x"</formula>
    </cfRule>
  </conditionalFormatting>
  <conditionalFormatting sqref="I94">
    <cfRule type="cellIs" priority="31" operator="equal" aboveAverage="0" equalAverage="0" bottom="0" percent="0" rank="0" text="" dxfId="1523">
      <formula>"ѵ"</formula>
    </cfRule>
    <cfRule type="cellIs" priority="32" operator="equal" aboveAverage="0" equalAverage="0" bottom="0" percent="0" rank="0" text="" dxfId="1524">
      <formula>"x"</formula>
    </cfRule>
  </conditionalFormatting>
  <conditionalFormatting sqref="I32">
    <cfRule type="cellIs" priority="33" operator="equal" aboveAverage="0" equalAverage="0" bottom="0" percent="0" rank="0" text="" dxfId="1525">
      <formula>"ѵ"</formula>
    </cfRule>
    <cfRule type="cellIs" priority="34" operator="equal" aboveAverage="0" equalAverage="0" bottom="0" percent="0" rank="0" text="" dxfId="1526">
      <formula>"x"</formula>
    </cfRule>
  </conditionalFormatting>
  <conditionalFormatting sqref="I34">
    <cfRule type="cellIs" priority="35" operator="equal" aboveAverage="0" equalAverage="0" bottom="0" percent="0" rank="0" text="" dxfId="1527">
      <formula>"ѵ"</formula>
    </cfRule>
    <cfRule type="cellIs" priority="36" operator="equal" aboveAverage="0" equalAverage="0" bottom="0" percent="0" rank="0" text="" dxfId="1528">
      <formula>"x"</formula>
    </cfRule>
  </conditionalFormatting>
  <conditionalFormatting sqref="I36">
    <cfRule type="cellIs" priority="37" operator="equal" aboveAverage="0" equalAverage="0" bottom="0" percent="0" rank="0" text="" dxfId="1529">
      <formula>"ѵ"</formula>
    </cfRule>
    <cfRule type="cellIs" priority="38" operator="equal" aboveAverage="0" equalAverage="0" bottom="0" percent="0" rank="0" text="" dxfId="1530">
      <formula>"x"</formula>
    </cfRule>
  </conditionalFormatting>
  <conditionalFormatting sqref="I38">
    <cfRule type="cellIs" priority="39" operator="equal" aboveAverage="0" equalAverage="0" bottom="0" percent="0" rank="0" text="" dxfId="1531">
      <formula>"ѵ"</formula>
    </cfRule>
    <cfRule type="cellIs" priority="40" operator="equal" aboveAverage="0" equalAverage="0" bottom="0" percent="0" rank="0" text="" dxfId="1532">
      <formula>"x"</formula>
    </cfRule>
  </conditionalFormatting>
  <conditionalFormatting sqref="I40">
    <cfRule type="cellIs" priority="41" operator="equal" aboveAverage="0" equalAverage="0" bottom="0" percent="0" rank="0" text="" dxfId="1533">
      <formula>"ѵ"</formula>
    </cfRule>
    <cfRule type="cellIs" priority="42" operator="equal" aboveAverage="0" equalAverage="0" bottom="0" percent="0" rank="0" text="" dxfId="1534">
      <formula>"x"</formula>
    </cfRule>
  </conditionalFormatting>
  <conditionalFormatting sqref="I14">
    <cfRule type="cellIs" priority="43" operator="equal" aboveAverage="0" equalAverage="0" bottom="0" percent="0" rank="0" text="" dxfId="1535">
      <formula>"ѵ"</formula>
    </cfRule>
    <cfRule type="cellIs" priority="44" operator="equal" aboveAverage="0" equalAverage="0" bottom="0" percent="0" rank="0" text="" dxfId="1536">
      <formula>"x"</formula>
    </cfRule>
  </conditionalFormatting>
  <conditionalFormatting sqref="I16">
    <cfRule type="cellIs" priority="45" operator="equal" aboveAverage="0" equalAverage="0" bottom="0" percent="0" rank="0" text="" dxfId="1537">
      <formula>"ѵ"</formula>
    </cfRule>
    <cfRule type="cellIs" priority="46" operator="equal" aboveAverage="0" equalAverage="0" bottom="0" percent="0" rank="0" text="" dxfId="1538">
      <formula>"x"</formula>
    </cfRule>
  </conditionalFormatting>
  <conditionalFormatting sqref="I18">
    <cfRule type="cellIs" priority="47" operator="equal" aboveAverage="0" equalAverage="0" bottom="0" percent="0" rank="0" text="" dxfId="1539">
      <formula>"ѵ"</formula>
    </cfRule>
    <cfRule type="cellIs" priority="48" operator="equal" aboveAverage="0" equalAverage="0" bottom="0" percent="0" rank="0" text="" dxfId="1540">
      <formula>"x"</formula>
    </cfRule>
  </conditionalFormatting>
  <conditionalFormatting sqref="I20">
    <cfRule type="cellIs" priority="49" operator="equal" aboveAverage="0" equalAverage="0" bottom="0" percent="0" rank="0" text="" dxfId="1541">
      <formula>"ѵ"</formula>
    </cfRule>
    <cfRule type="cellIs" priority="50" operator="equal" aboveAverage="0" equalAverage="0" bottom="0" percent="0" rank="0" text="" dxfId="1542">
      <formula>"x"</formula>
    </cfRule>
  </conditionalFormatting>
  <conditionalFormatting sqref="I22">
    <cfRule type="cellIs" priority="51" operator="equal" aboveAverage="0" equalAverage="0" bottom="0" percent="0" rank="0" text="" dxfId="1543">
      <formula>"ѵ"</formula>
    </cfRule>
    <cfRule type="cellIs" priority="52" operator="equal" aboveAverage="0" equalAverage="0" bottom="0" percent="0" rank="0" text="" dxfId="1544">
      <formula>"x"</formula>
    </cfRule>
  </conditionalFormatting>
  <conditionalFormatting sqref="I50">
    <cfRule type="cellIs" priority="53" operator="equal" aboveAverage="0" equalAverage="0" bottom="0" percent="0" rank="0" text="" dxfId="1545">
      <formula>"ѵ"</formula>
    </cfRule>
    <cfRule type="cellIs" priority="54" operator="equal" aboveAverage="0" equalAverage="0" bottom="0" percent="0" rank="0" text="" dxfId="1546">
      <formula>"x"</formula>
    </cfRule>
  </conditionalFormatting>
  <conditionalFormatting sqref="I52">
    <cfRule type="cellIs" priority="55" operator="equal" aboveAverage="0" equalAverage="0" bottom="0" percent="0" rank="0" text="" dxfId="1547">
      <formula>"ѵ"</formula>
    </cfRule>
    <cfRule type="cellIs" priority="56" operator="equal" aboveAverage="0" equalAverage="0" bottom="0" percent="0" rank="0" text="" dxfId="1548">
      <formula>"x"</formula>
    </cfRule>
  </conditionalFormatting>
  <conditionalFormatting sqref="I54">
    <cfRule type="cellIs" priority="57" operator="equal" aboveAverage="0" equalAverage="0" bottom="0" percent="0" rank="0" text="" dxfId="1549">
      <formula>"ѵ"</formula>
    </cfRule>
    <cfRule type="cellIs" priority="58" operator="equal" aboveAverage="0" equalAverage="0" bottom="0" percent="0" rank="0" text="" dxfId="1550">
      <formula>"x"</formula>
    </cfRule>
  </conditionalFormatting>
  <conditionalFormatting sqref="I56">
    <cfRule type="cellIs" priority="59" operator="equal" aboveAverage="0" equalAverage="0" bottom="0" percent="0" rank="0" text="" dxfId="1551">
      <formula>"ѵ"</formula>
    </cfRule>
    <cfRule type="cellIs" priority="60" operator="equal" aboveAverage="0" equalAverage="0" bottom="0" percent="0" rank="0" text="" dxfId="1552">
      <formula>"x"</formula>
    </cfRule>
  </conditionalFormatting>
  <conditionalFormatting sqref="I58">
    <cfRule type="cellIs" priority="61" operator="equal" aboveAverage="0" equalAverage="0" bottom="0" percent="0" rank="0" text="" dxfId="1553">
      <formula>"ѵ"</formula>
    </cfRule>
    <cfRule type="cellIs" priority="62" operator="equal" aboveAverage="0" equalAverage="0" bottom="0" percent="0" rank="0" text="" dxfId="1554">
      <formula>"x"</formula>
    </cfRule>
  </conditionalFormatting>
  <conditionalFormatting sqref="I68">
    <cfRule type="cellIs" priority="63" operator="equal" aboveAverage="0" equalAverage="0" bottom="0" percent="0" rank="0" text="" dxfId="1555">
      <formula>"ѵ"</formula>
    </cfRule>
    <cfRule type="cellIs" priority="64" operator="equal" aboveAverage="0" equalAverage="0" bottom="0" percent="0" rank="0" text="" dxfId="1556">
      <formula>"x"</formula>
    </cfRule>
  </conditionalFormatting>
  <conditionalFormatting sqref="I70">
    <cfRule type="cellIs" priority="65" operator="equal" aboveAverage="0" equalAverage="0" bottom="0" percent="0" rank="0" text="" dxfId="1557">
      <formula>"ѵ"</formula>
    </cfRule>
    <cfRule type="cellIs" priority="66" operator="equal" aboveAverage="0" equalAverage="0" bottom="0" percent="0" rank="0" text="" dxfId="1558">
      <formula>"x"</formula>
    </cfRule>
  </conditionalFormatting>
  <conditionalFormatting sqref="I72">
    <cfRule type="cellIs" priority="67" operator="equal" aboveAverage="0" equalAverage="0" bottom="0" percent="0" rank="0" text="" dxfId="1559">
      <formula>"ѵ"</formula>
    </cfRule>
    <cfRule type="cellIs" priority="68" operator="equal" aboveAverage="0" equalAverage="0" bottom="0" percent="0" rank="0" text="" dxfId="1560">
      <formula>"x"</formula>
    </cfRule>
  </conditionalFormatting>
  <conditionalFormatting sqref="I74">
    <cfRule type="cellIs" priority="69" operator="equal" aboveAverage="0" equalAverage="0" bottom="0" percent="0" rank="0" text="" dxfId="1561">
      <formula>"ѵ"</formula>
    </cfRule>
    <cfRule type="cellIs" priority="70" operator="equal" aboveAverage="0" equalAverage="0" bottom="0" percent="0" rank="0" text="" dxfId="1562">
      <formula>"x"</formula>
    </cfRule>
  </conditionalFormatting>
  <conditionalFormatting sqref="I76">
    <cfRule type="cellIs" priority="71" operator="equal" aboveAverage="0" equalAverage="0" bottom="0" percent="0" rank="0" text="" dxfId="1563">
      <formula>"ѵ"</formula>
    </cfRule>
    <cfRule type="cellIs" priority="72" operator="equal" aboveAverage="0" equalAverage="0" bottom="0" percent="0" rank="0" text="" dxfId="1564">
      <formula>"x"</formula>
    </cfRule>
  </conditionalFormatting>
  <conditionalFormatting sqref="I104">
    <cfRule type="cellIs" priority="73" operator="equal" aboveAverage="0" equalAverage="0" bottom="0" percent="0" rank="0" text="" dxfId="1565">
      <formula>"ѵ"</formula>
    </cfRule>
    <cfRule type="cellIs" priority="74" operator="equal" aboveAverage="0" equalAverage="0" bottom="0" percent="0" rank="0" text="" dxfId="1566">
      <formula>"x"</formula>
    </cfRule>
  </conditionalFormatting>
  <conditionalFormatting sqref="I106">
    <cfRule type="cellIs" priority="75" operator="equal" aboveAverage="0" equalAverage="0" bottom="0" percent="0" rank="0" text="" dxfId="1567">
      <formula>"ѵ"</formula>
    </cfRule>
    <cfRule type="cellIs" priority="76" operator="equal" aboveAverage="0" equalAverage="0" bottom="0" percent="0" rank="0" text="" dxfId="1568">
      <formula>"x"</formula>
    </cfRule>
  </conditionalFormatting>
  <conditionalFormatting sqref="I108">
    <cfRule type="cellIs" priority="77" operator="equal" aboveAverage="0" equalAverage="0" bottom="0" percent="0" rank="0" text="" dxfId="1569">
      <formula>"ѵ"</formula>
    </cfRule>
    <cfRule type="cellIs" priority="78" operator="equal" aboveAverage="0" equalAverage="0" bottom="0" percent="0" rank="0" text="" dxfId="1570">
      <formula>"x"</formula>
    </cfRule>
  </conditionalFormatting>
  <conditionalFormatting sqref="I110">
    <cfRule type="cellIs" priority="79" operator="equal" aboveAverage="0" equalAverage="0" bottom="0" percent="0" rank="0" text="" dxfId="1571">
      <formula>"ѵ"</formula>
    </cfRule>
    <cfRule type="cellIs" priority="80" operator="equal" aboveAverage="0" equalAverage="0" bottom="0" percent="0" rank="0" text="" dxfId="1572">
      <formula>"x"</formula>
    </cfRule>
  </conditionalFormatting>
  <conditionalFormatting sqref="I112">
    <cfRule type="cellIs" priority="81" operator="equal" aboveAverage="0" equalAverage="0" bottom="0" percent="0" rank="0" text="" dxfId="1573">
      <formula>"ѵ"</formula>
    </cfRule>
    <cfRule type="cellIs" priority="82" operator="equal" aboveAverage="0" equalAverage="0" bottom="0" percent="0" rank="0" text="" dxfId="1574">
      <formula>"x"</formula>
    </cfRule>
  </conditionalFormatting>
  <conditionalFormatting sqref="I86">
    <cfRule type="cellIs" priority="83" operator="equal" aboveAverage="0" equalAverage="0" bottom="0" percent="0" rank="0" text="" dxfId="1575">
      <formula>"ѵ"</formula>
    </cfRule>
    <cfRule type="cellIs" priority="84" operator="equal" aboveAverage="0" equalAverage="0" bottom="0" percent="0" rank="0" text="" dxfId="1576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Turno'!C110</f>
        <v>GRUPO M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Turno'!D112</f>
        <v>IDENI MEDEIROS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IDENI MEDEIROS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3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Turno'!EJ112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Turno'!C112</f>
        <v>73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Turno'!C112,'Result do Turno'!FY112:FZ117,2,0)</f>
        <v>75</v>
      </c>
      <c r="K13" s="257"/>
      <c r="L13" s="283"/>
      <c r="O13" s="274"/>
      <c r="P13" s="289" t="s">
        <v>164</v>
      </c>
      <c r="Q13" s="289"/>
      <c r="R13" s="293" t="n">
        <f aca="false">'Result do Turno'!EK112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e">
        <f aca="false">IF(VLOOKUP('Result do Turno'!D112,Historia!$A$2:$J$527,10,0)=0,"",VLOOKUP('Result do Turno'!D112,Historia!$A$2:$J$527,10,0))</f>
        <v>#N/A</v>
      </c>
      <c r="G14" s="294" t="s">
        <v>165</v>
      </c>
      <c r="H14" s="295" t="str">
        <f aca="false">PARAMETROS!H4</f>
        <v>23 a 29 Mai</v>
      </c>
      <c r="I14" s="296" t="str">
        <f aca="false">IF(L14=0,"",IF(Jogos!BG112=0,"x","ѵ"))</f>
        <v>x</v>
      </c>
      <c r="J14" s="295" t="str">
        <f aca="false">Jogos!CB112</f>
        <v>IDENI MEDEIROS perdeu para MARIO ALLE por 6x7 2x6</v>
      </c>
      <c r="K14" s="295" t="str">
        <f aca="false">Jogos!C112</f>
        <v/>
      </c>
      <c r="L14" s="297" t="n">
        <f aca="false">IF(Jogos!BH112="x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e">
        <f aca="false">IF(VLOOKUP('Result do Turno'!D112,Historia!$A$2:$I$527,9,0)=0,"",VLOOKUP('Result do Turno'!D112,Historia!$A$2:$I$527,9,0))</f>
        <v>#N/A</v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Turno'!EL112</f>
        <v>5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e">
        <f aca="false">IF(VLOOKUP('Result do Turno'!D112,Historia!$A$2:$I$527,8,0)=0,"",VLOOKUP('Result do Turno'!D112,Historia!$A$2:$I$527,8,0))</f>
        <v>#N/A</v>
      </c>
      <c r="G16" s="294" t="s">
        <v>168</v>
      </c>
      <c r="H16" s="295" t="str">
        <f aca="false">PARAMETROS!H5</f>
        <v>30 a 05 Jun</v>
      </c>
      <c r="I16" s="296" t="str">
        <f aca="false">IF(L16=0,"",IF(Jogos!BI112=0,"x","ѵ"))</f>
        <v>x</v>
      </c>
      <c r="J16" s="295" t="str">
        <f aca="false">Jogos!CC112</f>
        <v>IDENI MEDEIROS perdeu para JOÃO COZZA por 2x6 6x4 6x10</v>
      </c>
      <c r="K16" s="295" t="str">
        <f aca="false">Jogos!E112</f>
        <v/>
      </c>
      <c r="L16" s="297" t="n">
        <f aca="false">IF(Jogos!BJ112="x x",0,1)</f>
        <v>1</v>
      </c>
      <c r="O16" s="274"/>
      <c r="P16" s="299"/>
      <c r="Q16" s="236" t="s">
        <v>169</v>
      </c>
      <c r="R16" s="185" t="n">
        <f aca="false">'Result do Turno'!EM112</f>
        <v>6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e">
        <f aca="false">IF(VLOOKUP('Result do Turno'!D112,Historia!$A$2:$I$527,7,0)=0,"",VLOOKUP('Result do Turno'!D112,Historia!$A$2:$I$527,7,0))</f>
        <v>#N/A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Turno'!EN112</f>
        <v>-1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e">
        <f aca="false">IF(VLOOKUP('Result do Turno'!D112,Historia!$A$2:$I$527,6,0)=0,"",VLOOKUP('Result do Turno'!D112,Historia!$A$2:$I$527,6,0))</f>
        <v>#N/A</v>
      </c>
      <c r="G18" s="294" t="s">
        <v>171</v>
      </c>
      <c r="H18" s="295" t="str">
        <f aca="false">PARAMETROS!H6</f>
        <v>06 a 12 Jun</v>
      </c>
      <c r="I18" s="296" t="str">
        <f aca="false">IF(L18=0,"",IF(Jogos!BK112=0,"x","ѵ"))</f>
        <v>ѵ</v>
      </c>
      <c r="J18" s="295" t="str">
        <f aca="false">Jogos!CD112</f>
        <v>IDENI MEDEIROS venceu MARCIO SARMENTO por 6x2 6x1</v>
      </c>
      <c r="K18" s="295" t="str">
        <f aca="false">Jogos!G112</f>
        <v/>
      </c>
      <c r="L18" s="297" t="n">
        <f aca="false">IF(Jogos!BL112="x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e">
        <f aca="false">IF(VLOOKUP('Result do Turno'!D112,Historia!$A$2:$I$527,5,0)=0,"",VLOOKUP('Result do Turno'!D112,Historia!$A$2:$I$527,5,0))</f>
        <v>#N/A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Turno'!EO112</f>
        <v>53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e">
        <f aca="false">IF(VLOOKUP('Result do Turno'!D112,Historia!$A$2:$I$527,4,0)=0,"",VLOOKUP('Result do Turno'!D112,Historia!$A$2:$I$527,4,0))</f>
        <v>#N/A</v>
      </c>
      <c r="G20" s="294" t="s">
        <v>173</v>
      </c>
      <c r="H20" s="295" t="str">
        <f aca="false">PARAMETROS!H7</f>
        <v>13 a 19 Jun</v>
      </c>
      <c r="I20" s="296" t="str">
        <f aca="false">IF(L20=0,"",IF(Jogos!BM112=0,"x","ѵ"))</f>
        <v>ѵ</v>
      </c>
      <c r="J20" s="295" t="str">
        <f aca="false">Jogos!CE112</f>
        <v>IDENI MEDEIROS venceu REGINALDO MACHADO por WxO</v>
      </c>
      <c r="K20" s="295" t="str">
        <f aca="false">Jogos!I112</f>
        <v/>
      </c>
      <c r="L20" s="297" t="n">
        <f aca="false">IF(Jogos!BN112="x x",0,1)</f>
        <v>1</v>
      </c>
      <c r="O20" s="274"/>
      <c r="P20" s="299"/>
      <c r="Q20" s="236" t="s">
        <v>169</v>
      </c>
      <c r="R20" s="185" t="n">
        <f aca="false">'Result do Turno'!EP112</f>
        <v>48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e">
        <f aca="false">IF(VLOOKUP('Result do Turno'!D112,Historia!$A$2:$I$527,3,0)=0,"",VLOOKUP('Result do Turno'!D112,Historia!$A$2:$I$527,3,0))</f>
        <v>#N/A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Turno'!EQ112</f>
        <v>5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e">
        <f aca="false">IF(VLOOKUP('Result do Turno'!D112,Historia!$A$2:$I$527,2,0)=0,"",VLOOKUP('Result do Turno'!D112,Historia!$A$2:$I$527,2,0))</f>
        <v>#N/A</v>
      </c>
      <c r="G22" s="294" t="s">
        <v>174</v>
      </c>
      <c r="H22" s="295" t="str">
        <f aca="false">PARAMETROS!H8</f>
        <v>20 a 26 Jun</v>
      </c>
      <c r="I22" s="296" t="str">
        <f aca="false">IF(L22=0,"",IF(Jogos!BO112=0,"x","ѵ"))</f>
        <v>x</v>
      </c>
      <c r="J22" s="295" t="str">
        <f aca="false">Jogos!CF112</f>
        <v>IDENI MEDEIROS perdeu para SAULO MEDEIROS por 4x6 3x6</v>
      </c>
      <c r="K22" s="295" t="str">
        <f aca="false">Jogos!K112</f>
        <v/>
      </c>
      <c r="L22" s="297" t="n">
        <f aca="false">IF(Jogos!BP112="x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Turno'!D113</f>
        <v>SAULO MEDEIROS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SAULO MEDEIROS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1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Turno'!EJ113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Turno'!C113</f>
        <v>74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Turno'!C113,'Result do Turno'!FY112:FZ117,2,0)</f>
        <v>73</v>
      </c>
      <c r="K31" s="257"/>
      <c r="L31" s="283"/>
      <c r="O31" s="274"/>
      <c r="P31" s="289" t="s">
        <v>164</v>
      </c>
      <c r="Q31" s="289"/>
      <c r="R31" s="293" t="n">
        <f aca="false">'Result do Turno'!EK113</f>
        <v>5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Turno'!D113,Historia!$A$2:$J$527,10,0)=0,"",VLOOKUP('Result do Turno'!D113,Historia!$A$2:$J$527,10,0))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IF(L32=0,"",IF(Jogos!BG113=0,"x","ѵ"))</f>
        <v>ѵ</v>
      </c>
      <c r="J32" s="295" t="str">
        <f aca="false">Jogos!CB113</f>
        <v>SAULO MEDEIROS venceu JOÃO COZZA por 3x6 7x6 10x5</v>
      </c>
      <c r="K32" s="295" t="str">
        <f aca="false">Jogos!C113</f>
        <v/>
      </c>
      <c r="L32" s="297" t="n">
        <f aca="false">IF(Jogos!BH113="x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Turno'!D113,Historia!$A$2:$I$527,9,0)=0,"",VLOOKUP('Result do Turno'!D113,Historia!$A$2:$I$527,9,0))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Turno'!EL113</f>
        <v>10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Turno'!D113,Historia!$A$2:$I$527,8,0)=0,"",VLOOKUP('Result do Turno'!D113,Historia!$A$2:$I$527,8,0))</f>
        <v>47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IF(L34=0,"",IF(Jogos!BI113=0,"x","ѵ"))</f>
        <v>ѵ</v>
      </c>
      <c r="J34" s="295" t="str">
        <f aca="false">Jogos!CC113</f>
        <v>SAULO MEDEIROS venceu MARCIO SARMENTO por WxO</v>
      </c>
      <c r="K34" s="295" t="str">
        <f aca="false">Jogos!E113</f>
        <v/>
      </c>
      <c r="L34" s="297" t="n">
        <f aca="false">IF(Jogos!BJ113="x x",0,1)</f>
        <v>1</v>
      </c>
      <c r="O34" s="274"/>
      <c r="P34" s="299"/>
      <c r="Q34" s="236" t="s">
        <v>169</v>
      </c>
      <c r="R34" s="185" t="n">
        <f aca="false">'Result do Turno'!EM113</f>
        <v>1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Turno'!D113,Historia!$A$2:$I$527,7,0)=0,"",VLOOKUP('Result do Turno'!D113,Historia!$A$2:$I$527,7,0))</f>
        <v>39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Turno'!EN113</f>
        <v>9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n">
        <f aca="false">IF(VLOOKUP('Result do Turno'!D113,Historia!$A$2:$I$527,6,0)=0,"",VLOOKUP('Result do Turno'!D113,Historia!$A$2:$I$527,6,0))</f>
        <v>49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IF(L36=0,"",IF(Jogos!BK113=0,"x","ѵ"))</f>
        <v>ѵ</v>
      </c>
      <c r="J36" s="295" t="str">
        <f aca="false">Jogos!CD113</f>
        <v>SAULO MEDEIROS venceu REGINALDO MACHADO por WxO</v>
      </c>
      <c r="K36" s="295" t="str">
        <f aca="false">Jogos!G113</f>
        <v/>
      </c>
      <c r="L36" s="297" t="n">
        <f aca="false">IF(Jogos!BL113="x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n">
        <f aca="false">IF(VLOOKUP('Result do Turno'!D113,Historia!$A$2:$I$527,5,0)=0,"",VLOOKUP('Result do Turno'!D113,Historia!$A$2:$I$527,5,0))</f>
        <v>45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Turno'!EO113</f>
        <v>70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n">
        <f aca="false">IF(VLOOKUP('Result do Turno'!D113,Historia!$A$2:$I$527,4,0)=0,"",VLOOKUP('Result do Turno'!D113,Historia!$A$2:$I$527,4,0))</f>
        <v>49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IF(L38=0,"",IF(Jogos!BM113=0,"x","ѵ"))</f>
        <v>ѵ</v>
      </c>
      <c r="J38" s="295" t="str">
        <f aca="false">Jogos!CE113</f>
        <v>SAULO MEDEIROS venceu MARIO ALLE por 7x6 7x5</v>
      </c>
      <c r="K38" s="295" t="str">
        <f aca="false">Jogos!I113</f>
        <v/>
      </c>
      <c r="L38" s="297" t="n">
        <f aca="false">IF(Jogos!BN113="x x",0,1)</f>
        <v>1</v>
      </c>
      <c r="O38" s="274"/>
      <c r="P38" s="299"/>
      <c r="Q38" s="236" t="s">
        <v>169</v>
      </c>
      <c r="R38" s="185" t="n">
        <f aca="false">'Result do Turno'!EP113</f>
        <v>35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n">
        <f aca="false">IF(VLOOKUP('Result do Turno'!D113,Historia!$A$2:$I$527,3,0)=0,"",VLOOKUP('Result do Turno'!D113,Historia!$A$2:$I$527,3,0))</f>
        <v>46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Turno'!EQ113</f>
        <v>35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n">
        <f aca="false">IF(VLOOKUP('Result do Turno'!D113,Historia!$A$2:$I$527,2,0)=0,"",VLOOKUP('Result do Turno'!D113,Historia!$A$2:$I$527,2,0))</f>
        <v>45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IF(L40=0,"",IF(Jogos!BO113=0,"x","ѵ"))</f>
        <v>ѵ</v>
      </c>
      <c r="J40" s="295" t="str">
        <f aca="false">Jogos!CF113</f>
        <v>SAULO MEDEIROS venceu IDENI MEDEIROS por 6x4 6x3</v>
      </c>
      <c r="K40" s="295" t="str">
        <f aca="false">Jogos!K113</f>
        <v/>
      </c>
      <c r="L40" s="297" t="n">
        <f aca="false">IF(Jogos!BP113="x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Turno'!D114</f>
        <v>REGINALDO MACHADO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REGINALDO MACHADO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6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Turno'!EJ114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Turno'!C114</f>
        <v>75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Turno'!C114,'Result do Turno'!FY112:FZ117,2,0)</f>
        <v>78</v>
      </c>
      <c r="K49" s="257"/>
      <c r="L49" s="283"/>
      <c r="O49" s="274"/>
      <c r="P49" s="289" t="s">
        <v>164</v>
      </c>
      <c r="Q49" s="289"/>
      <c r="R49" s="293" t="n">
        <f aca="false">'Result do Turno'!EK114</f>
        <v>0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Turno'!D114,Historia!$A$2:$J$527,10,0)=0,"",VLOOKUP('Result do Turno'!D114,Historia!$A$2:$J$527,10,0))</f>
        <v/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IF(L50=0,"",IF(Jogos!BG114=0,"x","ѵ"))</f>
        <v>x</v>
      </c>
      <c r="J50" s="295" t="str">
        <f aca="false">Jogos!CB114</f>
        <v>REGINALDO MACHADO perdeu para MARCIO SARMENTO por WxO</v>
      </c>
      <c r="K50" s="295" t="str">
        <f aca="false">Jogos!C114</f>
        <v/>
      </c>
      <c r="L50" s="297" t="n">
        <f aca="false">IF(Jogos!BH114="x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Turno'!D114,Historia!$A$2:$I$527,9,0)=0,"",VLOOKUP('Result do Turno'!D114,Historia!$A$2:$I$527,9,0))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Turno'!EL114</f>
        <v>0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n">
        <f aca="false">IF(VLOOKUP('Result do Turno'!D114,Historia!$A$2:$I$527,8,0)=0,"",VLOOKUP('Result do Turno'!D114,Historia!$A$2:$I$527,8,0))</f>
        <v>91</v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IF(L52=0,"",IF(Jogos!BI114=0,"x","ѵ"))</f>
        <v>x</v>
      </c>
      <c r="J52" s="295" t="str">
        <f aca="false">Jogos!CC114</f>
        <v>REGINALDO MACHADO perdeu para MARIO ALLE por WxO</v>
      </c>
      <c r="K52" s="295" t="str">
        <f aca="false">Jogos!E114</f>
        <v/>
      </c>
      <c r="L52" s="297" t="n">
        <f aca="false">IF(Jogos!BJ114="x x",0,1)</f>
        <v>1</v>
      </c>
      <c r="O52" s="274"/>
      <c r="P52" s="299"/>
      <c r="Q52" s="236" t="s">
        <v>169</v>
      </c>
      <c r="R52" s="185" t="n">
        <f aca="false">'Result do Turno'!EM114</f>
        <v>10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Turno'!D114,Historia!$A$2:$I$527,7,0)=0,"",VLOOKUP('Result do Turno'!D114,Historia!$A$2:$I$527,7,0))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Turno'!EN114</f>
        <v>-10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Turno'!D114,Historia!$A$2:$I$527,6,0)=0,"",VLOOKUP('Result do Turno'!D114,Historia!$A$2:$I$527,6,0))</f>
        <v/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IF(L54=0,"",IF(Jogos!BK114=0,"x","ѵ"))</f>
        <v>x</v>
      </c>
      <c r="J54" s="295" t="str">
        <f aca="false">Jogos!CD114</f>
        <v>REGINALDO MACHADO perdeu para SAULO MEDEIROS por WxO</v>
      </c>
      <c r="K54" s="295" t="str">
        <f aca="false">Jogos!G114</f>
        <v/>
      </c>
      <c r="L54" s="297" t="n">
        <f aca="false">IF(Jogos!BL114="x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Turno'!D114,Historia!$A$2:$I$527,5,0)=0,"",VLOOKUP('Result do Turno'!D114,Historia!$A$2:$I$527,5,0))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Turno'!EO114</f>
        <v>0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Turno'!D114,Historia!$A$2:$I$527,4,0)=0,"",VLOOKUP('Result do Turno'!D114,Historia!$A$2:$I$527,4,0))</f>
        <v/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IF(L56=0,"",IF(Jogos!BM114=0,"x","ѵ"))</f>
        <v>x</v>
      </c>
      <c r="J56" s="295" t="str">
        <f aca="false">Jogos!CE114</f>
        <v>REGINALDO MACHADO perdeu para IDENI MEDEIROS por WxO</v>
      </c>
      <c r="K56" s="295" t="str">
        <f aca="false">Jogos!I114</f>
        <v/>
      </c>
      <c r="L56" s="297" t="n">
        <f aca="false">IF(Jogos!BN114="x x",0,1)</f>
        <v>1</v>
      </c>
      <c r="O56" s="274"/>
      <c r="P56" s="299"/>
      <c r="Q56" s="236" t="s">
        <v>169</v>
      </c>
      <c r="R56" s="185" t="n">
        <f aca="false">'Result do Turno'!EP114</f>
        <v>60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Turno'!D114,Historia!$A$2:$I$527,3,0)=0,"",VLOOKUP('Result do Turno'!D114,Historia!$A$2:$I$527,3,0))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Turno'!EQ114</f>
        <v>-60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Turno'!D114,Historia!$A$2:$I$527,2,0)=0,"",VLOOKUP('Result do Turno'!D114,Historia!$A$2:$I$527,2,0))</f>
        <v/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IF(L58=0,"",IF(Jogos!BO114=0,"x","ѵ"))</f>
        <v>x</v>
      </c>
      <c r="J58" s="295" t="str">
        <f aca="false">Jogos!CF114</f>
        <v>REGINALDO MACHADO perdeu para JOÃO COZZA por WxO</v>
      </c>
      <c r="K58" s="295" t="str">
        <f aca="false">Jogos!K114</f>
        <v/>
      </c>
      <c r="L58" s="297" t="n">
        <f aca="false">IF(Jogos!BP114="x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Turno'!D115</f>
        <v>MARCIO SARMENTO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MARCIO SARMENTO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5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Turno'!EJ115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Turno'!C115</f>
        <v>76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Turno'!C115,'Result do Turno'!FY112:FZ117,2,0)</f>
        <v>77</v>
      </c>
      <c r="K67" s="257"/>
      <c r="L67" s="283"/>
      <c r="O67" s="274"/>
      <c r="P67" s="289" t="s">
        <v>164</v>
      </c>
      <c r="Q67" s="289"/>
      <c r="R67" s="293" t="n">
        <f aca="false">'Result do Turno'!EK115</f>
        <v>2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Turno'!D115,Historia!$A$2:$J$527,10,0)=0,"",VLOOKUP('Result do Turno'!D115,Historia!$A$2:$J$527,10,0))</f>
        <v/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IF(L68=0,"",IF(Jogos!BG115=0,"x","ѵ"))</f>
        <v>ѵ</v>
      </c>
      <c r="J68" s="295" t="str">
        <f aca="false">Jogos!CB115</f>
        <v>MARCIO SARMENTO venceu REGINALDO MACHADO por WxO</v>
      </c>
      <c r="K68" s="295" t="str">
        <f aca="false">Jogos!C115</f>
        <v/>
      </c>
      <c r="L68" s="297" t="n">
        <f aca="false">IF(Jogos!BH115="x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Turno'!D115,Historia!$A$2:$I$527,9,0)=0,"",VLOOKUP('Result do Turno'!D115,Historia!$A$2:$I$527,9,0))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Turno'!EL115</f>
        <v>4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Turno'!D115,Historia!$A$2:$I$527,8,0)=0,"",VLOOKUP('Result do Turno'!D115,Historia!$A$2:$I$527,8,0))</f>
        <v>78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IF(L70=0,"",IF(Jogos!BI115=0,"x","ѵ"))</f>
        <v>x</v>
      </c>
      <c r="J70" s="295" t="str">
        <f aca="false">Jogos!CC115</f>
        <v>MARCIO SARMENTO perdeu para SAULO MEDEIROS por WxO</v>
      </c>
      <c r="K70" s="295" t="str">
        <f aca="false">Jogos!E115</f>
        <v/>
      </c>
      <c r="L70" s="297" t="n">
        <f aca="false">IF(Jogos!BJ115="x x",0,1)</f>
        <v>1</v>
      </c>
      <c r="O70" s="274"/>
      <c r="P70" s="299"/>
      <c r="Q70" s="236" t="s">
        <v>169</v>
      </c>
      <c r="R70" s="185" t="n">
        <f aca="false">'Result do Turno'!EM115</f>
        <v>7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Turno'!D115,Historia!$A$2:$I$527,7,0)=0,"",VLOOKUP('Result do Turno'!D115,Historia!$A$2:$I$527,7,0))</f>
        <v>73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Turno'!EN115</f>
        <v>-3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str">
        <f aca="false">IF(VLOOKUP('Result do Turno'!D115,Historia!$A$2:$I$527,6,0)=0,"",VLOOKUP('Result do Turno'!D115,Historia!$A$2:$I$527,6,0))</f>
        <v/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IF(L72=0,"",IF(Jogos!BK115=0,"x","ѵ"))</f>
        <v>x</v>
      </c>
      <c r="J72" s="295" t="str">
        <f aca="false">Jogos!CD115</f>
        <v>MARCIO SARMENTO perdeu para IDENI MEDEIROS por 2x6 1x6</v>
      </c>
      <c r="K72" s="295" t="str">
        <f aca="false">Jogos!G115</f>
        <v/>
      </c>
      <c r="L72" s="297" t="n">
        <f aca="false">IF(Jogos!BL115="x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Turno'!D115,Historia!$A$2:$I$527,5,0)=0,"",VLOOKUP('Result do Turno'!D115,Historia!$A$2:$I$527,5,0))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Turno'!EO115</f>
        <v>43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Turno'!D115,Historia!$A$2:$I$527,4,0)=0,"",VLOOKUP('Result do Turno'!D115,Historia!$A$2:$I$527,4,0))</f>
        <v/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IF(L74=0,"",IF(Jogos!BM115=0,"x","ѵ"))</f>
        <v>ѵ</v>
      </c>
      <c r="J74" s="295" t="str">
        <f aca="false">Jogos!CE115</f>
        <v>MARCIO SARMENTO venceu JOÃO COZZA por 6x7 x</v>
      </c>
      <c r="K74" s="295" t="str">
        <f aca="false">Jogos!I115</f>
        <v/>
      </c>
      <c r="L74" s="297" t="n">
        <f aca="false">IF(Jogos!BN115="x x",0,1)</f>
        <v>1</v>
      </c>
      <c r="O74" s="274"/>
      <c r="P74" s="299"/>
      <c r="Q74" s="236" t="s">
        <v>169</v>
      </c>
      <c r="R74" s="185" t="n">
        <f aca="false">'Result do Turno'!EP115</f>
        <v>43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Turno'!D115,Historia!$A$2:$I$527,3,0)=0,"",VLOOKUP('Result do Turno'!D115,Historia!$A$2:$I$527,3,0))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Turno'!EQ115</f>
        <v>0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Turno'!D115,Historia!$A$2:$I$527,2,0)=0,"",VLOOKUP('Result do Turno'!D115,Historia!$A$2:$I$527,2,0))</f>
        <v/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IF(L76=0,"",IF(Jogos!BO115=0,"x","ѵ"))</f>
        <v>x</v>
      </c>
      <c r="J76" s="295" t="str">
        <f aca="false">Jogos!CF115</f>
        <v>MARCIO SARMENTO perdeu para MARIO ALLE por 3x6 3x6</v>
      </c>
      <c r="K76" s="295" t="str">
        <f aca="false">Jogos!K115</f>
        <v/>
      </c>
      <c r="L76" s="297" t="n">
        <f aca="false">IF(Jogos!BP115="x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Turno'!D116</f>
        <v>JOÃO COZZA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JOÃO COZZA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4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Turno'!EJ116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Turno'!C116</f>
        <v>77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Turno'!C116,'Result do Turno'!FY112:FZ117,2,0)</f>
        <v>76</v>
      </c>
      <c r="K85" s="257"/>
      <c r="L85" s="283"/>
      <c r="O85" s="274"/>
      <c r="P85" s="289" t="s">
        <v>164</v>
      </c>
      <c r="Q85" s="289"/>
      <c r="R85" s="293" t="n">
        <f aca="false">'Result do Turno'!EK116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Turno'!D116,Historia!$A$2:$J$527,10,0)=0,"",VLOOKUP('Result do Turno'!D116,Historia!$A$2:$J$527,10,0))</f>
        <v/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IF(L86=0,"",IF(Jogos!BG116=0,"x","ѵ"))</f>
        <v>x</v>
      </c>
      <c r="J86" s="295" t="str">
        <f aca="false">Jogos!CB116</f>
        <v>JOÃO COZZA perdeu para SAULO MEDEIROS por 6x3 6x7 5x10</v>
      </c>
      <c r="K86" s="295" t="str">
        <f aca="false">Jogos!C116</f>
        <v/>
      </c>
      <c r="L86" s="297" t="n">
        <f aca="false">IF(Jogos!BH116="x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Turno'!D116,Historia!$A$2:$I$527,9,0)=0,"",VLOOKUP('Result do Turno'!D116,Historia!$A$2:$I$527,9,0))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Turno'!EL116</f>
        <v>6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str">
        <f aca="false">IF(VLOOKUP('Result do Turno'!D116,Historia!$A$2:$I$527,8,0)=0,"",VLOOKUP('Result do Turno'!D116,Historia!$A$2:$I$527,8,0))</f>
        <v/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IF(L88=0,"",IF(Jogos!BI116=0,"x","ѵ"))</f>
        <v>ѵ</v>
      </c>
      <c r="J88" s="295" t="str">
        <f aca="false">Jogos!CC116</f>
        <v>JOÃO COZZA venceu IDENI MEDEIROS por 6x2 4x6 10x6</v>
      </c>
      <c r="K88" s="295" t="str">
        <f aca="false">Jogos!E116</f>
        <v/>
      </c>
      <c r="L88" s="297" t="n">
        <f aca="false">IF(Jogos!BJ116="x x",0,1)</f>
        <v>1</v>
      </c>
      <c r="O88" s="274"/>
      <c r="P88" s="299"/>
      <c r="Q88" s="236" t="s">
        <v>169</v>
      </c>
      <c r="R88" s="185" t="n">
        <f aca="false">'Result do Turno'!EM116</f>
        <v>7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str">
        <f aca="false">IF(VLOOKUP('Result do Turno'!D116,Historia!$A$2:$I$527,7,0)=0,"",VLOOKUP('Result do Turno'!D116,Historia!$A$2:$I$527,7,0))</f>
        <v/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Turno'!EN116</f>
        <v>-1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Turno'!D116,Historia!$A$2:$I$527,6,0)=0,"",VLOOKUP('Result do Turno'!D116,Historia!$A$2:$I$527,6,0))</f>
        <v/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IF(L90=0,"",IF(Jogos!BK116=0,"x","ѵ"))</f>
        <v>x</v>
      </c>
      <c r="J90" s="295" t="str">
        <f aca="false">Jogos!CD116</f>
        <v>JOÃO COZZA perdeu para MARIO ALLE por 2x6 2x6</v>
      </c>
      <c r="K90" s="295" t="str">
        <f aca="false">Jogos!G116</f>
        <v/>
      </c>
      <c r="L90" s="297" t="n">
        <f aca="false">IF(Jogos!BL116="x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Turno'!D116,Historia!$A$2:$I$527,5,0)=0,"",VLOOKUP('Result do Turno'!D116,Historia!$A$2:$I$527,5,0))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Turno'!EO116</f>
        <v>60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Turno'!D116,Historia!$A$2:$I$527,4,0)=0,"",VLOOKUP('Result do Turno'!D116,Historia!$A$2:$I$527,4,0))</f>
        <v/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IF(L92=0,"",IF(Jogos!BM116=0,"x","ѵ"))</f>
        <v>x</v>
      </c>
      <c r="J92" s="295" t="str">
        <f aca="false">Jogos!CE116</f>
        <v>JOÃO COZZA perdeu para MARCIO SARMENTO por Rx</v>
      </c>
      <c r="K92" s="295" t="str">
        <f aca="false">Jogos!I116</f>
        <v/>
      </c>
      <c r="L92" s="297" t="n">
        <f aca="false">IF(Jogos!BN116="x x",0,1)</f>
        <v>1</v>
      </c>
      <c r="O92" s="274"/>
      <c r="P92" s="299"/>
      <c r="Q92" s="236" t="s">
        <v>169</v>
      </c>
      <c r="R92" s="185" t="n">
        <f aca="false">'Result do Turno'!EP116</f>
        <v>68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Turno'!D116,Historia!$A$2:$I$527,3,0)=0,"",VLOOKUP('Result do Turno'!D116,Historia!$A$2:$I$527,3,0))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Turno'!EQ116</f>
        <v>-8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Turno'!D116,Historia!$A$2:$I$527,2,0)=0,"",VLOOKUP('Result do Turno'!D116,Historia!$A$2:$I$527,2,0))</f>
        <v/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IF(L94=0,"",IF(Jogos!BO116=0,"x","ѵ"))</f>
        <v>ѵ</v>
      </c>
      <c r="J94" s="295" t="str">
        <f aca="false">Jogos!CF116</f>
        <v>JOÃO COZZA venceu REGINALDO MACHADO por WxO</v>
      </c>
      <c r="K94" s="295" t="str">
        <f aca="false">Jogos!K116</f>
        <v/>
      </c>
      <c r="L94" s="297" t="n">
        <f aca="false">IF(Jogos!BP116="x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320" t="str">
        <f aca="false">'Result do Turno'!D117</f>
        <v>MARIO ALLE</v>
      </c>
      <c r="E99" s="320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MARIO ALLE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2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Turno'!EJ117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Turno'!C117</f>
        <v>78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Turno'!C117,'Result do Turno'!FY112:FZ117,2,0)</f>
        <v>74</v>
      </c>
      <c r="K103" s="257"/>
      <c r="L103" s="283"/>
      <c r="O103" s="274"/>
      <c r="P103" s="289" t="s">
        <v>164</v>
      </c>
      <c r="Q103" s="289"/>
      <c r="R103" s="293" t="n">
        <f aca="false">'Result do Turno'!EK117</f>
        <v>4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Turno'!D117,Historia!$A$2:$J$527,10,0)=0,"",VLOOKUP('Result do Turno'!D117,Historia!$A$2:$J$527,10,0))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IF(L104=0,"",IF(Jogos!BG117=0,"x","ѵ"))</f>
        <v>ѵ</v>
      </c>
      <c r="J104" s="295" t="str">
        <f aca="false">Jogos!CB117</f>
        <v>MARIO ALLE venceu IDENI MEDEIROS por 7x6 6x2</v>
      </c>
      <c r="K104" s="295" t="str">
        <f aca="false">Jogos!C117</f>
        <v/>
      </c>
      <c r="L104" s="297" t="n">
        <f aca="false">IF(Jogos!BH117="x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Turno'!D117,Historia!$A$2:$I$527,9,0)=0,"",VLOOKUP('Result do Turno'!D117,Historia!$A$2:$I$527,9,0))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Turno'!EL117</f>
        <v>8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Turno'!D117,Historia!$A$2:$I$527,8,0)=0,"",VLOOKUP('Result do Turno'!D117,Historia!$A$2:$I$527,8,0))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IF(L106=0,"",IF(Jogos!BI117=0,"x","ѵ"))</f>
        <v>ѵ</v>
      </c>
      <c r="J106" s="295" t="str">
        <f aca="false">Jogos!CC117</f>
        <v>MARIO ALLE venceu REGINALDO MACHADO por WxO</v>
      </c>
      <c r="K106" s="295" t="str">
        <f aca="false">Jogos!E117</f>
        <v/>
      </c>
      <c r="L106" s="297" t="n">
        <f aca="false">IF(Jogos!BJ117="x x",0,1)</f>
        <v>1</v>
      </c>
      <c r="O106" s="274"/>
      <c r="P106" s="299"/>
      <c r="Q106" s="236" t="s">
        <v>169</v>
      </c>
      <c r="R106" s="185" t="n">
        <f aca="false">'Result do Turno'!EM117</f>
        <v>2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Turno'!D117,Historia!$A$2:$I$527,7,0)=0,"",VLOOKUP('Result do Turno'!D117,Historia!$A$2:$I$527,7,0))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Turno'!EN117</f>
        <v>6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Turno'!D117,Historia!$A$2:$I$527,6,0)=0,"",VLOOKUP('Result do Turno'!D117,Historia!$A$2:$I$527,6,0))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IF(L108=0,"",IF(Jogos!BK117=0,"x","ѵ"))</f>
        <v>ѵ</v>
      </c>
      <c r="J108" s="295" t="str">
        <f aca="false">Jogos!CD117</f>
        <v>MARIO ALLE venceu JOÃO COZZA por 6x2 6x2</v>
      </c>
      <c r="K108" s="295" t="str">
        <f aca="false">Jogos!G117</f>
        <v/>
      </c>
      <c r="L108" s="297" t="n">
        <f aca="false">IF(Jogos!BL117="x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Turno'!D117,Historia!$A$2:$I$527,5,0)=0,"",VLOOKUP('Result do Turno'!D117,Historia!$A$2:$I$527,5,0))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Turno'!EO117</f>
        <v>60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Turno'!D117,Historia!$A$2:$I$527,4,0)=0,"",VLOOKUP('Result do Turno'!D117,Historia!$A$2:$I$527,4,0))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IF(L110=0,"",IF(Jogos!BM117=0,"x","ѵ"))</f>
        <v>x</v>
      </c>
      <c r="J110" s="295" t="str">
        <f aca="false">Jogos!CE117</f>
        <v>MARIO ALLE perdeu para SAULO MEDEIROS por 6x7 5x7</v>
      </c>
      <c r="K110" s="295" t="str">
        <f aca="false">Jogos!I117</f>
        <v/>
      </c>
      <c r="L110" s="297" t="n">
        <f aca="false">IF(Jogos!BN117="x x",0,1)</f>
        <v>1</v>
      </c>
      <c r="O110" s="274"/>
      <c r="P110" s="299"/>
      <c r="Q110" s="236" t="s">
        <v>169</v>
      </c>
      <c r="R110" s="185" t="n">
        <f aca="false">'Result do Turno'!EP117</f>
        <v>32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Turno'!D117,Historia!$A$2:$I$527,3,0)=0,"",VLOOKUP('Result do Turno'!D117,Historia!$A$2:$I$527,3,0))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Turno'!EQ117</f>
        <v>28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Turno'!D117,Historia!$A$2:$I$527,2,0)=0,"",VLOOKUP('Result do Turno'!D117,Historia!$A$2:$I$527,2,0))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IF(L112=0,"",IF(Jogos!BO117=0,"x","ѵ"))</f>
        <v>ѵ</v>
      </c>
      <c r="J112" s="295" t="str">
        <f aca="false">Jogos!CF117</f>
        <v>MARIO ALLE venceu MARCIO SARMENTO por 6x3 6x3</v>
      </c>
      <c r="K112" s="295" t="str">
        <f aca="false">Jogos!K117</f>
        <v/>
      </c>
      <c r="L112" s="297" t="n">
        <f aca="false">IF(Jogos!BP117="x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577">
      <formula>E6=0</formula>
    </cfRule>
    <cfRule type="expression" priority="3" aboveAverage="0" equalAverage="0" bottom="0" percent="0" rank="0" text="" dxfId="1578">
      <formula>E6=1</formula>
    </cfRule>
  </conditionalFormatting>
  <conditionalFormatting sqref="K32 K34 K36 K38 K40">
    <cfRule type="expression" priority="4" aboveAverage="0" equalAverage="0" bottom="0" percent="0" rank="0" text="" dxfId="1579">
      <formula>$D$27=K32</formula>
    </cfRule>
    <cfRule type="expression" priority="5" aboveAverage="0" equalAverage="0" bottom="0" percent="0" rank="0" text="" dxfId="1580">
      <formula>$D$9</formula>
    </cfRule>
  </conditionalFormatting>
  <conditionalFormatting sqref="K54">
    <cfRule type="expression" priority="6" aboveAverage="0" equalAverage="0" bottom="0" percent="0" rank="0" text="" dxfId="1581">
      <formula>$D$45=K54</formula>
    </cfRule>
  </conditionalFormatting>
  <conditionalFormatting sqref="K68 K70 K72 K74 K76">
    <cfRule type="expression" priority="7" aboveAverage="0" equalAverage="0" bottom="0" percent="0" rank="0" text="" dxfId="1582">
      <formula>$D$63=K68</formula>
    </cfRule>
    <cfRule type="expression" priority="8" aboveAverage="0" equalAverage="0" bottom="0" percent="0" rank="0" text="" dxfId="1583">
      <formula>$D$9</formula>
    </cfRule>
  </conditionalFormatting>
  <conditionalFormatting sqref="K86 K88 K90 K92 K94">
    <cfRule type="expression" priority="9" aboveAverage="0" equalAverage="0" bottom="0" percent="0" rank="0" text="" dxfId="1584">
      <formula>$D$81=K86</formula>
    </cfRule>
    <cfRule type="expression" priority="10" aboveAverage="0" equalAverage="0" bottom="0" percent="0" rank="0" text="" dxfId="1585">
      <formula>$D$9</formula>
    </cfRule>
  </conditionalFormatting>
  <conditionalFormatting sqref="K50">
    <cfRule type="expression" priority="11" aboveAverage="0" equalAverage="0" bottom="0" percent="0" rank="0" text="" dxfId="1586">
      <formula>$D$45=K50</formula>
    </cfRule>
  </conditionalFormatting>
  <conditionalFormatting sqref="K52">
    <cfRule type="expression" priority="12" aboveAverage="0" equalAverage="0" bottom="0" percent="0" rank="0" text="" dxfId="1587">
      <formula>$D$45=K52</formula>
    </cfRule>
  </conditionalFormatting>
  <conditionalFormatting sqref="K56">
    <cfRule type="expression" priority="13" aboveAverage="0" equalAverage="0" bottom="0" percent="0" rank="0" text="" dxfId="1588">
      <formula>$D$45=K56</formula>
    </cfRule>
  </conditionalFormatting>
  <conditionalFormatting sqref="K58">
    <cfRule type="expression" priority="14" aboveAverage="0" equalAverage="0" bottom="0" percent="0" rank="0" text="" dxfId="1589">
      <formula>$D$45=K58</formula>
    </cfRule>
  </conditionalFormatting>
  <conditionalFormatting sqref="K14">
    <cfRule type="expression" priority="15" aboveAverage="0" equalAverage="0" bottom="0" percent="0" rank="0" text="" dxfId="1590">
      <formula>$D$9=K14</formula>
    </cfRule>
  </conditionalFormatting>
  <conditionalFormatting sqref="K16">
    <cfRule type="expression" priority="16" aboveAverage="0" equalAverage="0" bottom="0" percent="0" rank="0" text="" dxfId="1591">
      <formula>$D$9=K16</formula>
    </cfRule>
  </conditionalFormatting>
  <conditionalFormatting sqref="K18">
    <cfRule type="expression" priority="17" aboveAverage="0" equalAverage="0" bottom="0" percent="0" rank="0" text="" dxfId="1592">
      <formula>$D$9=K18</formula>
    </cfRule>
  </conditionalFormatting>
  <conditionalFormatting sqref="K20">
    <cfRule type="expression" priority="18" aboveAverage="0" equalAverage="0" bottom="0" percent="0" rank="0" text="" dxfId="1593">
      <formula>$D$9=K20</formula>
    </cfRule>
  </conditionalFormatting>
  <conditionalFormatting sqref="K22">
    <cfRule type="expression" priority="19" aboveAverage="0" equalAverage="0" bottom="0" percent="0" rank="0" text="" dxfId="1594">
      <formula>$D$9=K22</formula>
    </cfRule>
  </conditionalFormatting>
  <conditionalFormatting sqref="K104">
    <cfRule type="expression" priority="20" aboveAverage="0" equalAverage="0" bottom="0" percent="0" rank="0" text="" dxfId="1595">
      <formula>$D$99=K104</formula>
    </cfRule>
  </conditionalFormatting>
  <conditionalFormatting sqref="K106">
    <cfRule type="expression" priority="21" aboveAverage="0" equalAverage="0" bottom="0" percent="0" rank="0" text="" dxfId="1596">
      <formula>$D$99=K106</formula>
    </cfRule>
  </conditionalFormatting>
  <conditionalFormatting sqref="K108">
    <cfRule type="expression" priority="22" aboveAverage="0" equalAverage="0" bottom="0" percent="0" rank="0" text="" dxfId="1597">
      <formula>$D$99=K108</formula>
    </cfRule>
  </conditionalFormatting>
  <conditionalFormatting sqref="K110">
    <cfRule type="expression" priority="23" aboveAverage="0" equalAverage="0" bottom="0" percent="0" rank="0" text="" dxfId="1598">
      <formula>$D$99=K110</formula>
    </cfRule>
  </conditionalFormatting>
  <conditionalFormatting sqref="K112">
    <cfRule type="expression" priority="24" aboveAverage="0" equalAverage="0" bottom="0" percent="0" rank="0" text="" dxfId="1599">
      <formula>$D$99=K112</formula>
    </cfRule>
  </conditionalFormatting>
  <conditionalFormatting sqref="I88">
    <cfRule type="cellIs" priority="25" operator="equal" aboveAverage="0" equalAverage="0" bottom="0" percent="0" rank="0" text="" dxfId="1600">
      <formula>"ѵ"</formula>
    </cfRule>
    <cfRule type="cellIs" priority="26" operator="equal" aboveAverage="0" equalAverage="0" bottom="0" percent="0" rank="0" text="" dxfId="1601">
      <formula>"x"</formula>
    </cfRule>
  </conditionalFormatting>
  <conditionalFormatting sqref="I90">
    <cfRule type="cellIs" priority="27" operator="equal" aboveAverage="0" equalAverage="0" bottom="0" percent="0" rank="0" text="" dxfId="1602">
      <formula>"ѵ"</formula>
    </cfRule>
    <cfRule type="cellIs" priority="28" operator="equal" aboveAverage="0" equalAverage="0" bottom="0" percent="0" rank="0" text="" dxfId="1603">
      <formula>"x"</formula>
    </cfRule>
  </conditionalFormatting>
  <conditionalFormatting sqref="I92">
    <cfRule type="cellIs" priority="29" operator="equal" aboveAverage="0" equalAverage="0" bottom="0" percent="0" rank="0" text="" dxfId="1604">
      <formula>"ѵ"</formula>
    </cfRule>
    <cfRule type="cellIs" priority="30" operator="equal" aboveAverage="0" equalAverage="0" bottom="0" percent="0" rank="0" text="" dxfId="1605">
      <formula>"x"</formula>
    </cfRule>
  </conditionalFormatting>
  <conditionalFormatting sqref="I94">
    <cfRule type="cellIs" priority="31" operator="equal" aboveAverage="0" equalAverage="0" bottom="0" percent="0" rank="0" text="" dxfId="1606">
      <formula>"ѵ"</formula>
    </cfRule>
    <cfRule type="cellIs" priority="32" operator="equal" aboveAverage="0" equalAverage="0" bottom="0" percent="0" rank="0" text="" dxfId="1607">
      <formula>"x"</formula>
    </cfRule>
  </conditionalFormatting>
  <conditionalFormatting sqref="I32">
    <cfRule type="cellIs" priority="33" operator="equal" aboveAverage="0" equalAverage="0" bottom="0" percent="0" rank="0" text="" dxfId="1608">
      <formula>"ѵ"</formula>
    </cfRule>
    <cfRule type="cellIs" priority="34" operator="equal" aboveAverage="0" equalAverage="0" bottom="0" percent="0" rank="0" text="" dxfId="1609">
      <formula>"x"</formula>
    </cfRule>
  </conditionalFormatting>
  <conditionalFormatting sqref="I34">
    <cfRule type="cellIs" priority="35" operator="equal" aboveAverage="0" equalAverage="0" bottom="0" percent="0" rank="0" text="" dxfId="1610">
      <formula>"ѵ"</formula>
    </cfRule>
    <cfRule type="cellIs" priority="36" operator="equal" aboveAverage="0" equalAverage="0" bottom="0" percent="0" rank="0" text="" dxfId="1611">
      <formula>"x"</formula>
    </cfRule>
  </conditionalFormatting>
  <conditionalFormatting sqref="I36">
    <cfRule type="cellIs" priority="37" operator="equal" aboveAverage="0" equalAverage="0" bottom="0" percent="0" rank="0" text="" dxfId="1612">
      <formula>"ѵ"</formula>
    </cfRule>
    <cfRule type="cellIs" priority="38" operator="equal" aboveAverage="0" equalAverage="0" bottom="0" percent="0" rank="0" text="" dxfId="1613">
      <formula>"x"</formula>
    </cfRule>
  </conditionalFormatting>
  <conditionalFormatting sqref="I38">
    <cfRule type="cellIs" priority="39" operator="equal" aboveAverage="0" equalAverage="0" bottom="0" percent="0" rank="0" text="" dxfId="1614">
      <formula>"ѵ"</formula>
    </cfRule>
    <cfRule type="cellIs" priority="40" operator="equal" aboveAverage="0" equalAverage="0" bottom="0" percent="0" rank="0" text="" dxfId="1615">
      <formula>"x"</formula>
    </cfRule>
  </conditionalFormatting>
  <conditionalFormatting sqref="I40">
    <cfRule type="cellIs" priority="41" operator="equal" aboveAverage="0" equalAverage="0" bottom="0" percent="0" rank="0" text="" dxfId="1616">
      <formula>"ѵ"</formula>
    </cfRule>
    <cfRule type="cellIs" priority="42" operator="equal" aboveAverage="0" equalAverage="0" bottom="0" percent="0" rank="0" text="" dxfId="1617">
      <formula>"x"</formula>
    </cfRule>
  </conditionalFormatting>
  <conditionalFormatting sqref="I14">
    <cfRule type="cellIs" priority="43" operator="equal" aboveAverage="0" equalAverage="0" bottom="0" percent="0" rank="0" text="" dxfId="1618">
      <formula>"ѵ"</formula>
    </cfRule>
    <cfRule type="cellIs" priority="44" operator="equal" aboveAverage="0" equalAverage="0" bottom="0" percent="0" rank="0" text="" dxfId="1619">
      <formula>"x"</formula>
    </cfRule>
  </conditionalFormatting>
  <conditionalFormatting sqref="I16">
    <cfRule type="cellIs" priority="45" operator="equal" aboveAverage="0" equalAverage="0" bottom="0" percent="0" rank="0" text="" dxfId="1620">
      <formula>"ѵ"</formula>
    </cfRule>
    <cfRule type="cellIs" priority="46" operator="equal" aboveAverage="0" equalAverage="0" bottom="0" percent="0" rank="0" text="" dxfId="1621">
      <formula>"x"</formula>
    </cfRule>
  </conditionalFormatting>
  <conditionalFormatting sqref="I18">
    <cfRule type="cellIs" priority="47" operator="equal" aboveAverage="0" equalAverage="0" bottom="0" percent="0" rank="0" text="" dxfId="1622">
      <formula>"ѵ"</formula>
    </cfRule>
    <cfRule type="cellIs" priority="48" operator="equal" aboveAverage="0" equalAverage="0" bottom="0" percent="0" rank="0" text="" dxfId="1623">
      <formula>"x"</formula>
    </cfRule>
  </conditionalFormatting>
  <conditionalFormatting sqref="I20">
    <cfRule type="cellIs" priority="49" operator="equal" aboveAverage="0" equalAverage="0" bottom="0" percent="0" rank="0" text="" dxfId="1624">
      <formula>"ѵ"</formula>
    </cfRule>
    <cfRule type="cellIs" priority="50" operator="equal" aboveAverage="0" equalAverage="0" bottom="0" percent="0" rank="0" text="" dxfId="1625">
      <formula>"x"</formula>
    </cfRule>
  </conditionalFormatting>
  <conditionalFormatting sqref="I22">
    <cfRule type="cellIs" priority="51" operator="equal" aboveAverage="0" equalAverage="0" bottom="0" percent="0" rank="0" text="" dxfId="1626">
      <formula>"ѵ"</formula>
    </cfRule>
    <cfRule type="cellIs" priority="52" operator="equal" aboveAverage="0" equalAverage="0" bottom="0" percent="0" rank="0" text="" dxfId="1627">
      <formula>"x"</formula>
    </cfRule>
  </conditionalFormatting>
  <conditionalFormatting sqref="I50">
    <cfRule type="cellIs" priority="53" operator="equal" aboveAverage="0" equalAverage="0" bottom="0" percent="0" rank="0" text="" dxfId="1628">
      <formula>"ѵ"</formula>
    </cfRule>
    <cfRule type="cellIs" priority="54" operator="equal" aboveAverage="0" equalAverage="0" bottom="0" percent="0" rank="0" text="" dxfId="1629">
      <formula>"x"</formula>
    </cfRule>
  </conditionalFormatting>
  <conditionalFormatting sqref="I52">
    <cfRule type="cellIs" priority="55" operator="equal" aboveAverage="0" equalAverage="0" bottom="0" percent="0" rank="0" text="" dxfId="1630">
      <formula>"ѵ"</formula>
    </cfRule>
    <cfRule type="cellIs" priority="56" operator="equal" aboveAverage="0" equalAverage="0" bottom="0" percent="0" rank="0" text="" dxfId="1631">
      <formula>"x"</formula>
    </cfRule>
  </conditionalFormatting>
  <conditionalFormatting sqref="I54">
    <cfRule type="cellIs" priority="57" operator="equal" aboveAverage="0" equalAverage="0" bottom="0" percent="0" rank="0" text="" dxfId="1632">
      <formula>"ѵ"</formula>
    </cfRule>
    <cfRule type="cellIs" priority="58" operator="equal" aboveAverage="0" equalAverage="0" bottom="0" percent="0" rank="0" text="" dxfId="1633">
      <formula>"x"</formula>
    </cfRule>
  </conditionalFormatting>
  <conditionalFormatting sqref="I56">
    <cfRule type="cellIs" priority="59" operator="equal" aboveAverage="0" equalAverage="0" bottom="0" percent="0" rank="0" text="" dxfId="1634">
      <formula>"ѵ"</formula>
    </cfRule>
    <cfRule type="cellIs" priority="60" operator="equal" aboveAverage="0" equalAverage="0" bottom="0" percent="0" rank="0" text="" dxfId="1635">
      <formula>"x"</formula>
    </cfRule>
  </conditionalFormatting>
  <conditionalFormatting sqref="I58">
    <cfRule type="cellIs" priority="61" operator="equal" aboveAverage="0" equalAverage="0" bottom="0" percent="0" rank="0" text="" dxfId="1636">
      <formula>"ѵ"</formula>
    </cfRule>
    <cfRule type="cellIs" priority="62" operator="equal" aboveAverage="0" equalAverage="0" bottom="0" percent="0" rank="0" text="" dxfId="1637">
      <formula>"x"</formula>
    </cfRule>
  </conditionalFormatting>
  <conditionalFormatting sqref="I68">
    <cfRule type="cellIs" priority="63" operator="equal" aboveAverage="0" equalAverage="0" bottom="0" percent="0" rank="0" text="" dxfId="1638">
      <formula>"ѵ"</formula>
    </cfRule>
    <cfRule type="cellIs" priority="64" operator="equal" aboveAverage="0" equalAverage="0" bottom="0" percent="0" rank="0" text="" dxfId="1639">
      <formula>"x"</formula>
    </cfRule>
  </conditionalFormatting>
  <conditionalFormatting sqref="I70">
    <cfRule type="cellIs" priority="65" operator="equal" aboveAverage="0" equalAverage="0" bottom="0" percent="0" rank="0" text="" dxfId="1640">
      <formula>"ѵ"</formula>
    </cfRule>
    <cfRule type="cellIs" priority="66" operator="equal" aboveAverage="0" equalAverage="0" bottom="0" percent="0" rank="0" text="" dxfId="1641">
      <formula>"x"</formula>
    </cfRule>
  </conditionalFormatting>
  <conditionalFormatting sqref="I72">
    <cfRule type="cellIs" priority="67" operator="equal" aboveAverage="0" equalAverage="0" bottom="0" percent="0" rank="0" text="" dxfId="1642">
      <formula>"ѵ"</formula>
    </cfRule>
    <cfRule type="cellIs" priority="68" operator="equal" aboveAverage="0" equalAverage="0" bottom="0" percent="0" rank="0" text="" dxfId="1643">
      <formula>"x"</formula>
    </cfRule>
  </conditionalFormatting>
  <conditionalFormatting sqref="I74">
    <cfRule type="cellIs" priority="69" operator="equal" aboveAverage="0" equalAverage="0" bottom="0" percent="0" rank="0" text="" dxfId="1644">
      <formula>"ѵ"</formula>
    </cfRule>
    <cfRule type="cellIs" priority="70" operator="equal" aboveAverage="0" equalAverage="0" bottom="0" percent="0" rank="0" text="" dxfId="1645">
      <formula>"x"</formula>
    </cfRule>
  </conditionalFormatting>
  <conditionalFormatting sqref="I76">
    <cfRule type="cellIs" priority="71" operator="equal" aboveAverage="0" equalAverage="0" bottom="0" percent="0" rank="0" text="" dxfId="1646">
      <formula>"ѵ"</formula>
    </cfRule>
    <cfRule type="cellIs" priority="72" operator="equal" aboveAverage="0" equalAverage="0" bottom="0" percent="0" rank="0" text="" dxfId="1647">
      <formula>"x"</formula>
    </cfRule>
  </conditionalFormatting>
  <conditionalFormatting sqref="I104">
    <cfRule type="cellIs" priority="73" operator="equal" aboveAverage="0" equalAverage="0" bottom="0" percent="0" rank="0" text="" dxfId="1648">
      <formula>"ѵ"</formula>
    </cfRule>
    <cfRule type="cellIs" priority="74" operator="equal" aboveAverage="0" equalAverage="0" bottom="0" percent="0" rank="0" text="" dxfId="1649">
      <formula>"x"</formula>
    </cfRule>
  </conditionalFormatting>
  <conditionalFormatting sqref="I106">
    <cfRule type="cellIs" priority="75" operator="equal" aboveAverage="0" equalAverage="0" bottom="0" percent="0" rank="0" text="" dxfId="1650">
      <formula>"ѵ"</formula>
    </cfRule>
    <cfRule type="cellIs" priority="76" operator="equal" aboveAverage="0" equalAverage="0" bottom="0" percent="0" rank="0" text="" dxfId="1651">
      <formula>"x"</formula>
    </cfRule>
  </conditionalFormatting>
  <conditionalFormatting sqref="I108">
    <cfRule type="cellIs" priority="77" operator="equal" aboveAverage="0" equalAverage="0" bottom="0" percent="0" rank="0" text="" dxfId="1652">
      <formula>"ѵ"</formula>
    </cfRule>
    <cfRule type="cellIs" priority="78" operator="equal" aboveAverage="0" equalAverage="0" bottom="0" percent="0" rank="0" text="" dxfId="1653">
      <formula>"x"</formula>
    </cfRule>
  </conditionalFormatting>
  <conditionalFormatting sqref="I110">
    <cfRule type="cellIs" priority="79" operator="equal" aboveAverage="0" equalAverage="0" bottom="0" percent="0" rank="0" text="" dxfId="1654">
      <formula>"ѵ"</formula>
    </cfRule>
    <cfRule type="cellIs" priority="80" operator="equal" aboveAverage="0" equalAverage="0" bottom="0" percent="0" rank="0" text="" dxfId="1655">
      <formula>"x"</formula>
    </cfRule>
  </conditionalFormatting>
  <conditionalFormatting sqref="I112">
    <cfRule type="cellIs" priority="81" operator="equal" aboveAverage="0" equalAverage="0" bottom="0" percent="0" rank="0" text="" dxfId="1656">
      <formula>"ѵ"</formula>
    </cfRule>
    <cfRule type="cellIs" priority="82" operator="equal" aboveAverage="0" equalAverage="0" bottom="0" percent="0" rank="0" text="" dxfId="1657">
      <formula>"x"</formula>
    </cfRule>
  </conditionalFormatting>
  <conditionalFormatting sqref="I86">
    <cfRule type="cellIs" priority="83" operator="equal" aboveAverage="0" equalAverage="0" bottom="0" percent="0" rank="0" text="" dxfId="1658">
      <formula>"ѵ"</formula>
    </cfRule>
    <cfRule type="cellIs" priority="84" operator="equal" aboveAverage="0" equalAverage="0" bottom="0" percent="0" rank="0" text="" dxfId="1659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H38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13671875" defaultRowHeight="15" zeroHeight="false" outlineLevelRow="0" outlineLevelCol="0"/>
  <cols>
    <col collapsed="false" customWidth="true" hidden="false" outlineLevel="0" max="1" min="1" style="164" width="22.7"/>
    <col collapsed="false" customWidth="true" hidden="false" outlineLevel="0" max="6" min="2" style="164" width="22.43"/>
    <col collapsed="false" customWidth="true" hidden="false" outlineLevel="0" max="7" min="7" style="164" width="12.14"/>
    <col collapsed="false" customWidth="false" hidden="false" outlineLevel="0" max="1024" min="8" style="164" width="9.13"/>
  </cols>
  <sheetData>
    <row r="1" customFormat="false" ht="15" hidden="false" customHeight="false" outlineLevel="0" collapsed="false">
      <c r="A1" s="205" t="s">
        <v>184</v>
      </c>
      <c r="B1" s="164" t="s">
        <v>448</v>
      </c>
      <c r="C1" s="164" t="s">
        <v>449</v>
      </c>
      <c r="D1" s="164" t="s">
        <v>450</v>
      </c>
      <c r="E1" s="164" t="s">
        <v>451</v>
      </c>
      <c r="F1" s="164" t="s">
        <v>452</v>
      </c>
      <c r="G1" s="164" t="n">
        <v>0</v>
      </c>
      <c r="H1" s="164" t="n">
        <v>124</v>
      </c>
    </row>
    <row r="2" customFormat="false" ht="15" hidden="false" customHeight="false" outlineLevel="0" collapsed="false">
      <c r="A2" s="205" t="s">
        <v>185</v>
      </c>
      <c r="B2" s="164" t="s">
        <v>453</v>
      </c>
      <c r="C2" s="164" t="s">
        <v>454</v>
      </c>
      <c r="D2" s="164" t="s">
        <v>455</v>
      </c>
      <c r="E2" s="164" t="s">
        <v>456</v>
      </c>
      <c r="F2" s="164" t="s">
        <v>457</v>
      </c>
      <c r="G2" s="164" t="n">
        <v>5</v>
      </c>
      <c r="H2" s="164" t="n">
        <v>99</v>
      </c>
    </row>
    <row r="3" customFormat="false" ht="15" hidden="false" customHeight="false" outlineLevel="0" collapsed="false">
      <c r="A3" s="205" t="s">
        <v>186</v>
      </c>
      <c r="B3" s="164" t="s">
        <v>458</v>
      </c>
      <c r="C3" s="164" t="s">
        <v>459</v>
      </c>
      <c r="D3" s="164" t="s">
        <v>460</v>
      </c>
      <c r="E3" s="164" t="s">
        <v>461</v>
      </c>
      <c r="F3" s="164" t="s">
        <v>462</v>
      </c>
      <c r="G3" s="164" t="n">
        <v>0</v>
      </c>
      <c r="H3" s="164" t="n">
        <v>42</v>
      </c>
    </row>
    <row r="4" customFormat="false" ht="15" hidden="false" customHeight="false" outlineLevel="0" collapsed="false">
      <c r="A4" s="205" t="s">
        <v>187</v>
      </c>
      <c r="B4" s="164" t="s">
        <v>463</v>
      </c>
      <c r="C4" s="164" t="s">
        <v>464</v>
      </c>
      <c r="D4" s="164" t="s">
        <v>465</v>
      </c>
      <c r="E4" s="164" t="s">
        <v>466</v>
      </c>
      <c r="F4" s="164" t="s">
        <v>467</v>
      </c>
      <c r="G4" s="164" t="n">
        <v>0</v>
      </c>
      <c r="H4" s="164" t="n">
        <v>67</v>
      </c>
    </row>
    <row r="5" customFormat="false" ht="15" hidden="false" customHeight="false" outlineLevel="0" collapsed="false">
      <c r="A5" s="205" t="s">
        <v>189</v>
      </c>
      <c r="B5" s="164" t="s">
        <v>468</v>
      </c>
      <c r="C5" s="164" t="s">
        <v>469</v>
      </c>
      <c r="D5" s="164" t="s">
        <v>470</v>
      </c>
      <c r="E5" s="164" t="s">
        <v>471</v>
      </c>
      <c r="F5" s="164" t="s">
        <v>472</v>
      </c>
      <c r="G5" s="164" t="n">
        <v>2</v>
      </c>
      <c r="H5" s="164" t="n">
        <v>105</v>
      </c>
    </row>
    <row r="6" customFormat="false" ht="15" hidden="false" customHeight="false" outlineLevel="0" collapsed="false">
      <c r="A6" s="205" t="s">
        <v>191</v>
      </c>
      <c r="B6" s="164" t="s">
        <v>473</v>
      </c>
      <c r="C6" s="164" t="s">
        <v>474</v>
      </c>
      <c r="D6" s="164" t="s">
        <v>475</v>
      </c>
      <c r="E6" s="164" t="s">
        <v>476</v>
      </c>
      <c r="F6" s="164" t="s">
        <v>477</v>
      </c>
      <c r="G6" s="164" t="n">
        <v>0</v>
      </c>
      <c r="H6" s="164" t="n">
        <v>117</v>
      </c>
    </row>
    <row r="7" customFormat="false" ht="15" hidden="false" customHeight="false" outlineLevel="0" collapsed="false">
      <c r="A7" s="205" t="s">
        <v>194</v>
      </c>
      <c r="B7" s="164" t="s">
        <v>478</v>
      </c>
      <c r="C7" s="164" t="s">
        <v>479</v>
      </c>
      <c r="D7" s="164" t="s">
        <v>480</v>
      </c>
      <c r="E7" s="164" t="s">
        <v>481</v>
      </c>
      <c r="F7" s="164" t="s">
        <v>482</v>
      </c>
      <c r="G7" s="164" t="n">
        <v>0</v>
      </c>
      <c r="H7" s="164" t="n">
        <v>59</v>
      </c>
    </row>
    <row r="8" customFormat="false" ht="15" hidden="false" customHeight="false" outlineLevel="0" collapsed="false">
      <c r="A8" s="205" t="s">
        <v>197</v>
      </c>
      <c r="B8" s="164" t="s">
        <v>483</v>
      </c>
      <c r="C8" s="164" t="s">
        <v>484</v>
      </c>
      <c r="D8" s="164" t="s">
        <v>485</v>
      </c>
      <c r="E8" s="164" t="s">
        <v>486</v>
      </c>
      <c r="F8" s="164" t="s">
        <v>487</v>
      </c>
      <c r="G8" s="164" t="n">
        <v>0</v>
      </c>
      <c r="H8" s="164" t="n">
        <v>31</v>
      </c>
    </row>
    <row r="9" customFormat="false" ht="15" hidden="false" customHeight="false" outlineLevel="0" collapsed="false">
      <c r="A9" s="205" t="s">
        <v>199</v>
      </c>
      <c r="B9" s="164" t="s">
        <v>488</v>
      </c>
      <c r="C9" s="164" t="s">
        <v>489</v>
      </c>
      <c r="D9" s="164" t="s">
        <v>490</v>
      </c>
      <c r="E9" s="164" t="s">
        <v>491</v>
      </c>
      <c r="F9" s="164" t="s">
        <v>492</v>
      </c>
      <c r="G9" s="164" t="n">
        <v>1</v>
      </c>
      <c r="H9" s="164" t="n">
        <v>125</v>
      </c>
    </row>
    <row r="10" customFormat="false" ht="15" hidden="false" customHeight="false" outlineLevel="0" collapsed="false">
      <c r="A10" s="205" t="s">
        <v>202</v>
      </c>
      <c r="B10" s="164" t="s">
        <v>493</v>
      </c>
      <c r="C10" s="164" t="s">
        <v>494</v>
      </c>
      <c r="D10" s="164" t="s">
        <v>495</v>
      </c>
      <c r="E10" s="164" t="s">
        <v>496</v>
      </c>
      <c r="F10" s="164" t="s">
        <v>497</v>
      </c>
      <c r="G10" s="164" t="n">
        <v>1</v>
      </c>
      <c r="H10" s="164" t="n">
        <v>5</v>
      </c>
    </row>
    <row r="11" customFormat="false" ht="15" hidden="false" customHeight="false" outlineLevel="0" collapsed="false">
      <c r="A11" s="205" t="s">
        <v>498</v>
      </c>
      <c r="B11" s="164" t="s">
        <v>499</v>
      </c>
      <c r="C11" s="164" t="s">
        <v>500</v>
      </c>
      <c r="D11" s="164" t="s">
        <v>501</v>
      </c>
      <c r="E11" s="164" t="s">
        <v>502</v>
      </c>
      <c r="F11" s="164" t="s">
        <v>503</v>
      </c>
      <c r="G11" s="164" t="n">
        <v>1</v>
      </c>
      <c r="H11" s="164" t="n">
        <v>26</v>
      </c>
    </row>
    <row r="12" customFormat="false" ht="15" hidden="false" customHeight="false" outlineLevel="0" collapsed="false">
      <c r="A12" s="205" t="s">
        <v>206</v>
      </c>
      <c r="B12" s="164" t="s">
        <v>504</v>
      </c>
      <c r="C12" s="164" t="s">
        <v>505</v>
      </c>
      <c r="D12" s="164" t="s">
        <v>506</v>
      </c>
      <c r="E12" s="164" t="s">
        <v>507</v>
      </c>
      <c r="F12" s="164" t="s">
        <v>508</v>
      </c>
      <c r="G12" s="164" t="n">
        <v>0</v>
      </c>
      <c r="H12" s="164" t="n">
        <v>96</v>
      </c>
    </row>
    <row r="13" customFormat="false" ht="15" hidden="false" customHeight="false" outlineLevel="0" collapsed="false">
      <c r="A13" s="205" t="s">
        <v>207</v>
      </c>
      <c r="B13" s="164" t="s">
        <v>509</v>
      </c>
      <c r="C13" s="164" t="s">
        <v>510</v>
      </c>
      <c r="D13" s="164" t="s">
        <v>511</v>
      </c>
      <c r="E13" s="164" t="s">
        <v>512</v>
      </c>
      <c r="F13" s="164" t="s">
        <v>513</v>
      </c>
      <c r="G13" s="164" t="n">
        <v>0</v>
      </c>
      <c r="H13" s="164" t="n">
        <v>50</v>
      </c>
    </row>
    <row r="14" customFormat="false" ht="15" hidden="false" customHeight="false" outlineLevel="0" collapsed="false">
      <c r="A14" s="205" t="s">
        <v>212</v>
      </c>
      <c r="B14" s="164" t="s">
        <v>514</v>
      </c>
      <c r="C14" s="164" t="s">
        <v>515</v>
      </c>
      <c r="D14" s="164" t="s">
        <v>516</v>
      </c>
      <c r="E14" s="164" t="s">
        <v>517</v>
      </c>
      <c r="F14" s="164" t="s">
        <v>518</v>
      </c>
      <c r="G14" s="164" t="n">
        <v>0</v>
      </c>
      <c r="H14" s="164" t="n">
        <v>132</v>
      </c>
    </row>
    <row r="15" customFormat="false" ht="15" hidden="false" customHeight="false" outlineLevel="0" collapsed="false">
      <c r="A15" s="205" t="s">
        <v>217</v>
      </c>
      <c r="B15" s="164" t="s">
        <v>519</v>
      </c>
      <c r="C15" s="164" t="s">
        <v>520</v>
      </c>
      <c r="D15" s="164" t="s">
        <v>521</v>
      </c>
      <c r="E15" s="164" t="s">
        <v>522</v>
      </c>
      <c r="F15" s="164" t="s">
        <v>523</v>
      </c>
      <c r="G15" s="164" t="n">
        <v>0</v>
      </c>
      <c r="H15" s="164" t="n">
        <v>68</v>
      </c>
    </row>
    <row r="16" customFormat="false" ht="15" hidden="false" customHeight="false" outlineLevel="0" collapsed="false">
      <c r="A16" s="205" t="s">
        <v>219</v>
      </c>
      <c r="B16" s="164" t="s">
        <v>524</v>
      </c>
      <c r="C16" s="164" t="s">
        <v>525</v>
      </c>
      <c r="D16" s="164" t="s">
        <v>526</v>
      </c>
      <c r="E16" s="164" t="s">
        <v>527</v>
      </c>
      <c r="F16" s="164" t="s">
        <v>528</v>
      </c>
      <c r="G16" s="164" t="n">
        <v>0</v>
      </c>
      <c r="H16" s="164" t="n">
        <v>51</v>
      </c>
    </row>
    <row r="17" customFormat="false" ht="15" hidden="false" customHeight="false" outlineLevel="0" collapsed="false">
      <c r="A17" s="205" t="s">
        <v>231</v>
      </c>
      <c r="B17" s="164" t="s">
        <v>529</v>
      </c>
      <c r="C17" s="164" t="s">
        <v>530</v>
      </c>
      <c r="D17" s="164" t="s">
        <v>531</v>
      </c>
      <c r="E17" s="164" t="s">
        <v>532</v>
      </c>
      <c r="F17" s="164" t="s">
        <v>533</v>
      </c>
      <c r="G17" s="164" t="n">
        <v>1</v>
      </c>
      <c r="H17" s="164" t="n">
        <v>40</v>
      </c>
    </row>
    <row r="18" customFormat="false" ht="15" hidden="false" customHeight="false" outlineLevel="0" collapsed="false">
      <c r="A18" s="205" t="s">
        <v>233</v>
      </c>
      <c r="B18" s="164" t="s">
        <v>534</v>
      </c>
      <c r="C18" s="164" t="s">
        <v>535</v>
      </c>
      <c r="D18" s="164" t="s">
        <v>536</v>
      </c>
      <c r="E18" s="164" t="s">
        <v>537</v>
      </c>
      <c r="F18" s="164" t="s">
        <v>538</v>
      </c>
      <c r="G18" s="164" t="n">
        <v>0</v>
      </c>
      <c r="H18" s="164" t="n">
        <v>32</v>
      </c>
    </row>
    <row r="19" customFormat="false" ht="15" hidden="false" customHeight="false" outlineLevel="0" collapsed="false">
      <c r="A19" s="205" t="s">
        <v>235</v>
      </c>
      <c r="B19" s="164" t="s">
        <v>539</v>
      </c>
      <c r="C19" s="164" t="s">
        <v>540</v>
      </c>
      <c r="D19" s="164" t="s">
        <v>541</v>
      </c>
      <c r="E19" s="164" t="s">
        <v>542</v>
      </c>
      <c r="F19" s="164" t="s">
        <v>543</v>
      </c>
      <c r="G19" s="164" t="n">
        <v>4</v>
      </c>
      <c r="H19" s="164" t="n">
        <v>45</v>
      </c>
    </row>
    <row r="20" customFormat="false" ht="15" hidden="false" customHeight="false" outlineLevel="0" collapsed="false">
      <c r="A20" s="205" t="s">
        <v>236</v>
      </c>
      <c r="B20" s="164" t="s">
        <v>544</v>
      </c>
      <c r="C20" s="164" t="s">
        <v>545</v>
      </c>
      <c r="D20" s="164" t="s">
        <v>546</v>
      </c>
      <c r="E20" s="164" t="s">
        <v>547</v>
      </c>
      <c r="F20" s="164" t="s">
        <v>548</v>
      </c>
      <c r="G20" s="164" t="n">
        <v>2</v>
      </c>
      <c r="H20" s="164" t="n">
        <v>44</v>
      </c>
    </row>
    <row r="21" customFormat="false" ht="15" hidden="false" customHeight="false" outlineLevel="0" collapsed="false">
      <c r="A21" s="205" t="s">
        <v>239</v>
      </c>
      <c r="B21" s="164" t="s">
        <v>549</v>
      </c>
      <c r="C21" s="164" t="s">
        <v>550</v>
      </c>
      <c r="D21" s="164" t="s">
        <v>551</v>
      </c>
      <c r="E21" s="164" t="s">
        <v>552</v>
      </c>
      <c r="F21" s="164" t="s">
        <v>553</v>
      </c>
      <c r="G21" s="164" t="n">
        <v>0</v>
      </c>
      <c r="H21" s="164" t="n">
        <v>133</v>
      </c>
    </row>
    <row r="22" customFormat="false" ht="15" hidden="false" customHeight="false" outlineLevel="0" collapsed="false">
      <c r="A22" s="205" t="s">
        <v>240</v>
      </c>
      <c r="B22" s="164" t="s">
        <v>554</v>
      </c>
      <c r="C22" s="164" t="s">
        <v>555</v>
      </c>
      <c r="D22" s="164" t="s">
        <v>556</v>
      </c>
      <c r="E22" s="164" t="s">
        <v>557</v>
      </c>
      <c r="F22" s="164" t="s">
        <v>558</v>
      </c>
      <c r="G22" s="164" t="n">
        <v>0</v>
      </c>
      <c r="H22" s="164" t="n">
        <v>58</v>
      </c>
    </row>
    <row r="23" customFormat="false" ht="15" hidden="false" customHeight="false" outlineLevel="0" collapsed="false">
      <c r="A23" s="205" t="s">
        <v>243</v>
      </c>
      <c r="B23" s="164" t="s">
        <v>559</v>
      </c>
      <c r="C23" s="164" t="s">
        <v>560</v>
      </c>
      <c r="D23" s="164" t="s">
        <v>561</v>
      </c>
      <c r="E23" s="164" t="s">
        <v>562</v>
      </c>
      <c r="F23" s="164" t="s">
        <v>563</v>
      </c>
      <c r="G23" s="164" t="n">
        <v>0</v>
      </c>
      <c r="H23" s="164" t="n">
        <v>49</v>
      </c>
    </row>
    <row r="24" customFormat="false" ht="15" hidden="false" customHeight="false" outlineLevel="0" collapsed="false">
      <c r="A24" s="205" t="s">
        <v>244</v>
      </c>
      <c r="B24" s="164" t="s">
        <v>564</v>
      </c>
      <c r="C24" s="164" t="s">
        <v>565</v>
      </c>
      <c r="D24" s="164" t="s">
        <v>566</v>
      </c>
      <c r="E24" s="164" t="s">
        <v>567</v>
      </c>
      <c r="F24" s="164" t="s">
        <v>568</v>
      </c>
      <c r="G24" s="164" t="n">
        <v>0</v>
      </c>
      <c r="H24" s="164" t="n">
        <v>76</v>
      </c>
    </row>
    <row r="25" customFormat="false" ht="15" hidden="false" customHeight="false" outlineLevel="0" collapsed="false">
      <c r="A25" s="205" t="s">
        <v>245</v>
      </c>
      <c r="B25" s="164" t="s">
        <v>569</v>
      </c>
      <c r="C25" s="164" t="s">
        <v>570</v>
      </c>
      <c r="D25" s="164" t="s">
        <v>571</v>
      </c>
      <c r="E25" s="164" t="s">
        <v>572</v>
      </c>
      <c r="F25" s="164" t="s">
        <v>573</v>
      </c>
      <c r="G25" s="164" t="n">
        <v>1</v>
      </c>
      <c r="H25" s="164" t="n">
        <v>13</v>
      </c>
    </row>
    <row r="26" customFormat="false" ht="15" hidden="false" customHeight="false" outlineLevel="0" collapsed="false">
      <c r="A26" s="205" t="s">
        <v>249</v>
      </c>
      <c r="B26" s="164" t="s">
        <v>574</v>
      </c>
      <c r="C26" s="164" t="s">
        <v>575</v>
      </c>
      <c r="D26" s="164" t="s">
        <v>576</v>
      </c>
      <c r="E26" s="164" t="s">
        <v>577</v>
      </c>
      <c r="F26" s="164" t="s">
        <v>578</v>
      </c>
      <c r="G26" s="164" t="n">
        <v>0</v>
      </c>
      <c r="H26" s="164" t="n">
        <v>130</v>
      </c>
    </row>
    <row r="27" customFormat="false" ht="15" hidden="false" customHeight="false" outlineLevel="0" collapsed="false">
      <c r="A27" s="205" t="s">
        <v>252</v>
      </c>
      <c r="B27" s="164" t="s">
        <v>579</v>
      </c>
      <c r="C27" s="164" t="s">
        <v>580</v>
      </c>
      <c r="D27" s="164" t="s">
        <v>581</v>
      </c>
      <c r="E27" s="164" t="s">
        <v>582</v>
      </c>
      <c r="F27" s="164" t="s">
        <v>583</v>
      </c>
      <c r="G27" s="164" t="n">
        <v>0</v>
      </c>
      <c r="H27" s="164" t="n">
        <v>126</v>
      </c>
    </row>
    <row r="28" customFormat="false" ht="15" hidden="false" customHeight="false" outlineLevel="0" collapsed="false">
      <c r="A28" s="205" t="s">
        <v>584</v>
      </c>
      <c r="B28" s="164" t="s">
        <v>585</v>
      </c>
      <c r="C28" s="164" t="s">
        <v>586</v>
      </c>
      <c r="D28" s="164" t="s">
        <v>587</v>
      </c>
      <c r="E28" s="164" t="s">
        <v>588</v>
      </c>
      <c r="F28" s="164" t="s">
        <v>589</v>
      </c>
      <c r="G28" s="164" t="n">
        <v>0</v>
      </c>
      <c r="H28" s="164" t="n">
        <v>6</v>
      </c>
    </row>
    <row r="29" customFormat="false" ht="15" hidden="false" customHeight="false" outlineLevel="0" collapsed="false">
      <c r="A29" s="205" t="s">
        <v>255</v>
      </c>
      <c r="B29" s="164" t="s">
        <v>590</v>
      </c>
      <c r="C29" s="164" t="s">
        <v>591</v>
      </c>
      <c r="D29" s="164" t="s">
        <v>592</v>
      </c>
      <c r="E29" s="164" t="s">
        <v>593</v>
      </c>
      <c r="F29" s="164" t="s">
        <v>594</v>
      </c>
      <c r="G29" s="164" t="n">
        <v>0</v>
      </c>
      <c r="H29" s="164" t="n">
        <v>121</v>
      </c>
    </row>
    <row r="30" customFormat="false" ht="15" hidden="false" customHeight="false" outlineLevel="0" collapsed="false">
      <c r="A30" s="205" t="s">
        <v>258</v>
      </c>
      <c r="B30" s="164" t="s">
        <v>595</v>
      </c>
      <c r="C30" s="164" t="s">
        <v>596</v>
      </c>
      <c r="D30" s="164" t="s">
        <v>597</v>
      </c>
      <c r="E30" s="164" t="s">
        <v>598</v>
      </c>
      <c r="F30" s="164" t="s">
        <v>599</v>
      </c>
      <c r="G30" s="164" t="n">
        <v>0</v>
      </c>
      <c r="H30" s="164" t="n">
        <v>34</v>
      </c>
    </row>
    <row r="31" customFormat="false" ht="15" hidden="false" customHeight="false" outlineLevel="0" collapsed="false">
      <c r="A31" s="205" t="s">
        <v>260</v>
      </c>
      <c r="B31" s="164" t="s">
        <v>600</v>
      </c>
      <c r="C31" s="164" t="s">
        <v>601</v>
      </c>
      <c r="D31" s="164" t="s">
        <v>602</v>
      </c>
      <c r="E31" s="164" t="s">
        <v>603</v>
      </c>
      <c r="F31" s="164" t="s">
        <v>604</v>
      </c>
      <c r="G31" s="164" t="n">
        <v>0</v>
      </c>
      <c r="H31" s="164" t="n">
        <v>33</v>
      </c>
    </row>
    <row r="32" customFormat="false" ht="15" hidden="false" customHeight="false" outlineLevel="0" collapsed="false">
      <c r="A32" s="205" t="s">
        <v>261</v>
      </c>
      <c r="B32" s="164" t="s">
        <v>605</v>
      </c>
      <c r="C32" s="164" t="s">
        <v>606</v>
      </c>
      <c r="D32" s="164" t="s">
        <v>607</v>
      </c>
      <c r="E32" s="164" t="s">
        <v>608</v>
      </c>
      <c r="F32" s="164" t="s">
        <v>609</v>
      </c>
      <c r="G32" s="164" t="n">
        <v>0</v>
      </c>
      <c r="H32" s="164" t="n">
        <v>36</v>
      </c>
    </row>
    <row r="33" customFormat="false" ht="15" hidden="false" customHeight="false" outlineLevel="0" collapsed="false">
      <c r="A33" s="205" t="s">
        <v>265</v>
      </c>
      <c r="B33" s="164" t="s">
        <v>610</v>
      </c>
      <c r="C33" s="164" t="s">
        <v>611</v>
      </c>
      <c r="D33" s="164" t="s">
        <v>612</v>
      </c>
      <c r="E33" s="164" t="s">
        <v>613</v>
      </c>
      <c r="F33" s="164" t="s">
        <v>614</v>
      </c>
      <c r="G33" s="164" t="n">
        <v>5</v>
      </c>
      <c r="H33" s="164" t="n">
        <v>112</v>
      </c>
    </row>
    <row r="34" customFormat="false" ht="15" hidden="false" customHeight="false" outlineLevel="0" collapsed="false">
      <c r="A34" s="205" t="s">
        <v>266</v>
      </c>
      <c r="B34" s="164" t="s">
        <v>615</v>
      </c>
      <c r="C34" s="164" t="s">
        <v>616</v>
      </c>
      <c r="D34" s="164" t="s">
        <v>617</v>
      </c>
      <c r="E34" s="164" t="s">
        <v>618</v>
      </c>
      <c r="F34" s="164" t="s">
        <v>619</v>
      </c>
      <c r="G34" s="164" t="n">
        <v>0</v>
      </c>
      <c r="H34" s="164" t="n">
        <v>61</v>
      </c>
    </row>
    <row r="35" customFormat="false" ht="15" hidden="false" customHeight="false" outlineLevel="0" collapsed="false">
      <c r="A35" s="205" t="s">
        <v>620</v>
      </c>
      <c r="B35" s="164" t="s">
        <v>621</v>
      </c>
      <c r="C35" s="164" t="s">
        <v>622</v>
      </c>
      <c r="D35" s="164" t="s">
        <v>623</v>
      </c>
      <c r="E35" s="164" t="s">
        <v>624</v>
      </c>
      <c r="F35" s="164" t="s">
        <v>625</v>
      </c>
      <c r="G35" s="164" t="n">
        <v>0</v>
      </c>
      <c r="H35" s="164" t="n">
        <v>27</v>
      </c>
    </row>
    <row r="36" customFormat="false" ht="15" hidden="false" customHeight="false" outlineLevel="0" collapsed="false">
      <c r="A36" s="205" t="s">
        <v>270</v>
      </c>
      <c r="B36" s="164" t="s">
        <v>626</v>
      </c>
      <c r="C36" s="164" t="s">
        <v>627</v>
      </c>
      <c r="D36" s="164" t="s">
        <v>628</v>
      </c>
      <c r="E36" s="164" t="s">
        <v>629</v>
      </c>
      <c r="F36" s="164" t="s">
        <v>630</v>
      </c>
      <c r="G36" s="164" t="n">
        <v>0</v>
      </c>
      <c r="H36" s="164" t="n">
        <v>41</v>
      </c>
    </row>
    <row r="37" customFormat="false" ht="15" hidden="false" customHeight="false" outlineLevel="0" collapsed="false">
      <c r="A37" s="205" t="s">
        <v>271</v>
      </c>
      <c r="B37" s="164" t="s">
        <v>631</v>
      </c>
      <c r="C37" s="164" t="s">
        <v>632</v>
      </c>
      <c r="D37" s="164" t="s">
        <v>633</v>
      </c>
      <c r="E37" s="164" t="s">
        <v>634</v>
      </c>
      <c r="F37" s="164" t="s">
        <v>635</v>
      </c>
      <c r="G37" s="164" t="n">
        <v>3</v>
      </c>
      <c r="H37" s="164" t="n">
        <v>134</v>
      </c>
    </row>
    <row r="38" customFormat="false" ht="15" hidden="false" customHeight="false" outlineLevel="0" collapsed="false">
      <c r="A38" s="205" t="s">
        <v>275</v>
      </c>
      <c r="B38" s="164" t="s">
        <v>636</v>
      </c>
      <c r="C38" s="164" t="s">
        <v>637</v>
      </c>
      <c r="D38" s="164" t="s">
        <v>638</v>
      </c>
      <c r="E38" s="164" t="s">
        <v>639</v>
      </c>
      <c r="F38" s="164" t="s">
        <v>640</v>
      </c>
      <c r="G38" s="164" t="n">
        <v>0</v>
      </c>
      <c r="H38" s="164" t="n">
        <v>16</v>
      </c>
    </row>
    <row r="39" customFormat="false" ht="15" hidden="false" customHeight="false" outlineLevel="0" collapsed="false">
      <c r="A39" s="205" t="s">
        <v>277</v>
      </c>
      <c r="B39" s="164" t="s">
        <v>641</v>
      </c>
      <c r="C39" s="164" t="s">
        <v>642</v>
      </c>
      <c r="D39" s="164" t="s">
        <v>643</v>
      </c>
      <c r="E39" s="164" t="s">
        <v>644</v>
      </c>
      <c r="F39" s="164" t="s">
        <v>645</v>
      </c>
      <c r="G39" s="164" t="n">
        <v>0</v>
      </c>
      <c r="H39" s="164" t="n">
        <v>116</v>
      </c>
    </row>
    <row r="40" customFormat="false" ht="15" hidden="false" customHeight="false" outlineLevel="0" collapsed="false">
      <c r="A40" s="205" t="s">
        <v>279</v>
      </c>
      <c r="B40" s="164" t="s">
        <v>646</v>
      </c>
      <c r="C40" s="164" t="s">
        <v>647</v>
      </c>
      <c r="D40" s="164" t="s">
        <v>648</v>
      </c>
      <c r="E40" s="164" t="s">
        <v>649</v>
      </c>
      <c r="F40" s="164" t="s">
        <v>650</v>
      </c>
      <c r="G40" s="164" t="n">
        <v>0</v>
      </c>
      <c r="H40" s="164" t="n">
        <v>122</v>
      </c>
    </row>
    <row r="41" customFormat="false" ht="15" hidden="false" customHeight="false" outlineLevel="0" collapsed="false">
      <c r="A41" s="205" t="s">
        <v>281</v>
      </c>
      <c r="B41" s="164" t="s">
        <v>651</v>
      </c>
      <c r="C41" s="164" t="s">
        <v>652</v>
      </c>
      <c r="D41" s="164" t="s">
        <v>653</v>
      </c>
      <c r="E41" s="164" t="s">
        <v>654</v>
      </c>
      <c r="F41" s="164" t="s">
        <v>655</v>
      </c>
      <c r="G41" s="164" t="n">
        <v>0</v>
      </c>
      <c r="H41" s="164" t="n">
        <v>89</v>
      </c>
    </row>
    <row r="42" customFormat="false" ht="15" hidden="false" customHeight="false" outlineLevel="0" collapsed="false">
      <c r="A42" s="205" t="s">
        <v>283</v>
      </c>
      <c r="B42" s="164" t="s">
        <v>656</v>
      </c>
      <c r="C42" s="164" t="s">
        <v>657</v>
      </c>
      <c r="D42" s="164" t="s">
        <v>658</v>
      </c>
      <c r="E42" s="164" t="s">
        <v>659</v>
      </c>
      <c r="F42" s="164" t="s">
        <v>660</v>
      </c>
      <c r="G42" s="164" t="n">
        <v>0</v>
      </c>
      <c r="H42" s="164" t="n">
        <v>131</v>
      </c>
    </row>
    <row r="43" customFormat="false" ht="15" hidden="false" customHeight="false" outlineLevel="0" collapsed="false">
      <c r="A43" s="205" t="s">
        <v>285</v>
      </c>
      <c r="B43" s="164" t="s">
        <v>661</v>
      </c>
      <c r="C43" s="164" t="s">
        <v>662</v>
      </c>
      <c r="D43" s="164" t="s">
        <v>663</v>
      </c>
      <c r="E43" s="164" t="s">
        <v>664</v>
      </c>
      <c r="F43" s="164" t="s">
        <v>665</v>
      </c>
      <c r="G43" s="164" t="n">
        <v>0</v>
      </c>
      <c r="H43" s="164" t="n">
        <v>139</v>
      </c>
    </row>
    <row r="44" customFormat="false" ht="15" hidden="false" customHeight="false" outlineLevel="0" collapsed="false">
      <c r="A44" s="205" t="s">
        <v>287</v>
      </c>
      <c r="B44" s="164" t="s">
        <v>666</v>
      </c>
      <c r="C44" s="164" t="s">
        <v>667</v>
      </c>
      <c r="D44" s="164" t="s">
        <v>668</v>
      </c>
      <c r="E44" s="164" t="s">
        <v>669</v>
      </c>
      <c r="F44" s="164" t="s">
        <v>670</v>
      </c>
      <c r="G44" s="164" t="n">
        <v>1</v>
      </c>
      <c r="H44" s="164" t="n">
        <v>24</v>
      </c>
    </row>
    <row r="45" customFormat="false" ht="15" hidden="false" customHeight="false" outlineLevel="0" collapsed="false">
      <c r="A45" s="205" t="s">
        <v>289</v>
      </c>
      <c r="B45" s="164" t="s">
        <v>671</v>
      </c>
      <c r="C45" s="164" t="s">
        <v>672</v>
      </c>
      <c r="D45" s="164" t="s">
        <v>673</v>
      </c>
      <c r="E45" s="164" t="s">
        <v>674</v>
      </c>
      <c r="F45" s="164" t="s">
        <v>675</v>
      </c>
      <c r="G45" s="164" t="n">
        <v>1</v>
      </c>
      <c r="H45" s="164" t="n">
        <v>98</v>
      </c>
    </row>
    <row r="46" customFormat="false" ht="15" hidden="false" customHeight="false" outlineLevel="0" collapsed="false">
      <c r="A46" s="205" t="s">
        <v>295</v>
      </c>
      <c r="B46" s="164" t="s">
        <v>676</v>
      </c>
      <c r="C46" s="164" t="s">
        <v>677</v>
      </c>
      <c r="D46" s="164" t="s">
        <v>678</v>
      </c>
      <c r="E46" s="164" t="s">
        <v>679</v>
      </c>
      <c r="F46" s="164" t="s">
        <v>680</v>
      </c>
      <c r="G46" s="164" t="n">
        <v>0</v>
      </c>
      <c r="H46" s="164" t="n">
        <v>123</v>
      </c>
    </row>
    <row r="47" customFormat="false" ht="15" hidden="false" customHeight="false" outlineLevel="0" collapsed="false">
      <c r="A47" s="205" t="s">
        <v>297</v>
      </c>
      <c r="B47" s="164" t="s">
        <v>681</v>
      </c>
      <c r="C47" s="164" t="s">
        <v>682</v>
      </c>
      <c r="D47" s="164" t="s">
        <v>683</v>
      </c>
      <c r="E47" s="164" t="s">
        <v>684</v>
      </c>
      <c r="F47" s="164" t="s">
        <v>685</v>
      </c>
      <c r="G47" s="164" t="n">
        <v>0</v>
      </c>
      <c r="H47" s="164" t="n">
        <v>106</v>
      </c>
    </row>
    <row r="48" customFormat="false" ht="15" hidden="false" customHeight="false" outlineLevel="0" collapsed="false">
      <c r="A48" s="205" t="s">
        <v>298</v>
      </c>
      <c r="B48" s="164" t="s">
        <v>686</v>
      </c>
      <c r="C48" s="164" t="s">
        <v>687</v>
      </c>
      <c r="D48" s="164" t="s">
        <v>688</v>
      </c>
      <c r="E48" s="164" t="s">
        <v>689</v>
      </c>
      <c r="F48" s="164" t="s">
        <v>690</v>
      </c>
      <c r="G48" s="164" t="n">
        <v>0</v>
      </c>
      <c r="H48" s="164" t="n">
        <v>22</v>
      </c>
    </row>
    <row r="49" customFormat="false" ht="15" hidden="false" customHeight="false" outlineLevel="0" collapsed="false">
      <c r="A49" s="205" t="s">
        <v>299</v>
      </c>
      <c r="B49" s="164" t="s">
        <v>691</v>
      </c>
      <c r="C49" s="164" t="s">
        <v>692</v>
      </c>
      <c r="D49" s="164" t="s">
        <v>693</v>
      </c>
      <c r="E49" s="164" t="s">
        <v>694</v>
      </c>
      <c r="F49" s="164" t="s">
        <v>695</v>
      </c>
      <c r="G49" s="164" t="n">
        <v>0</v>
      </c>
      <c r="H49" s="164" t="n">
        <v>4</v>
      </c>
    </row>
    <row r="50" customFormat="false" ht="15" hidden="false" customHeight="false" outlineLevel="0" collapsed="false">
      <c r="A50" s="205" t="s">
        <v>302</v>
      </c>
      <c r="B50" s="164" t="s">
        <v>696</v>
      </c>
      <c r="C50" s="164" t="s">
        <v>697</v>
      </c>
      <c r="D50" s="164" t="s">
        <v>698</v>
      </c>
      <c r="E50" s="164" t="s">
        <v>699</v>
      </c>
      <c r="F50" s="164" t="s">
        <v>700</v>
      </c>
      <c r="G50" s="164" t="n">
        <v>0</v>
      </c>
      <c r="H50" s="164" t="n">
        <v>71</v>
      </c>
    </row>
    <row r="51" customFormat="false" ht="15" hidden="false" customHeight="false" outlineLevel="0" collapsed="false">
      <c r="A51" s="205" t="s">
        <v>303</v>
      </c>
      <c r="B51" s="164" t="s">
        <v>701</v>
      </c>
      <c r="C51" s="164" t="s">
        <v>702</v>
      </c>
      <c r="D51" s="164" t="s">
        <v>703</v>
      </c>
      <c r="E51" s="164" t="s">
        <v>704</v>
      </c>
      <c r="F51" s="164" t="s">
        <v>705</v>
      </c>
      <c r="G51" s="164" t="n">
        <v>1</v>
      </c>
      <c r="H51" s="164" t="n">
        <v>90</v>
      </c>
    </row>
    <row r="52" customFormat="false" ht="15" hidden="false" customHeight="false" outlineLevel="0" collapsed="false">
      <c r="A52" s="205" t="s">
        <v>305</v>
      </c>
      <c r="B52" s="164" t="s">
        <v>706</v>
      </c>
      <c r="C52" s="164" t="s">
        <v>707</v>
      </c>
      <c r="D52" s="164" t="s">
        <v>708</v>
      </c>
      <c r="E52" s="164" t="s">
        <v>709</v>
      </c>
      <c r="F52" s="164" t="s">
        <v>710</v>
      </c>
      <c r="G52" s="164" t="n">
        <v>0</v>
      </c>
      <c r="H52" s="164" t="n">
        <v>25</v>
      </c>
    </row>
    <row r="53" customFormat="false" ht="15" hidden="false" customHeight="false" outlineLevel="0" collapsed="false">
      <c r="A53" s="205" t="s">
        <v>307</v>
      </c>
      <c r="B53" s="164" t="s">
        <v>711</v>
      </c>
      <c r="C53" s="164" t="s">
        <v>712</v>
      </c>
      <c r="D53" s="164" t="s">
        <v>713</v>
      </c>
      <c r="E53" s="164" t="s">
        <v>714</v>
      </c>
      <c r="F53" s="164" t="s">
        <v>715</v>
      </c>
      <c r="G53" s="164" t="n">
        <v>0</v>
      </c>
      <c r="H53" s="164" t="n">
        <v>9</v>
      </c>
    </row>
    <row r="54" customFormat="false" ht="15" hidden="false" customHeight="false" outlineLevel="0" collapsed="false">
      <c r="A54" s="205" t="s">
        <v>716</v>
      </c>
      <c r="B54" s="164" t="s">
        <v>717</v>
      </c>
      <c r="C54" s="164" t="s">
        <v>718</v>
      </c>
      <c r="D54" s="164" t="s">
        <v>719</v>
      </c>
      <c r="E54" s="164" t="s">
        <v>720</v>
      </c>
      <c r="F54" s="164" t="s">
        <v>721</v>
      </c>
      <c r="G54" s="164" t="n">
        <v>1</v>
      </c>
      <c r="H54" s="164" t="n">
        <v>135</v>
      </c>
    </row>
    <row r="55" customFormat="false" ht="15" hidden="false" customHeight="false" outlineLevel="0" collapsed="false">
      <c r="A55" s="205" t="s">
        <v>316</v>
      </c>
      <c r="B55" s="164" t="s">
        <v>722</v>
      </c>
      <c r="C55" s="164" t="s">
        <v>723</v>
      </c>
      <c r="D55" s="164" t="s">
        <v>724</v>
      </c>
      <c r="E55" s="164" t="s">
        <v>725</v>
      </c>
      <c r="F55" s="164" t="s">
        <v>726</v>
      </c>
      <c r="G55" s="164" t="n">
        <v>0</v>
      </c>
      <c r="H55" s="164" t="n">
        <v>85</v>
      </c>
    </row>
    <row r="56" customFormat="false" ht="15" hidden="false" customHeight="false" outlineLevel="0" collapsed="false">
      <c r="A56" s="205" t="s">
        <v>727</v>
      </c>
      <c r="B56" s="164" t="s">
        <v>728</v>
      </c>
      <c r="C56" s="164" t="s">
        <v>729</v>
      </c>
      <c r="D56" s="164" t="s">
        <v>730</v>
      </c>
      <c r="E56" s="164" t="s">
        <v>731</v>
      </c>
      <c r="F56" s="164" t="s">
        <v>732</v>
      </c>
      <c r="G56" s="164" t="n">
        <v>0</v>
      </c>
      <c r="H56" s="164" t="n">
        <v>14</v>
      </c>
    </row>
    <row r="57" customFormat="false" ht="15" hidden="false" customHeight="false" outlineLevel="0" collapsed="false">
      <c r="A57" s="205" t="s">
        <v>321</v>
      </c>
      <c r="B57" s="164" t="s">
        <v>733</v>
      </c>
      <c r="C57" s="164" t="s">
        <v>734</v>
      </c>
      <c r="D57" s="164" t="s">
        <v>735</v>
      </c>
      <c r="E57" s="164" t="s">
        <v>736</v>
      </c>
      <c r="F57" s="164" t="s">
        <v>737</v>
      </c>
      <c r="G57" s="164" t="n">
        <v>0</v>
      </c>
      <c r="H57" s="164" t="n">
        <v>72</v>
      </c>
    </row>
    <row r="58" customFormat="false" ht="15" hidden="false" customHeight="false" outlineLevel="0" collapsed="false">
      <c r="A58" s="205" t="s">
        <v>323</v>
      </c>
      <c r="B58" s="164" t="s">
        <v>738</v>
      </c>
      <c r="C58" s="164" t="s">
        <v>739</v>
      </c>
      <c r="D58" s="164" t="s">
        <v>740</v>
      </c>
      <c r="E58" s="164" t="s">
        <v>741</v>
      </c>
      <c r="F58" s="164" t="s">
        <v>742</v>
      </c>
      <c r="G58" s="164" t="n">
        <v>2</v>
      </c>
      <c r="H58" s="164" t="n">
        <v>7</v>
      </c>
    </row>
    <row r="59" customFormat="false" ht="15" hidden="false" customHeight="false" outlineLevel="0" collapsed="false">
      <c r="A59" s="205" t="s">
        <v>324</v>
      </c>
      <c r="B59" s="164" t="s">
        <v>743</v>
      </c>
      <c r="C59" s="164" t="s">
        <v>744</v>
      </c>
      <c r="D59" s="164" t="s">
        <v>745</v>
      </c>
      <c r="E59" s="164" t="s">
        <v>746</v>
      </c>
      <c r="F59" s="164" t="s">
        <v>747</v>
      </c>
      <c r="G59" s="164" t="n">
        <v>0</v>
      </c>
      <c r="H59" s="164" t="n">
        <v>52</v>
      </c>
    </row>
    <row r="60" customFormat="false" ht="15" hidden="false" customHeight="false" outlineLevel="0" collapsed="false">
      <c r="A60" s="205" t="s">
        <v>337</v>
      </c>
      <c r="B60" s="164" t="s">
        <v>748</v>
      </c>
      <c r="C60" s="164" t="s">
        <v>749</v>
      </c>
      <c r="D60" s="164" t="s">
        <v>750</v>
      </c>
      <c r="E60" s="164" t="s">
        <v>751</v>
      </c>
      <c r="F60" s="164" t="s">
        <v>752</v>
      </c>
      <c r="G60" s="164" t="n">
        <v>0</v>
      </c>
      <c r="H60" s="164" t="n">
        <v>114</v>
      </c>
    </row>
    <row r="61" customFormat="false" ht="15" hidden="false" customHeight="false" outlineLevel="0" collapsed="false">
      <c r="A61" s="205" t="s">
        <v>341</v>
      </c>
      <c r="B61" s="164" t="s">
        <v>753</v>
      </c>
      <c r="C61" s="164" t="s">
        <v>754</v>
      </c>
      <c r="D61" s="164" t="s">
        <v>755</v>
      </c>
      <c r="E61" s="164" t="s">
        <v>756</v>
      </c>
      <c r="F61" s="164" t="s">
        <v>757</v>
      </c>
      <c r="G61" s="164" t="n">
        <v>0</v>
      </c>
      <c r="H61" s="164" t="n">
        <v>35</v>
      </c>
    </row>
    <row r="62" customFormat="false" ht="15" hidden="false" customHeight="false" outlineLevel="0" collapsed="false">
      <c r="A62" s="205" t="s">
        <v>343</v>
      </c>
      <c r="B62" s="164" t="s">
        <v>758</v>
      </c>
      <c r="C62" s="164" t="s">
        <v>759</v>
      </c>
      <c r="D62" s="164" t="s">
        <v>760</v>
      </c>
      <c r="E62" s="164" t="s">
        <v>761</v>
      </c>
      <c r="F62" s="164" t="s">
        <v>762</v>
      </c>
      <c r="G62" s="164" t="n">
        <v>0</v>
      </c>
      <c r="H62" s="164" t="n">
        <v>115</v>
      </c>
    </row>
    <row r="63" customFormat="false" ht="15" hidden="false" customHeight="false" outlineLevel="0" collapsed="false">
      <c r="A63" s="205" t="s">
        <v>344</v>
      </c>
      <c r="B63" s="164" t="s">
        <v>763</v>
      </c>
      <c r="C63" s="164" t="s">
        <v>764</v>
      </c>
      <c r="D63" s="164" t="s">
        <v>765</v>
      </c>
      <c r="E63" s="164" t="s">
        <v>766</v>
      </c>
      <c r="F63" s="164" t="s">
        <v>767</v>
      </c>
      <c r="G63" s="164" t="n">
        <v>0</v>
      </c>
      <c r="H63" s="164" t="n">
        <v>18</v>
      </c>
    </row>
    <row r="64" customFormat="false" ht="15" hidden="false" customHeight="false" outlineLevel="0" collapsed="false">
      <c r="A64" s="205" t="s">
        <v>347</v>
      </c>
      <c r="B64" s="164" t="s">
        <v>768</v>
      </c>
      <c r="C64" s="164" t="s">
        <v>769</v>
      </c>
      <c r="D64" s="164" t="s">
        <v>770</v>
      </c>
      <c r="E64" s="164" t="s">
        <v>771</v>
      </c>
      <c r="F64" s="164" t="s">
        <v>772</v>
      </c>
      <c r="G64" s="164" t="n">
        <v>0</v>
      </c>
      <c r="H64" s="164" t="n">
        <v>43</v>
      </c>
    </row>
    <row r="65" customFormat="false" ht="15" hidden="false" customHeight="false" outlineLevel="0" collapsed="false">
      <c r="A65" s="205" t="s">
        <v>350</v>
      </c>
      <c r="B65" s="164" t="s">
        <v>773</v>
      </c>
      <c r="C65" s="164" t="s">
        <v>774</v>
      </c>
      <c r="D65" s="164" t="s">
        <v>775</v>
      </c>
      <c r="E65" s="164" t="s">
        <v>776</v>
      </c>
      <c r="F65" s="164" t="s">
        <v>777</v>
      </c>
      <c r="G65" s="164" t="n">
        <v>0</v>
      </c>
      <c r="H65" s="164" t="n">
        <v>78</v>
      </c>
    </row>
    <row r="66" customFormat="false" ht="15" hidden="false" customHeight="false" outlineLevel="0" collapsed="false">
      <c r="A66" s="205" t="s">
        <v>352</v>
      </c>
      <c r="B66" s="164" t="s">
        <v>778</v>
      </c>
      <c r="C66" s="164" t="s">
        <v>779</v>
      </c>
      <c r="D66" s="164" t="s">
        <v>780</v>
      </c>
      <c r="E66" s="164" t="s">
        <v>781</v>
      </c>
      <c r="F66" s="164" t="s">
        <v>782</v>
      </c>
      <c r="G66" s="164" t="n">
        <v>0</v>
      </c>
      <c r="H66" s="164" t="n">
        <v>104</v>
      </c>
    </row>
    <row r="67" customFormat="false" ht="15" hidden="false" customHeight="false" outlineLevel="0" collapsed="false">
      <c r="A67" s="205" t="s">
        <v>783</v>
      </c>
      <c r="B67" s="164" t="s">
        <v>784</v>
      </c>
      <c r="C67" s="164" t="s">
        <v>785</v>
      </c>
      <c r="D67" s="164" t="s">
        <v>786</v>
      </c>
      <c r="E67" s="164" t="s">
        <v>787</v>
      </c>
      <c r="F67" s="164" t="s">
        <v>788</v>
      </c>
      <c r="G67" s="164" t="n">
        <v>0</v>
      </c>
      <c r="H67" s="164" t="n">
        <v>62</v>
      </c>
    </row>
    <row r="68" customFormat="false" ht="15" hidden="false" customHeight="false" outlineLevel="0" collapsed="false">
      <c r="A68" s="205" t="s">
        <v>354</v>
      </c>
      <c r="B68" s="164" t="s">
        <v>789</v>
      </c>
      <c r="C68" s="164" t="s">
        <v>790</v>
      </c>
      <c r="D68" s="164" t="s">
        <v>791</v>
      </c>
      <c r="E68" s="164" t="s">
        <v>792</v>
      </c>
      <c r="F68" s="164" t="s">
        <v>793</v>
      </c>
      <c r="G68" s="164" t="n">
        <v>4</v>
      </c>
      <c r="H68" s="164" t="n">
        <v>80</v>
      </c>
    </row>
    <row r="69" customFormat="false" ht="15" hidden="false" customHeight="false" outlineLevel="0" collapsed="false">
      <c r="A69" s="205" t="s">
        <v>355</v>
      </c>
      <c r="B69" s="164" t="s">
        <v>794</v>
      </c>
      <c r="C69" s="164" t="s">
        <v>795</v>
      </c>
      <c r="D69" s="164" t="s">
        <v>796</v>
      </c>
      <c r="E69" s="164" t="s">
        <v>797</v>
      </c>
      <c r="F69" s="164" t="s">
        <v>798</v>
      </c>
      <c r="G69" s="164" t="n">
        <v>0</v>
      </c>
      <c r="H69" s="164" t="n">
        <v>97</v>
      </c>
    </row>
    <row r="70" customFormat="false" ht="15" hidden="false" customHeight="false" outlineLevel="0" collapsed="false">
      <c r="A70" s="205" t="s">
        <v>359</v>
      </c>
      <c r="B70" s="164" t="s">
        <v>799</v>
      </c>
      <c r="C70" s="164" t="s">
        <v>800</v>
      </c>
      <c r="D70" s="164" t="s">
        <v>801</v>
      </c>
      <c r="E70" s="164" t="s">
        <v>802</v>
      </c>
      <c r="F70" s="164" t="s">
        <v>803</v>
      </c>
      <c r="G70" s="164" t="n">
        <v>0</v>
      </c>
      <c r="H70" s="164" t="n">
        <v>17</v>
      </c>
    </row>
    <row r="71" customFormat="false" ht="15" hidden="false" customHeight="false" outlineLevel="0" collapsed="false">
      <c r="A71" s="205" t="s">
        <v>361</v>
      </c>
      <c r="B71" s="164" t="s">
        <v>804</v>
      </c>
      <c r="C71" s="164" t="s">
        <v>805</v>
      </c>
      <c r="D71" s="164" t="s">
        <v>806</v>
      </c>
      <c r="E71" s="164" t="s">
        <v>807</v>
      </c>
      <c r="F71" s="164" t="s">
        <v>808</v>
      </c>
      <c r="G71" s="164" t="n">
        <v>0</v>
      </c>
      <c r="H71" s="164" t="n">
        <v>81</v>
      </c>
    </row>
    <row r="72" customFormat="false" ht="15" hidden="false" customHeight="false" outlineLevel="0" collapsed="false">
      <c r="A72" s="205" t="s">
        <v>365</v>
      </c>
      <c r="B72" s="164" t="s">
        <v>809</v>
      </c>
      <c r="C72" s="164" t="s">
        <v>810</v>
      </c>
      <c r="D72" s="164" t="s">
        <v>811</v>
      </c>
      <c r="E72" s="164" t="s">
        <v>812</v>
      </c>
      <c r="F72" s="164" t="s">
        <v>813</v>
      </c>
      <c r="G72" s="164" t="n">
        <v>5</v>
      </c>
      <c r="H72" s="164" t="n">
        <v>87</v>
      </c>
    </row>
    <row r="73" customFormat="false" ht="15" hidden="false" customHeight="false" outlineLevel="0" collapsed="false">
      <c r="A73" s="205" t="s">
        <v>368</v>
      </c>
      <c r="B73" s="164" t="s">
        <v>814</v>
      </c>
      <c r="C73" s="164" t="s">
        <v>815</v>
      </c>
      <c r="D73" s="164" t="s">
        <v>816</v>
      </c>
      <c r="E73" s="164" t="s">
        <v>817</v>
      </c>
      <c r="F73" s="164" t="s">
        <v>818</v>
      </c>
      <c r="G73" s="164" t="n">
        <v>0</v>
      </c>
      <c r="H73" s="164" t="n">
        <v>103</v>
      </c>
    </row>
    <row r="74" customFormat="false" ht="15" hidden="false" customHeight="false" outlineLevel="0" collapsed="false">
      <c r="A74" s="205" t="s">
        <v>370</v>
      </c>
      <c r="B74" s="164" t="s">
        <v>819</v>
      </c>
      <c r="C74" s="164" t="s">
        <v>820</v>
      </c>
      <c r="D74" s="164" t="s">
        <v>821</v>
      </c>
      <c r="E74" s="164" t="s">
        <v>822</v>
      </c>
      <c r="F74" s="164" t="s">
        <v>823</v>
      </c>
      <c r="G74" s="164" t="n">
        <v>0</v>
      </c>
      <c r="H74" s="164" t="n">
        <v>86</v>
      </c>
    </row>
    <row r="75" customFormat="false" ht="15" hidden="false" customHeight="false" outlineLevel="0" collapsed="false">
      <c r="A75" s="205" t="s">
        <v>371</v>
      </c>
      <c r="B75" s="164" t="s">
        <v>824</v>
      </c>
      <c r="C75" s="164" t="s">
        <v>825</v>
      </c>
      <c r="D75" s="164" t="s">
        <v>826</v>
      </c>
      <c r="E75" s="164" t="s">
        <v>827</v>
      </c>
      <c r="F75" s="164" t="s">
        <v>828</v>
      </c>
      <c r="G75" s="164" t="n">
        <v>1</v>
      </c>
      <c r="H75" s="164" t="n">
        <v>69</v>
      </c>
    </row>
    <row r="76" customFormat="false" ht="15" hidden="false" customHeight="false" outlineLevel="0" collapsed="false">
      <c r="A76" s="205" t="s">
        <v>372</v>
      </c>
      <c r="B76" s="164" t="s">
        <v>829</v>
      </c>
      <c r="C76" s="164" t="s">
        <v>830</v>
      </c>
      <c r="D76" s="164" t="s">
        <v>831</v>
      </c>
      <c r="E76" s="164" t="s">
        <v>832</v>
      </c>
      <c r="F76" s="164" t="s">
        <v>833</v>
      </c>
      <c r="G76" s="164" t="n">
        <v>0</v>
      </c>
      <c r="H76" s="164" t="n">
        <v>144</v>
      </c>
    </row>
    <row r="77" customFormat="false" ht="15" hidden="false" customHeight="false" outlineLevel="0" collapsed="false">
      <c r="A77" s="205" t="s">
        <v>374</v>
      </c>
      <c r="B77" s="164" t="s">
        <v>834</v>
      </c>
      <c r="C77" s="164" t="s">
        <v>835</v>
      </c>
      <c r="D77" s="164" t="s">
        <v>836</v>
      </c>
      <c r="E77" s="164" t="s">
        <v>837</v>
      </c>
      <c r="F77" s="164" t="s">
        <v>838</v>
      </c>
      <c r="G77" s="164" t="n">
        <v>1</v>
      </c>
      <c r="H77" s="164" t="n">
        <v>77</v>
      </c>
    </row>
    <row r="78" customFormat="false" ht="15" hidden="false" customHeight="false" outlineLevel="0" collapsed="false">
      <c r="A78" s="205" t="s">
        <v>376</v>
      </c>
      <c r="B78" s="164" t="s">
        <v>839</v>
      </c>
      <c r="C78" s="164" t="s">
        <v>840</v>
      </c>
      <c r="D78" s="164" t="s">
        <v>841</v>
      </c>
      <c r="E78" s="164" t="s">
        <v>842</v>
      </c>
      <c r="F78" s="164" t="s">
        <v>843</v>
      </c>
      <c r="G78" s="164" t="n">
        <v>3</v>
      </c>
      <c r="H78" s="164" t="n">
        <v>70</v>
      </c>
    </row>
    <row r="79" customFormat="false" ht="15" hidden="false" customHeight="false" outlineLevel="0" collapsed="false">
      <c r="A79" s="205" t="s">
        <v>377</v>
      </c>
      <c r="B79" s="164" t="s">
        <v>844</v>
      </c>
      <c r="C79" s="164" t="s">
        <v>845</v>
      </c>
      <c r="D79" s="164" t="s">
        <v>846</v>
      </c>
      <c r="E79" s="164" t="s">
        <v>847</v>
      </c>
      <c r="F79" s="164" t="s">
        <v>848</v>
      </c>
      <c r="G79" s="164" t="n">
        <v>0</v>
      </c>
      <c r="H79" s="164" t="n">
        <v>113</v>
      </c>
    </row>
    <row r="80" customFormat="false" ht="15" hidden="false" customHeight="false" outlineLevel="0" collapsed="false">
      <c r="A80" s="205" t="s">
        <v>379</v>
      </c>
      <c r="B80" s="164" t="s">
        <v>849</v>
      </c>
      <c r="C80" s="164" t="s">
        <v>850</v>
      </c>
      <c r="D80" s="164" t="s">
        <v>851</v>
      </c>
      <c r="E80" s="164" t="s">
        <v>852</v>
      </c>
      <c r="F80" s="164" t="s">
        <v>853</v>
      </c>
      <c r="G80" s="164" t="n">
        <v>1</v>
      </c>
      <c r="H80" s="164" t="n">
        <v>140</v>
      </c>
    </row>
    <row r="81" customFormat="false" ht="15" hidden="false" customHeight="false" outlineLevel="0" collapsed="false">
      <c r="A81" s="205" t="s">
        <v>380</v>
      </c>
      <c r="B81" s="164" t="s">
        <v>854</v>
      </c>
      <c r="C81" s="164" t="s">
        <v>855</v>
      </c>
      <c r="D81" s="164" t="s">
        <v>856</v>
      </c>
      <c r="E81" s="164" t="s">
        <v>857</v>
      </c>
      <c r="F81" s="164" t="s">
        <v>858</v>
      </c>
      <c r="G81" s="164" t="n">
        <v>0</v>
      </c>
      <c r="H81" s="164" t="n">
        <v>63</v>
      </c>
    </row>
    <row r="82" customFormat="false" ht="15" hidden="false" customHeight="false" outlineLevel="0" collapsed="false">
      <c r="A82" s="205" t="s">
        <v>381</v>
      </c>
      <c r="B82" s="164" t="s">
        <v>859</v>
      </c>
      <c r="C82" s="164" t="s">
        <v>860</v>
      </c>
      <c r="D82" s="164" t="s">
        <v>861</v>
      </c>
      <c r="E82" s="164" t="s">
        <v>862</v>
      </c>
      <c r="F82" s="164" t="s">
        <v>863</v>
      </c>
      <c r="G82" s="164" t="n">
        <v>0</v>
      </c>
      <c r="H82" s="164" t="n">
        <v>53</v>
      </c>
    </row>
    <row r="83" customFormat="false" ht="15" hidden="false" customHeight="false" outlineLevel="0" collapsed="false">
      <c r="A83" s="205" t="s">
        <v>384</v>
      </c>
      <c r="B83" s="164" t="s">
        <v>864</v>
      </c>
      <c r="C83" s="164" t="s">
        <v>865</v>
      </c>
      <c r="D83" s="164" t="s">
        <v>866</v>
      </c>
      <c r="E83" s="164" t="s">
        <v>867</v>
      </c>
      <c r="F83" s="164" t="s">
        <v>868</v>
      </c>
      <c r="G83" s="164" t="n">
        <v>2</v>
      </c>
      <c r="H83" s="164" t="n">
        <v>107</v>
      </c>
    </row>
    <row r="84" customFormat="false" ht="15" hidden="false" customHeight="false" outlineLevel="0" collapsed="false">
      <c r="A84" s="205" t="s">
        <v>394</v>
      </c>
      <c r="B84" s="164" t="s">
        <v>869</v>
      </c>
      <c r="C84" s="164" t="s">
        <v>870</v>
      </c>
      <c r="D84" s="164" t="s">
        <v>871</v>
      </c>
      <c r="E84" s="164" t="s">
        <v>872</v>
      </c>
      <c r="F84" s="164" t="s">
        <v>873</v>
      </c>
      <c r="G84" s="164" t="n">
        <v>2</v>
      </c>
      <c r="H84" s="164" t="n">
        <v>141</v>
      </c>
    </row>
    <row r="85" customFormat="false" ht="15" hidden="false" customHeight="false" outlineLevel="0" collapsed="false">
      <c r="A85" s="205" t="s">
        <v>395</v>
      </c>
      <c r="B85" s="164" t="s">
        <v>874</v>
      </c>
      <c r="C85" s="164" t="s">
        <v>875</v>
      </c>
      <c r="D85" s="164" t="s">
        <v>876</v>
      </c>
      <c r="E85" s="164" t="s">
        <v>877</v>
      </c>
      <c r="F85" s="164" t="s">
        <v>878</v>
      </c>
      <c r="G85" s="164" t="n">
        <v>0</v>
      </c>
      <c r="H85" s="164" t="n">
        <v>15</v>
      </c>
    </row>
    <row r="86" customFormat="false" ht="15" hidden="false" customHeight="false" outlineLevel="0" collapsed="false">
      <c r="A86" s="205" t="s">
        <v>404</v>
      </c>
      <c r="B86" s="164" t="s">
        <v>879</v>
      </c>
      <c r="C86" s="164" t="s">
        <v>880</v>
      </c>
      <c r="D86" s="164" t="s">
        <v>881</v>
      </c>
      <c r="E86" s="164" t="s">
        <v>882</v>
      </c>
      <c r="F86" s="164" t="s">
        <v>883</v>
      </c>
      <c r="G86" s="164" t="n">
        <v>1</v>
      </c>
      <c r="H86" s="164" t="n">
        <v>143</v>
      </c>
    </row>
    <row r="87" customFormat="false" ht="15" hidden="false" customHeight="false" outlineLevel="0" collapsed="false">
      <c r="A87" s="205" t="s">
        <v>409</v>
      </c>
      <c r="B87" s="164" t="s">
        <v>884</v>
      </c>
      <c r="C87" s="164" t="s">
        <v>885</v>
      </c>
      <c r="D87" s="164" t="s">
        <v>886</v>
      </c>
      <c r="E87" s="164" t="s">
        <v>887</v>
      </c>
      <c r="F87" s="164" t="s">
        <v>888</v>
      </c>
      <c r="G87" s="164" t="n">
        <v>0</v>
      </c>
      <c r="H87" s="164" t="n">
        <v>95</v>
      </c>
    </row>
    <row r="88" customFormat="false" ht="15" hidden="false" customHeight="false" outlineLevel="0" collapsed="false">
      <c r="A88" s="205" t="s">
        <v>410</v>
      </c>
      <c r="B88" s="164" t="s">
        <v>889</v>
      </c>
      <c r="C88" s="164" t="s">
        <v>890</v>
      </c>
      <c r="D88" s="164" t="s">
        <v>891</v>
      </c>
      <c r="E88" s="164" t="s">
        <v>892</v>
      </c>
      <c r="F88" s="164" t="s">
        <v>893</v>
      </c>
      <c r="G88" s="164" t="n">
        <v>2</v>
      </c>
      <c r="H88" s="164" t="n">
        <v>23</v>
      </c>
    </row>
    <row r="89" customFormat="false" ht="15" hidden="false" customHeight="false" outlineLevel="0" collapsed="false">
      <c r="A89" s="205" t="s">
        <v>412</v>
      </c>
      <c r="B89" s="164" t="s">
        <v>894</v>
      </c>
      <c r="C89" s="164" t="s">
        <v>895</v>
      </c>
      <c r="D89" s="164" t="s">
        <v>896</v>
      </c>
      <c r="E89" s="164" t="s">
        <v>897</v>
      </c>
      <c r="F89" s="164" t="s">
        <v>898</v>
      </c>
      <c r="G89" s="164" t="n">
        <v>0</v>
      </c>
      <c r="H89" s="164" t="n">
        <v>60</v>
      </c>
    </row>
    <row r="90" customFormat="false" ht="15" hidden="false" customHeight="false" outlineLevel="0" collapsed="false">
      <c r="A90" s="205" t="s">
        <v>413</v>
      </c>
      <c r="B90" s="164" t="s">
        <v>899</v>
      </c>
      <c r="C90" s="164" t="s">
        <v>900</v>
      </c>
      <c r="D90" s="164" t="s">
        <v>901</v>
      </c>
      <c r="E90" s="164" t="s">
        <v>902</v>
      </c>
      <c r="F90" s="164" t="s">
        <v>903</v>
      </c>
      <c r="G90" s="164" t="n">
        <v>0</v>
      </c>
      <c r="H90" s="164" t="n">
        <v>8</v>
      </c>
    </row>
    <row r="91" customFormat="false" ht="15" hidden="false" customHeight="false" outlineLevel="0" collapsed="false">
      <c r="A91" s="205" t="s">
        <v>414</v>
      </c>
      <c r="B91" s="164" t="s">
        <v>904</v>
      </c>
      <c r="C91" s="164" t="s">
        <v>905</v>
      </c>
      <c r="D91" s="164" t="s">
        <v>906</v>
      </c>
      <c r="E91" s="164" t="s">
        <v>907</v>
      </c>
      <c r="F91" s="164" t="s">
        <v>908</v>
      </c>
      <c r="G91" s="164" t="n">
        <v>0</v>
      </c>
      <c r="H91" s="164" t="n">
        <v>94</v>
      </c>
    </row>
    <row r="92" customFormat="false" ht="15" hidden="false" customHeight="false" outlineLevel="0" collapsed="false">
      <c r="A92" s="205" t="s">
        <v>422</v>
      </c>
      <c r="B92" s="164" t="s">
        <v>909</v>
      </c>
      <c r="C92" s="164" t="s">
        <v>910</v>
      </c>
      <c r="D92" s="164" t="s">
        <v>911</v>
      </c>
      <c r="E92" s="164" t="s">
        <v>912</v>
      </c>
      <c r="F92" s="164" t="s">
        <v>913</v>
      </c>
      <c r="G92" s="164" t="n">
        <v>0</v>
      </c>
      <c r="H92" s="164" t="n">
        <v>54</v>
      </c>
    </row>
    <row r="93" customFormat="false" ht="15" hidden="false" customHeight="false" outlineLevel="0" collapsed="false">
      <c r="A93" s="164" t="s">
        <v>13</v>
      </c>
      <c r="H93" s="164" t="n">
        <v>66</v>
      </c>
    </row>
    <row r="94" customFormat="false" ht="15" hidden="false" customHeight="false" outlineLevel="0" collapsed="false">
      <c r="A94" s="205" t="s">
        <v>433</v>
      </c>
      <c r="B94" s="164" t="s">
        <v>914</v>
      </c>
      <c r="C94" s="164" t="s">
        <v>915</v>
      </c>
      <c r="D94" s="164" t="s">
        <v>916</v>
      </c>
      <c r="E94" s="164" t="s">
        <v>917</v>
      </c>
      <c r="F94" s="164" t="s">
        <v>918</v>
      </c>
      <c r="G94" s="164" t="n">
        <v>5</v>
      </c>
      <c r="H94" s="164" t="n">
        <v>79</v>
      </c>
    </row>
    <row r="95" customFormat="false" ht="15" hidden="false" customHeight="false" outlineLevel="0" collapsed="false">
      <c r="A95" s="205" t="s">
        <v>435</v>
      </c>
      <c r="B95" s="164" t="s">
        <v>919</v>
      </c>
      <c r="C95" s="164" t="s">
        <v>920</v>
      </c>
      <c r="D95" s="164" t="s">
        <v>921</v>
      </c>
      <c r="E95" s="164" t="s">
        <v>922</v>
      </c>
      <c r="F95" s="164" t="s">
        <v>923</v>
      </c>
      <c r="G95" s="164" t="n">
        <v>0</v>
      </c>
      <c r="H95" s="164" t="n">
        <v>88</v>
      </c>
    </row>
    <row r="96" customFormat="false" ht="15" hidden="false" customHeight="false" outlineLevel="0" collapsed="false">
      <c r="A96" s="205" t="s">
        <v>440</v>
      </c>
      <c r="B96" s="164" t="s">
        <v>924</v>
      </c>
      <c r="C96" s="164" t="s">
        <v>925</v>
      </c>
      <c r="D96" s="164" t="s">
        <v>926</v>
      </c>
      <c r="E96" s="164" t="s">
        <v>927</v>
      </c>
      <c r="F96" s="164" t="s">
        <v>928</v>
      </c>
      <c r="G96" s="164" t="n">
        <v>0</v>
      </c>
      <c r="H96" s="164" t="n">
        <v>142</v>
      </c>
    </row>
    <row r="97" customFormat="false" ht="15" hidden="false" customHeight="false" outlineLevel="0" collapsed="false">
      <c r="A97" s="205" t="s">
        <v>443</v>
      </c>
      <c r="B97" s="164" t="s">
        <v>929</v>
      </c>
      <c r="C97" s="164" t="s">
        <v>930</v>
      </c>
      <c r="D97" s="164" t="s">
        <v>931</v>
      </c>
      <c r="E97" s="164" t="s">
        <v>932</v>
      </c>
      <c r="F97" s="164" t="s">
        <v>933</v>
      </c>
      <c r="G97" s="164" t="n">
        <v>0</v>
      </c>
      <c r="H97" s="164" t="n">
        <v>108</v>
      </c>
    </row>
    <row r="98" customFormat="false" ht="15" hidden="false" customHeight="false" outlineLevel="0" collapsed="false">
      <c r="H98" s="164" t="n">
        <v>1</v>
      </c>
    </row>
    <row r="99" customFormat="false" ht="15" hidden="false" customHeight="false" outlineLevel="0" collapsed="false">
      <c r="H99" s="164" t="n">
        <v>2</v>
      </c>
    </row>
    <row r="100" customFormat="false" ht="15" hidden="false" customHeight="false" outlineLevel="0" collapsed="false">
      <c r="B100" s="164" t="s">
        <v>137</v>
      </c>
      <c r="G100" s="164" t="s">
        <v>138</v>
      </c>
      <c r="H100" s="164" t="n">
        <v>3</v>
      </c>
    </row>
    <row r="101" customFormat="false" ht="15" hidden="false" customHeight="false" outlineLevel="0" collapsed="false">
      <c r="H101" s="164" t="n">
        <v>10</v>
      </c>
    </row>
    <row r="102" customFormat="false" ht="15" hidden="false" customHeight="false" outlineLevel="0" collapsed="false">
      <c r="H102" s="164" t="n">
        <v>11</v>
      </c>
    </row>
    <row r="103" customFormat="false" ht="15" hidden="false" customHeight="false" outlineLevel="0" collapsed="false">
      <c r="H103" s="164" t="n">
        <v>12</v>
      </c>
    </row>
    <row r="104" customFormat="false" ht="15" hidden="false" customHeight="false" outlineLevel="0" collapsed="false">
      <c r="H104" s="164" t="n">
        <v>19</v>
      </c>
    </row>
    <row r="105" customFormat="false" ht="15" hidden="false" customHeight="false" outlineLevel="0" collapsed="false">
      <c r="H105" s="164" t="n">
        <v>20</v>
      </c>
    </row>
    <row r="106" customFormat="false" ht="15" hidden="false" customHeight="false" outlineLevel="0" collapsed="false">
      <c r="H106" s="164" t="n">
        <v>21</v>
      </c>
    </row>
    <row r="107" customFormat="false" ht="15" hidden="false" customHeight="false" outlineLevel="0" collapsed="false">
      <c r="H107" s="164" t="n">
        <v>28</v>
      </c>
    </row>
    <row r="108" customFormat="false" ht="15" hidden="false" customHeight="false" outlineLevel="0" collapsed="false">
      <c r="H108" s="164" t="n">
        <v>29</v>
      </c>
    </row>
    <row r="109" customFormat="false" ht="15" hidden="false" customHeight="false" outlineLevel="0" collapsed="false">
      <c r="H109" s="164" t="n">
        <v>30</v>
      </c>
    </row>
    <row r="110" customFormat="false" ht="15" hidden="false" customHeight="false" outlineLevel="0" collapsed="false">
      <c r="H110" s="164" t="n">
        <v>37</v>
      </c>
    </row>
    <row r="111" customFormat="false" ht="15" hidden="false" customHeight="false" outlineLevel="0" collapsed="false">
      <c r="H111" s="164" t="n">
        <v>38</v>
      </c>
    </row>
    <row r="112" customFormat="false" ht="15" hidden="false" customHeight="false" outlineLevel="0" collapsed="false">
      <c r="H112" s="164" t="n">
        <v>39</v>
      </c>
    </row>
    <row r="113" customFormat="false" ht="15" hidden="false" customHeight="false" outlineLevel="0" collapsed="false">
      <c r="H113" s="164" t="n">
        <v>46</v>
      </c>
    </row>
    <row r="114" customFormat="false" ht="15" hidden="false" customHeight="false" outlineLevel="0" collapsed="false">
      <c r="H114" s="164" t="n">
        <v>47</v>
      </c>
    </row>
    <row r="115" customFormat="false" ht="15" hidden="false" customHeight="false" outlineLevel="0" collapsed="false">
      <c r="H115" s="164" t="n">
        <v>48</v>
      </c>
    </row>
    <row r="116" customFormat="false" ht="15" hidden="false" customHeight="false" outlineLevel="0" collapsed="false">
      <c r="H116" s="164" t="n">
        <v>55</v>
      </c>
    </row>
    <row r="117" customFormat="false" ht="15" hidden="false" customHeight="false" outlineLevel="0" collapsed="false">
      <c r="H117" s="164" t="n">
        <v>56</v>
      </c>
    </row>
    <row r="118" customFormat="false" ht="15" hidden="false" customHeight="false" outlineLevel="0" collapsed="false">
      <c r="H118" s="164" t="n">
        <v>57</v>
      </c>
    </row>
    <row r="119" customFormat="false" ht="15" hidden="false" customHeight="false" outlineLevel="0" collapsed="false">
      <c r="H119" s="164" t="n">
        <v>64</v>
      </c>
    </row>
    <row r="120" customFormat="false" ht="15" hidden="false" customHeight="false" outlineLevel="0" collapsed="false">
      <c r="H120" s="164" t="n">
        <v>65</v>
      </c>
    </row>
    <row r="121" customFormat="false" ht="15" hidden="false" customHeight="false" outlineLevel="0" collapsed="false">
      <c r="H121" s="164" t="n">
        <v>73</v>
      </c>
    </row>
    <row r="122" customFormat="false" ht="15" hidden="false" customHeight="false" outlineLevel="0" collapsed="false">
      <c r="H122" s="164" t="n">
        <v>74</v>
      </c>
    </row>
    <row r="123" customFormat="false" ht="15" hidden="false" customHeight="false" outlineLevel="0" collapsed="false">
      <c r="H123" s="164" t="n">
        <v>75</v>
      </c>
    </row>
    <row r="124" customFormat="false" ht="15" hidden="false" customHeight="false" outlineLevel="0" collapsed="false">
      <c r="H124" s="164" t="n">
        <v>82</v>
      </c>
    </row>
    <row r="125" customFormat="false" ht="15" hidden="false" customHeight="false" outlineLevel="0" collapsed="false">
      <c r="H125" s="164" t="n">
        <v>83</v>
      </c>
    </row>
    <row r="126" customFormat="false" ht="15" hidden="false" customHeight="false" outlineLevel="0" collapsed="false">
      <c r="H126" s="164" t="n">
        <v>84</v>
      </c>
    </row>
    <row r="127" customFormat="false" ht="15" hidden="false" customHeight="false" outlineLevel="0" collapsed="false">
      <c r="H127" s="164" t="n">
        <v>91</v>
      </c>
    </row>
    <row r="128" customFormat="false" ht="15" hidden="false" customHeight="false" outlineLevel="0" collapsed="false">
      <c r="H128" s="164" t="n">
        <v>92</v>
      </c>
    </row>
    <row r="129" customFormat="false" ht="15" hidden="false" customHeight="false" outlineLevel="0" collapsed="false">
      <c r="H129" s="164" t="n">
        <v>93</v>
      </c>
    </row>
    <row r="130" customFormat="false" ht="15" hidden="false" customHeight="false" outlineLevel="0" collapsed="false">
      <c r="H130" s="164" t="n">
        <v>100</v>
      </c>
    </row>
    <row r="131" customFormat="false" ht="15" hidden="false" customHeight="false" outlineLevel="0" collapsed="false">
      <c r="H131" s="164" t="n">
        <v>101</v>
      </c>
    </row>
    <row r="132" customFormat="false" ht="15" hidden="false" customHeight="false" outlineLevel="0" collapsed="false">
      <c r="H132" s="164" t="n">
        <v>102</v>
      </c>
    </row>
    <row r="133" customFormat="false" ht="15" hidden="false" customHeight="false" outlineLevel="0" collapsed="false">
      <c r="H133" s="164" t="n">
        <v>109</v>
      </c>
    </row>
    <row r="134" customFormat="false" ht="15" hidden="false" customHeight="false" outlineLevel="0" collapsed="false">
      <c r="H134" s="164" t="n">
        <v>110</v>
      </c>
    </row>
    <row r="135" customFormat="false" ht="15" hidden="false" customHeight="false" outlineLevel="0" collapsed="false">
      <c r="H135" s="164" t="n">
        <v>111</v>
      </c>
    </row>
    <row r="136" customFormat="false" ht="15" hidden="false" customHeight="false" outlineLevel="0" collapsed="false">
      <c r="H136" s="164" t="n">
        <v>118</v>
      </c>
    </row>
    <row r="137" customFormat="false" ht="15" hidden="false" customHeight="false" outlineLevel="0" collapsed="false">
      <c r="H137" s="164" t="n">
        <v>119</v>
      </c>
    </row>
    <row r="138" customFormat="false" ht="15" hidden="false" customHeight="false" outlineLevel="0" collapsed="false">
      <c r="H138" s="164" t="n">
        <v>120</v>
      </c>
    </row>
    <row r="139" customFormat="false" ht="15" hidden="false" customHeight="false" outlineLevel="0" collapsed="false">
      <c r="H139" s="164" t="n">
        <v>127</v>
      </c>
    </row>
    <row r="140" customFormat="false" ht="15" hidden="false" customHeight="false" outlineLevel="0" collapsed="false">
      <c r="H140" s="164" t="n">
        <v>128</v>
      </c>
    </row>
    <row r="141" customFormat="false" ht="15" hidden="false" customHeight="false" outlineLevel="0" collapsed="false">
      <c r="H141" s="164" t="n">
        <v>129</v>
      </c>
    </row>
    <row r="142" customFormat="false" ht="15" hidden="false" customHeight="false" outlineLevel="0" collapsed="false">
      <c r="H142" s="164" t="n">
        <v>136</v>
      </c>
    </row>
    <row r="143" customFormat="false" ht="15" hidden="false" customHeight="false" outlineLevel="0" collapsed="false">
      <c r="H143" s="164" t="n">
        <v>137</v>
      </c>
    </row>
    <row r="144" customFormat="false" ht="15" hidden="false" customHeight="false" outlineLevel="0" collapsed="false">
      <c r="H144" s="164" t="n">
        <v>138</v>
      </c>
    </row>
    <row r="148" customFormat="false" ht="15" hidden="false" customHeight="false" outlineLevel="0" collapsed="false">
      <c r="A148" s="205"/>
    </row>
    <row r="149" customFormat="false" ht="15" hidden="false" customHeight="false" outlineLevel="0" collapsed="false">
      <c r="A149" s="205"/>
    </row>
    <row r="150" customFormat="false" ht="15" hidden="false" customHeight="false" outlineLevel="0" collapsed="false">
      <c r="A150" s="205"/>
    </row>
    <row r="151" customFormat="false" ht="15" hidden="false" customHeight="false" outlineLevel="0" collapsed="false">
      <c r="A151" s="205"/>
    </row>
    <row r="152" customFormat="false" ht="15" hidden="false" customHeight="false" outlineLevel="0" collapsed="false">
      <c r="A152" s="205"/>
    </row>
    <row r="153" customFormat="false" ht="15" hidden="false" customHeight="false" outlineLevel="0" collapsed="false">
      <c r="A153" s="205"/>
    </row>
    <row r="154" customFormat="false" ht="15" hidden="false" customHeight="false" outlineLevel="0" collapsed="false">
      <c r="A154" s="205"/>
    </row>
    <row r="155" customFormat="false" ht="15" hidden="false" customHeight="false" outlineLevel="0" collapsed="false">
      <c r="A155" s="205"/>
    </row>
    <row r="156" customFormat="false" ht="15" hidden="false" customHeight="false" outlineLevel="0" collapsed="false">
      <c r="A156" s="205"/>
    </row>
    <row r="157" customFormat="false" ht="15" hidden="false" customHeight="false" outlineLevel="0" collapsed="false">
      <c r="A157" s="205"/>
    </row>
    <row r="158" customFormat="false" ht="15" hidden="false" customHeight="false" outlineLevel="0" collapsed="false">
      <c r="A158" s="205"/>
    </row>
    <row r="159" customFormat="false" ht="15" hidden="false" customHeight="false" outlineLevel="0" collapsed="false">
      <c r="A159" s="205"/>
    </row>
    <row r="160" customFormat="false" ht="15" hidden="false" customHeight="false" outlineLevel="0" collapsed="false">
      <c r="A160" s="205"/>
    </row>
    <row r="161" customFormat="false" ht="15" hidden="false" customHeight="false" outlineLevel="0" collapsed="false">
      <c r="A161" s="205"/>
    </row>
    <row r="162" customFormat="false" ht="15" hidden="false" customHeight="false" outlineLevel="0" collapsed="false">
      <c r="A162" s="205"/>
    </row>
    <row r="163" customFormat="false" ht="15" hidden="false" customHeight="false" outlineLevel="0" collapsed="false">
      <c r="A163" s="205"/>
    </row>
    <row r="164" customFormat="false" ht="15" hidden="false" customHeight="false" outlineLevel="0" collapsed="false">
      <c r="A164" s="205"/>
    </row>
    <row r="165" customFormat="false" ht="15" hidden="false" customHeight="false" outlineLevel="0" collapsed="false">
      <c r="A165" s="205"/>
    </row>
    <row r="166" customFormat="false" ht="15" hidden="false" customHeight="false" outlineLevel="0" collapsed="false">
      <c r="A166" s="205"/>
    </row>
    <row r="167" customFormat="false" ht="15" hidden="false" customHeight="false" outlineLevel="0" collapsed="false">
      <c r="A167" s="205"/>
    </row>
    <row r="168" customFormat="false" ht="15" hidden="false" customHeight="false" outlineLevel="0" collapsed="false">
      <c r="A168" s="205"/>
    </row>
    <row r="169" customFormat="false" ht="15" hidden="false" customHeight="false" outlineLevel="0" collapsed="false">
      <c r="A169" s="205"/>
    </row>
    <row r="170" customFormat="false" ht="15" hidden="false" customHeight="false" outlineLevel="0" collapsed="false">
      <c r="A170" s="205"/>
    </row>
    <row r="171" customFormat="false" ht="15" hidden="false" customHeight="false" outlineLevel="0" collapsed="false">
      <c r="A171" s="205"/>
    </row>
    <row r="172" customFormat="false" ht="15" hidden="false" customHeight="false" outlineLevel="0" collapsed="false">
      <c r="A172" s="205"/>
    </row>
    <row r="173" customFormat="false" ht="15" hidden="false" customHeight="false" outlineLevel="0" collapsed="false">
      <c r="A173" s="205"/>
    </row>
    <row r="174" customFormat="false" ht="15" hidden="false" customHeight="false" outlineLevel="0" collapsed="false">
      <c r="A174" s="205"/>
    </row>
    <row r="175" customFormat="false" ht="15" hidden="false" customHeight="false" outlineLevel="0" collapsed="false">
      <c r="A175" s="205"/>
    </row>
    <row r="176" customFormat="false" ht="15" hidden="false" customHeight="false" outlineLevel="0" collapsed="false">
      <c r="A176" s="205"/>
    </row>
    <row r="177" customFormat="false" ht="15" hidden="false" customHeight="false" outlineLevel="0" collapsed="false">
      <c r="A177" s="205"/>
    </row>
    <row r="178" customFormat="false" ht="15" hidden="false" customHeight="false" outlineLevel="0" collapsed="false">
      <c r="A178" s="205"/>
    </row>
    <row r="179" customFormat="false" ht="15" hidden="false" customHeight="false" outlineLevel="0" collapsed="false">
      <c r="A179" s="205"/>
    </row>
    <row r="180" customFormat="false" ht="15" hidden="false" customHeight="false" outlineLevel="0" collapsed="false">
      <c r="A180" s="205"/>
    </row>
    <row r="181" customFormat="false" ht="15" hidden="false" customHeight="false" outlineLevel="0" collapsed="false">
      <c r="A181" s="205"/>
    </row>
    <row r="182" customFormat="false" ht="15" hidden="false" customHeight="false" outlineLevel="0" collapsed="false">
      <c r="A182" s="205"/>
    </row>
    <row r="183" customFormat="false" ht="15" hidden="false" customHeight="false" outlineLevel="0" collapsed="false">
      <c r="A183" s="205"/>
    </row>
    <row r="184" customFormat="false" ht="15" hidden="false" customHeight="false" outlineLevel="0" collapsed="false">
      <c r="A184" s="205"/>
    </row>
    <row r="185" customFormat="false" ht="15" hidden="false" customHeight="false" outlineLevel="0" collapsed="false">
      <c r="A185" s="205"/>
    </row>
    <row r="186" customFormat="false" ht="15" hidden="false" customHeight="false" outlineLevel="0" collapsed="false">
      <c r="A186" s="205"/>
    </row>
    <row r="187" customFormat="false" ht="15" hidden="false" customHeight="false" outlineLevel="0" collapsed="false">
      <c r="A187" s="205"/>
    </row>
    <row r="188" customFormat="false" ht="15" hidden="false" customHeight="false" outlineLevel="0" collapsed="false">
      <c r="A188" s="205"/>
    </row>
    <row r="189" customFormat="false" ht="15" hidden="false" customHeight="false" outlineLevel="0" collapsed="false">
      <c r="A189" s="205"/>
    </row>
    <row r="190" customFormat="false" ht="15" hidden="false" customHeight="false" outlineLevel="0" collapsed="false">
      <c r="A190" s="205"/>
    </row>
    <row r="191" customFormat="false" ht="15" hidden="false" customHeight="false" outlineLevel="0" collapsed="false">
      <c r="A191" s="205"/>
    </row>
    <row r="192" customFormat="false" ht="15" hidden="false" customHeight="false" outlineLevel="0" collapsed="false">
      <c r="A192" s="205"/>
    </row>
    <row r="193" customFormat="false" ht="15" hidden="false" customHeight="false" outlineLevel="0" collapsed="false">
      <c r="A193" s="205"/>
    </row>
    <row r="194" customFormat="false" ht="15" hidden="false" customHeight="false" outlineLevel="0" collapsed="false">
      <c r="A194" s="205"/>
    </row>
    <row r="195" customFormat="false" ht="15" hidden="false" customHeight="false" outlineLevel="0" collapsed="false">
      <c r="A195" s="205"/>
    </row>
    <row r="196" customFormat="false" ht="15" hidden="false" customHeight="false" outlineLevel="0" collapsed="false">
      <c r="A196" s="205"/>
    </row>
    <row r="197" customFormat="false" ht="15" hidden="false" customHeight="false" outlineLevel="0" collapsed="false">
      <c r="A197" s="205"/>
    </row>
    <row r="198" customFormat="false" ht="15" hidden="false" customHeight="false" outlineLevel="0" collapsed="false">
      <c r="A198" s="205"/>
    </row>
    <row r="199" customFormat="false" ht="15" hidden="false" customHeight="false" outlineLevel="0" collapsed="false">
      <c r="A199" s="205"/>
    </row>
    <row r="200" customFormat="false" ht="15" hidden="false" customHeight="false" outlineLevel="0" collapsed="false">
      <c r="A200" s="205"/>
    </row>
    <row r="201" customFormat="false" ht="15" hidden="false" customHeight="false" outlineLevel="0" collapsed="false">
      <c r="A201" s="205"/>
    </row>
    <row r="202" customFormat="false" ht="15" hidden="false" customHeight="false" outlineLevel="0" collapsed="false">
      <c r="A202" s="205"/>
    </row>
    <row r="203" customFormat="false" ht="15" hidden="false" customHeight="false" outlineLevel="0" collapsed="false">
      <c r="A203" s="205"/>
    </row>
    <row r="204" customFormat="false" ht="15" hidden="false" customHeight="false" outlineLevel="0" collapsed="false">
      <c r="A204" s="205"/>
    </row>
    <row r="205" customFormat="false" ht="15" hidden="false" customHeight="false" outlineLevel="0" collapsed="false">
      <c r="A205" s="205"/>
    </row>
    <row r="206" customFormat="false" ht="15" hidden="false" customHeight="false" outlineLevel="0" collapsed="false">
      <c r="A206" s="205"/>
    </row>
    <row r="207" customFormat="false" ht="15" hidden="false" customHeight="false" outlineLevel="0" collapsed="false">
      <c r="A207" s="205"/>
    </row>
    <row r="208" customFormat="false" ht="15" hidden="false" customHeight="false" outlineLevel="0" collapsed="false">
      <c r="A208" s="205"/>
    </row>
    <row r="209" customFormat="false" ht="15" hidden="false" customHeight="false" outlineLevel="0" collapsed="false">
      <c r="A209" s="205"/>
    </row>
    <row r="210" customFormat="false" ht="15" hidden="false" customHeight="false" outlineLevel="0" collapsed="false">
      <c r="A210" s="205"/>
    </row>
    <row r="211" customFormat="false" ht="15" hidden="false" customHeight="false" outlineLevel="0" collapsed="false">
      <c r="A211" s="205"/>
    </row>
    <row r="212" customFormat="false" ht="15" hidden="false" customHeight="false" outlineLevel="0" collapsed="false">
      <c r="A212" s="205"/>
    </row>
    <row r="213" customFormat="false" ht="15" hidden="false" customHeight="false" outlineLevel="0" collapsed="false">
      <c r="A213" s="205"/>
    </row>
    <row r="214" customFormat="false" ht="15" hidden="false" customHeight="false" outlineLevel="0" collapsed="false">
      <c r="A214" s="205"/>
    </row>
    <row r="215" customFormat="false" ht="15" hidden="false" customHeight="false" outlineLevel="0" collapsed="false">
      <c r="A215" s="205"/>
    </row>
    <row r="216" customFormat="false" ht="15" hidden="false" customHeight="false" outlineLevel="0" collapsed="false">
      <c r="A216" s="205"/>
    </row>
    <row r="217" customFormat="false" ht="15" hidden="false" customHeight="false" outlineLevel="0" collapsed="false">
      <c r="A217" s="205"/>
    </row>
    <row r="218" customFormat="false" ht="15" hidden="false" customHeight="false" outlineLevel="0" collapsed="false">
      <c r="A218" s="205"/>
    </row>
    <row r="219" customFormat="false" ht="15" hidden="false" customHeight="false" outlineLevel="0" collapsed="false">
      <c r="A219" s="205"/>
    </row>
    <row r="220" customFormat="false" ht="15" hidden="false" customHeight="false" outlineLevel="0" collapsed="false">
      <c r="A220" s="205"/>
    </row>
    <row r="221" customFormat="false" ht="15" hidden="false" customHeight="false" outlineLevel="0" collapsed="false">
      <c r="A221" s="205"/>
    </row>
    <row r="222" customFormat="false" ht="15" hidden="false" customHeight="false" outlineLevel="0" collapsed="false">
      <c r="A222" s="205"/>
    </row>
    <row r="223" customFormat="false" ht="15" hidden="false" customHeight="false" outlineLevel="0" collapsed="false">
      <c r="A223" s="205"/>
    </row>
    <row r="224" customFormat="false" ht="15" hidden="false" customHeight="false" outlineLevel="0" collapsed="false">
      <c r="A224" s="205"/>
    </row>
    <row r="225" customFormat="false" ht="15" hidden="false" customHeight="false" outlineLevel="0" collapsed="false">
      <c r="A225" s="205"/>
    </row>
    <row r="226" customFormat="false" ht="15" hidden="false" customHeight="false" outlineLevel="0" collapsed="false">
      <c r="A226" s="205"/>
    </row>
    <row r="227" customFormat="false" ht="15" hidden="false" customHeight="false" outlineLevel="0" collapsed="false">
      <c r="A227" s="205"/>
    </row>
    <row r="228" customFormat="false" ht="15" hidden="false" customHeight="false" outlineLevel="0" collapsed="false">
      <c r="A228" s="205"/>
    </row>
    <row r="229" customFormat="false" ht="15" hidden="false" customHeight="false" outlineLevel="0" collapsed="false">
      <c r="A229" s="205"/>
    </row>
    <row r="230" customFormat="false" ht="15" hidden="false" customHeight="false" outlineLevel="0" collapsed="false">
      <c r="A230" s="205"/>
    </row>
    <row r="231" customFormat="false" ht="15" hidden="false" customHeight="false" outlineLevel="0" collapsed="false">
      <c r="A231" s="205"/>
    </row>
    <row r="232" customFormat="false" ht="15" hidden="false" customHeight="false" outlineLevel="0" collapsed="false">
      <c r="A232" s="205"/>
    </row>
    <row r="233" customFormat="false" ht="15" hidden="false" customHeight="false" outlineLevel="0" collapsed="false">
      <c r="A233" s="205"/>
    </row>
    <row r="234" customFormat="false" ht="15" hidden="false" customHeight="false" outlineLevel="0" collapsed="false">
      <c r="A234" s="205"/>
    </row>
    <row r="235" customFormat="false" ht="15" hidden="false" customHeight="false" outlineLevel="0" collapsed="false">
      <c r="A235" s="205"/>
    </row>
    <row r="236" customFormat="false" ht="15" hidden="false" customHeight="false" outlineLevel="0" collapsed="false">
      <c r="A236" s="205"/>
    </row>
    <row r="237" customFormat="false" ht="15" hidden="false" customHeight="false" outlineLevel="0" collapsed="false">
      <c r="A237" s="205"/>
    </row>
    <row r="238" customFormat="false" ht="15" hidden="false" customHeight="false" outlineLevel="0" collapsed="false">
      <c r="A238" s="205"/>
    </row>
    <row r="239" customFormat="false" ht="15" hidden="false" customHeight="false" outlineLevel="0" collapsed="false">
      <c r="A239" s="205"/>
    </row>
    <row r="240" customFormat="false" ht="15" hidden="false" customHeight="false" outlineLevel="0" collapsed="false">
      <c r="A240" s="205"/>
    </row>
    <row r="241" customFormat="false" ht="15" hidden="false" customHeight="false" outlineLevel="0" collapsed="false">
      <c r="A241" s="205"/>
    </row>
    <row r="242" customFormat="false" ht="15" hidden="false" customHeight="false" outlineLevel="0" collapsed="false">
      <c r="A242" s="205"/>
    </row>
    <row r="243" customFormat="false" ht="15" hidden="false" customHeight="false" outlineLevel="0" collapsed="false">
      <c r="A243" s="205"/>
    </row>
    <row r="244" customFormat="false" ht="15" hidden="false" customHeight="false" outlineLevel="0" collapsed="false">
      <c r="A244" s="205"/>
    </row>
    <row r="245" customFormat="false" ht="15" hidden="false" customHeight="false" outlineLevel="0" collapsed="false">
      <c r="A245" s="205"/>
    </row>
    <row r="246" customFormat="false" ht="15" hidden="false" customHeight="false" outlineLevel="0" collapsed="false">
      <c r="A246" s="205"/>
    </row>
    <row r="247" customFormat="false" ht="15" hidden="false" customHeight="false" outlineLevel="0" collapsed="false">
      <c r="A247" s="205"/>
    </row>
    <row r="248" customFormat="false" ht="15" hidden="false" customHeight="false" outlineLevel="0" collapsed="false">
      <c r="A248" s="205"/>
    </row>
    <row r="249" customFormat="false" ht="15" hidden="false" customHeight="false" outlineLevel="0" collapsed="false">
      <c r="A249" s="205"/>
    </row>
    <row r="250" customFormat="false" ht="15" hidden="false" customHeight="false" outlineLevel="0" collapsed="false">
      <c r="A250" s="205"/>
    </row>
    <row r="251" customFormat="false" ht="15" hidden="false" customHeight="false" outlineLevel="0" collapsed="false">
      <c r="A251" s="205"/>
    </row>
    <row r="252" customFormat="false" ht="15" hidden="false" customHeight="false" outlineLevel="0" collapsed="false">
      <c r="A252" s="205"/>
    </row>
    <row r="253" customFormat="false" ht="15" hidden="false" customHeight="false" outlineLevel="0" collapsed="false">
      <c r="A253" s="205"/>
    </row>
    <row r="254" customFormat="false" ht="15" hidden="false" customHeight="false" outlineLevel="0" collapsed="false">
      <c r="A254" s="205"/>
    </row>
    <row r="255" customFormat="false" ht="15" hidden="false" customHeight="false" outlineLevel="0" collapsed="false">
      <c r="A255" s="205"/>
    </row>
    <row r="256" customFormat="false" ht="15" hidden="false" customHeight="false" outlineLevel="0" collapsed="false">
      <c r="A256" s="205"/>
    </row>
    <row r="257" customFormat="false" ht="15" hidden="false" customHeight="false" outlineLevel="0" collapsed="false">
      <c r="A257" s="205"/>
    </row>
    <row r="258" customFormat="false" ht="15" hidden="false" customHeight="false" outlineLevel="0" collapsed="false">
      <c r="A258" s="205"/>
    </row>
    <row r="259" customFormat="false" ht="15" hidden="false" customHeight="false" outlineLevel="0" collapsed="false">
      <c r="A259" s="205"/>
    </row>
    <row r="260" customFormat="false" ht="15" hidden="false" customHeight="false" outlineLevel="0" collapsed="false">
      <c r="A260" s="205"/>
    </row>
    <row r="261" customFormat="false" ht="15" hidden="false" customHeight="false" outlineLevel="0" collapsed="false">
      <c r="A261" s="205"/>
    </row>
    <row r="262" customFormat="false" ht="15" hidden="false" customHeight="false" outlineLevel="0" collapsed="false">
      <c r="A262" s="205"/>
    </row>
    <row r="263" customFormat="false" ht="15" hidden="false" customHeight="false" outlineLevel="0" collapsed="false">
      <c r="A263" s="205"/>
    </row>
    <row r="264" customFormat="false" ht="15" hidden="false" customHeight="false" outlineLevel="0" collapsed="false">
      <c r="A264" s="205"/>
    </row>
    <row r="265" customFormat="false" ht="15" hidden="false" customHeight="false" outlineLevel="0" collapsed="false">
      <c r="A265" s="205"/>
    </row>
    <row r="266" customFormat="false" ht="15" hidden="false" customHeight="false" outlineLevel="0" collapsed="false">
      <c r="A266" s="205"/>
    </row>
    <row r="267" customFormat="false" ht="15" hidden="false" customHeight="false" outlineLevel="0" collapsed="false">
      <c r="A267" s="205"/>
    </row>
    <row r="268" customFormat="false" ht="15" hidden="false" customHeight="false" outlineLevel="0" collapsed="false">
      <c r="A268" s="205"/>
    </row>
    <row r="269" customFormat="false" ht="15" hidden="false" customHeight="false" outlineLevel="0" collapsed="false">
      <c r="A269" s="205"/>
    </row>
    <row r="270" customFormat="false" ht="15" hidden="false" customHeight="false" outlineLevel="0" collapsed="false">
      <c r="A270" s="205"/>
    </row>
    <row r="271" customFormat="false" ht="15" hidden="false" customHeight="false" outlineLevel="0" collapsed="false">
      <c r="A271" s="205"/>
    </row>
    <row r="272" customFormat="false" ht="15" hidden="false" customHeight="false" outlineLevel="0" collapsed="false">
      <c r="A272" s="205"/>
    </row>
    <row r="273" customFormat="false" ht="15" hidden="false" customHeight="false" outlineLevel="0" collapsed="false">
      <c r="A273" s="205"/>
    </row>
    <row r="274" customFormat="false" ht="15" hidden="false" customHeight="false" outlineLevel="0" collapsed="false">
      <c r="A274" s="205"/>
    </row>
    <row r="275" customFormat="false" ht="15" hidden="false" customHeight="false" outlineLevel="0" collapsed="false">
      <c r="A275" s="205"/>
    </row>
    <row r="276" customFormat="false" ht="15" hidden="false" customHeight="false" outlineLevel="0" collapsed="false">
      <c r="A276" s="205"/>
    </row>
    <row r="277" customFormat="false" ht="15" hidden="false" customHeight="false" outlineLevel="0" collapsed="false">
      <c r="A277" s="205"/>
    </row>
    <row r="278" customFormat="false" ht="15" hidden="false" customHeight="false" outlineLevel="0" collapsed="false">
      <c r="A278" s="205"/>
    </row>
    <row r="279" customFormat="false" ht="15" hidden="false" customHeight="false" outlineLevel="0" collapsed="false">
      <c r="A279" s="205"/>
    </row>
    <row r="280" customFormat="false" ht="15" hidden="false" customHeight="false" outlineLevel="0" collapsed="false">
      <c r="A280" s="205"/>
    </row>
    <row r="281" customFormat="false" ht="15" hidden="false" customHeight="false" outlineLevel="0" collapsed="false">
      <c r="A281" s="205"/>
    </row>
    <row r="282" customFormat="false" ht="15" hidden="false" customHeight="false" outlineLevel="0" collapsed="false">
      <c r="A282" s="205"/>
    </row>
    <row r="283" customFormat="false" ht="15" hidden="false" customHeight="false" outlineLevel="0" collapsed="false">
      <c r="A283" s="205"/>
    </row>
    <row r="284" customFormat="false" ht="15" hidden="false" customHeight="false" outlineLevel="0" collapsed="false">
      <c r="A284" s="205"/>
    </row>
    <row r="285" customFormat="false" ht="15" hidden="false" customHeight="false" outlineLevel="0" collapsed="false">
      <c r="A285" s="205"/>
    </row>
    <row r="286" customFormat="false" ht="15" hidden="false" customHeight="false" outlineLevel="0" collapsed="false">
      <c r="A286" s="205"/>
    </row>
    <row r="287" customFormat="false" ht="15" hidden="false" customHeight="false" outlineLevel="0" collapsed="false">
      <c r="A287" s="205"/>
    </row>
    <row r="288" customFormat="false" ht="15" hidden="false" customHeight="false" outlineLevel="0" collapsed="false">
      <c r="A288" s="205"/>
    </row>
    <row r="289" customFormat="false" ht="15" hidden="false" customHeight="false" outlineLevel="0" collapsed="false">
      <c r="A289" s="205"/>
    </row>
    <row r="290" customFormat="false" ht="15" hidden="false" customHeight="false" outlineLevel="0" collapsed="false">
      <c r="A290" s="205"/>
    </row>
    <row r="291" customFormat="false" ht="15" hidden="false" customHeight="false" outlineLevel="0" collapsed="false">
      <c r="A291" s="205"/>
    </row>
    <row r="292" customFormat="false" ht="15" hidden="false" customHeight="false" outlineLevel="0" collapsed="false">
      <c r="A292" s="205"/>
    </row>
    <row r="293" customFormat="false" ht="15" hidden="false" customHeight="false" outlineLevel="0" collapsed="false">
      <c r="A293" s="205"/>
    </row>
    <row r="294" customFormat="false" ht="15" hidden="false" customHeight="false" outlineLevel="0" collapsed="false">
      <c r="A294" s="205"/>
    </row>
    <row r="295" customFormat="false" ht="15" hidden="false" customHeight="false" outlineLevel="0" collapsed="false">
      <c r="A295" s="205"/>
    </row>
    <row r="296" customFormat="false" ht="15" hidden="false" customHeight="false" outlineLevel="0" collapsed="false">
      <c r="A296" s="205"/>
    </row>
    <row r="297" customFormat="false" ht="15" hidden="false" customHeight="false" outlineLevel="0" collapsed="false">
      <c r="A297" s="205"/>
    </row>
    <row r="298" customFormat="false" ht="15" hidden="false" customHeight="false" outlineLevel="0" collapsed="false">
      <c r="A298" s="205"/>
    </row>
    <row r="299" customFormat="false" ht="15" hidden="false" customHeight="false" outlineLevel="0" collapsed="false">
      <c r="A299" s="205"/>
    </row>
    <row r="300" customFormat="false" ht="15" hidden="false" customHeight="false" outlineLevel="0" collapsed="false">
      <c r="A300" s="205"/>
    </row>
    <row r="301" customFormat="false" ht="15" hidden="false" customHeight="false" outlineLevel="0" collapsed="false">
      <c r="A301" s="205"/>
    </row>
    <row r="302" customFormat="false" ht="15" hidden="false" customHeight="false" outlineLevel="0" collapsed="false">
      <c r="A302" s="205"/>
    </row>
    <row r="303" customFormat="false" ht="15" hidden="false" customHeight="false" outlineLevel="0" collapsed="false">
      <c r="A303" s="205"/>
    </row>
    <row r="304" customFormat="false" ht="15" hidden="false" customHeight="false" outlineLevel="0" collapsed="false">
      <c r="A304" s="205"/>
    </row>
    <row r="305" customFormat="false" ht="15" hidden="false" customHeight="false" outlineLevel="0" collapsed="false">
      <c r="A305" s="205"/>
    </row>
    <row r="306" customFormat="false" ht="15" hidden="false" customHeight="false" outlineLevel="0" collapsed="false">
      <c r="A306" s="205"/>
    </row>
    <row r="307" customFormat="false" ht="15" hidden="false" customHeight="false" outlineLevel="0" collapsed="false">
      <c r="A307" s="205"/>
    </row>
    <row r="308" customFormat="false" ht="15" hidden="false" customHeight="false" outlineLevel="0" collapsed="false">
      <c r="A308" s="205"/>
    </row>
    <row r="309" customFormat="false" ht="15" hidden="false" customHeight="false" outlineLevel="0" collapsed="false">
      <c r="A309" s="205"/>
    </row>
    <row r="310" customFormat="false" ht="15" hidden="false" customHeight="false" outlineLevel="0" collapsed="false">
      <c r="A310" s="205"/>
    </row>
    <row r="311" customFormat="false" ht="15" hidden="false" customHeight="false" outlineLevel="0" collapsed="false">
      <c r="A311" s="205"/>
    </row>
    <row r="312" customFormat="false" ht="15" hidden="false" customHeight="false" outlineLevel="0" collapsed="false">
      <c r="A312" s="205"/>
    </row>
    <row r="313" customFormat="false" ht="15" hidden="false" customHeight="false" outlineLevel="0" collapsed="false">
      <c r="A313" s="205"/>
    </row>
    <row r="314" customFormat="false" ht="15" hidden="false" customHeight="false" outlineLevel="0" collapsed="false">
      <c r="A314" s="205"/>
    </row>
    <row r="315" customFormat="false" ht="15" hidden="false" customHeight="false" outlineLevel="0" collapsed="false">
      <c r="A315" s="205"/>
    </row>
    <row r="316" customFormat="false" ht="15" hidden="false" customHeight="false" outlineLevel="0" collapsed="false">
      <c r="A316" s="205"/>
    </row>
    <row r="317" customFormat="false" ht="15" hidden="false" customHeight="false" outlineLevel="0" collapsed="false">
      <c r="A317" s="205"/>
    </row>
    <row r="318" customFormat="false" ht="15" hidden="false" customHeight="false" outlineLevel="0" collapsed="false">
      <c r="A318" s="205"/>
    </row>
    <row r="319" customFormat="false" ht="15" hidden="false" customHeight="false" outlineLevel="0" collapsed="false">
      <c r="A319" s="205"/>
    </row>
    <row r="320" customFormat="false" ht="15" hidden="false" customHeight="false" outlineLevel="0" collapsed="false">
      <c r="A320" s="205"/>
    </row>
    <row r="321" customFormat="false" ht="15" hidden="false" customHeight="false" outlineLevel="0" collapsed="false">
      <c r="A321" s="205"/>
    </row>
    <row r="322" customFormat="false" ht="15" hidden="false" customHeight="false" outlineLevel="0" collapsed="false">
      <c r="A322" s="205"/>
    </row>
    <row r="323" customFormat="false" ht="15" hidden="false" customHeight="false" outlineLevel="0" collapsed="false">
      <c r="A323" s="205"/>
    </row>
    <row r="324" customFormat="false" ht="15" hidden="false" customHeight="false" outlineLevel="0" collapsed="false">
      <c r="A324" s="205"/>
    </row>
    <row r="325" customFormat="false" ht="15" hidden="false" customHeight="false" outlineLevel="0" collapsed="false">
      <c r="A325" s="205"/>
    </row>
    <row r="326" customFormat="false" ht="15" hidden="false" customHeight="false" outlineLevel="0" collapsed="false">
      <c r="A326" s="205"/>
    </row>
    <row r="327" customFormat="false" ht="15" hidden="false" customHeight="false" outlineLevel="0" collapsed="false">
      <c r="A327" s="205"/>
    </row>
    <row r="328" customFormat="false" ht="15" hidden="false" customHeight="false" outlineLevel="0" collapsed="false">
      <c r="A328" s="205"/>
    </row>
    <row r="329" customFormat="false" ht="15" hidden="false" customHeight="false" outlineLevel="0" collapsed="false">
      <c r="A329" s="205"/>
    </row>
    <row r="330" customFormat="false" ht="15" hidden="false" customHeight="false" outlineLevel="0" collapsed="false">
      <c r="A330" s="205"/>
    </row>
    <row r="331" customFormat="false" ht="15" hidden="false" customHeight="false" outlineLevel="0" collapsed="false">
      <c r="A331" s="205"/>
    </row>
    <row r="332" customFormat="false" ht="15" hidden="false" customHeight="false" outlineLevel="0" collapsed="false">
      <c r="A332" s="205"/>
    </row>
    <row r="333" customFormat="false" ht="15" hidden="false" customHeight="false" outlineLevel="0" collapsed="false">
      <c r="A333" s="205"/>
    </row>
    <row r="334" customFormat="false" ht="15" hidden="false" customHeight="false" outlineLevel="0" collapsed="false">
      <c r="A334" s="205"/>
    </row>
    <row r="335" customFormat="false" ht="15" hidden="false" customHeight="false" outlineLevel="0" collapsed="false">
      <c r="A335" s="205"/>
    </row>
    <row r="336" customFormat="false" ht="15" hidden="false" customHeight="false" outlineLevel="0" collapsed="false">
      <c r="A336" s="205"/>
    </row>
    <row r="337" customFormat="false" ht="15" hidden="false" customHeight="false" outlineLevel="0" collapsed="false">
      <c r="A337" s="205"/>
    </row>
    <row r="338" customFormat="false" ht="15" hidden="false" customHeight="false" outlineLevel="0" collapsed="false">
      <c r="A338" s="205"/>
    </row>
    <row r="339" customFormat="false" ht="15" hidden="false" customHeight="false" outlineLevel="0" collapsed="false">
      <c r="A339" s="205"/>
    </row>
    <row r="340" customFormat="false" ht="15" hidden="false" customHeight="false" outlineLevel="0" collapsed="false">
      <c r="A340" s="205"/>
    </row>
    <row r="341" customFormat="false" ht="15" hidden="false" customHeight="false" outlineLevel="0" collapsed="false">
      <c r="A341" s="205"/>
    </row>
    <row r="342" customFormat="false" ht="15" hidden="false" customHeight="false" outlineLevel="0" collapsed="false">
      <c r="A342" s="205"/>
    </row>
    <row r="343" customFormat="false" ht="15" hidden="false" customHeight="false" outlineLevel="0" collapsed="false">
      <c r="A343" s="205"/>
    </row>
    <row r="344" customFormat="false" ht="15" hidden="false" customHeight="false" outlineLevel="0" collapsed="false">
      <c r="A344" s="205"/>
    </row>
    <row r="345" customFormat="false" ht="15" hidden="false" customHeight="false" outlineLevel="0" collapsed="false">
      <c r="A345" s="205"/>
    </row>
    <row r="346" customFormat="false" ht="15" hidden="false" customHeight="false" outlineLevel="0" collapsed="false">
      <c r="A346" s="205"/>
    </row>
    <row r="347" customFormat="false" ht="15" hidden="false" customHeight="false" outlineLevel="0" collapsed="false">
      <c r="A347" s="205"/>
    </row>
    <row r="348" customFormat="false" ht="15" hidden="false" customHeight="false" outlineLevel="0" collapsed="false">
      <c r="A348" s="205"/>
    </row>
    <row r="349" customFormat="false" ht="15" hidden="false" customHeight="false" outlineLevel="0" collapsed="false">
      <c r="A349" s="205"/>
    </row>
    <row r="350" customFormat="false" ht="15" hidden="false" customHeight="false" outlineLevel="0" collapsed="false">
      <c r="A350" s="205"/>
    </row>
    <row r="351" customFormat="false" ht="15" hidden="false" customHeight="false" outlineLevel="0" collapsed="false">
      <c r="A351" s="205"/>
    </row>
    <row r="352" customFormat="false" ht="15" hidden="false" customHeight="false" outlineLevel="0" collapsed="false">
      <c r="A352" s="205"/>
    </row>
    <row r="353" customFormat="false" ht="15" hidden="false" customHeight="false" outlineLevel="0" collapsed="false">
      <c r="A353" s="205"/>
    </row>
    <row r="354" customFormat="false" ht="15" hidden="false" customHeight="false" outlineLevel="0" collapsed="false">
      <c r="A354" s="205"/>
    </row>
    <row r="355" customFormat="false" ht="15" hidden="false" customHeight="false" outlineLevel="0" collapsed="false">
      <c r="A355" s="205"/>
    </row>
    <row r="356" customFormat="false" ht="15" hidden="false" customHeight="false" outlineLevel="0" collapsed="false">
      <c r="A356" s="205"/>
    </row>
    <row r="357" customFormat="false" ht="15" hidden="false" customHeight="false" outlineLevel="0" collapsed="false">
      <c r="A357" s="205"/>
    </row>
    <row r="358" customFormat="false" ht="15" hidden="false" customHeight="false" outlineLevel="0" collapsed="false">
      <c r="A358" s="205"/>
    </row>
    <row r="359" customFormat="false" ht="15" hidden="false" customHeight="false" outlineLevel="0" collapsed="false">
      <c r="A359" s="205"/>
    </row>
    <row r="360" customFormat="false" ht="15" hidden="false" customHeight="false" outlineLevel="0" collapsed="false">
      <c r="A360" s="205"/>
    </row>
    <row r="361" customFormat="false" ht="15" hidden="false" customHeight="false" outlineLevel="0" collapsed="false">
      <c r="A361" s="205"/>
    </row>
    <row r="362" customFormat="false" ht="15" hidden="false" customHeight="false" outlineLevel="0" collapsed="false">
      <c r="A362" s="205"/>
    </row>
    <row r="363" customFormat="false" ht="15" hidden="false" customHeight="false" outlineLevel="0" collapsed="false">
      <c r="A363" s="205"/>
    </row>
    <row r="364" customFormat="false" ht="15" hidden="false" customHeight="false" outlineLevel="0" collapsed="false">
      <c r="A364" s="205"/>
    </row>
    <row r="365" customFormat="false" ht="15" hidden="false" customHeight="false" outlineLevel="0" collapsed="false">
      <c r="A365" s="205"/>
    </row>
    <row r="366" customFormat="false" ht="15" hidden="false" customHeight="false" outlineLevel="0" collapsed="false">
      <c r="A366" s="205"/>
    </row>
    <row r="367" customFormat="false" ht="15" hidden="false" customHeight="false" outlineLevel="0" collapsed="false">
      <c r="A367" s="205"/>
    </row>
    <row r="368" customFormat="false" ht="15" hidden="false" customHeight="false" outlineLevel="0" collapsed="false">
      <c r="A368" s="205"/>
    </row>
    <row r="369" customFormat="false" ht="15" hidden="false" customHeight="false" outlineLevel="0" collapsed="false">
      <c r="A369" s="205"/>
    </row>
    <row r="370" customFormat="false" ht="15" hidden="false" customHeight="false" outlineLevel="0" collapsed="false">
      <c r="A370" s="205"/>
    </row>
    <row r="371" customFormat="false" ht="15" hidden="false" customHeight="false" outlineLevel="0" collapsed="false">
      <c r="A371" s="205"/>
    </row>
    <row r="372" customFormat="false" ht="15" hidden="false" customHeight="false" outlineLevel="0" collapsed="false">
      <c r="A372" s="205"/>
    </row>
    <row r="373" customFormat="false" ht="15" hidden="false" customHeight="false" outlineLevel="0" collapsed="false">
      <c r="A373" s="205"/>
    </row>
    <row r="374" customFormat="false" ht="15" hidden="false" customHeight="false" outlineLevel="0" collapsed="false">
      <c r="A374" s="205"/>
    </row>
    <row r="375" customFormat="false" ht="15" hidden="false" customHeight="false" outlineLevel="0" collapsed="false">
      <c r="A375" s="205"/>
    </row>
    <row r="376" customFormat="false" ht="15" hidden="false" customHeight="false" outlineLevel="0" collapsed="false">
      <c r="A376" s="205"/>
    </row>
    <row r="377" customFormat="false" ht="15" hidden="false" customHeight="false" outlineLevel="0" collapsed="false">
      <c r="A377" s="205"/>
    </row>
    <row r="378" customFormat="false" ht="15" hidden="false" customHeight="false" outlineLevel="0" collapsed="false">
      <c r="A378" s="205"/>
    </row>
    <row r="379" customFormat="false" ht="15" hidden="false" customHeight="false" outlineLevel="0" collapsed="false">
      <c r="A379" s="205"/>
    </row>
    <row r="380" customFormat="false" ht="15" hidden="false" customHeight="false" outlineLevel="0" collapsed="false">
      <c r="A380" s="205"/>
    </row>
    <row r="381" customFormat="false" ht="15" hidden="false" customHeight="false" outlineLevel="0" collapsed="false">
      <c r="A381" s="205"/>
    </row>
  </sheetData>
  <sheetProtection sheet="true" objects="true" scenarios="true" selectLockedCells="true" selectUnlockedCells="true"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1:X146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M9" activeCellId="0" sqref="M9"/>
    </sheetView>
  </sheetViews>
  <sheetFormatPr defaultColWidth="13.96484375" defaultRowHeight="15" zeroHeight="false" outlineLevelRow="0" outlineLevelCol="0"/>
  <cols>
    <col collapsed="false" customWidth="true" hidden="false" outlineLevel="0" max="1" min="1" style="0" width="2.42"/>
    <col collapsed="false" customWidth="true" hidden="false" outlineLevel="0" max="2" min="2" style="163" width="6.28"/>
    <col collapsed="false" customWidth="true" hidden="false" outlineLevel="0" max="3" min="3" style="0" width="32"/>
    <col collapsed="false" customWidth="true" hidden="false" outlineLevel="0" max="4" min="4" style="164" width="3.98"/>
    <col collapsed="false" customWidth="true" hidden="false" outlineLevel="0" max="5" min="5" style="0" width="15.29"/>
    <col collapsed="false" customWidth="true" hidden="false" outlineLevel="0" max="6" min="6" style="165" width="13.14"/>
    <col collapsed="false" customWidth="true" hidden="false" outlineLevel="0" max="9" min="9" style="164" width="3.98"/>
    <col collapsed="false" customWidth="true" hidden="false" outlineLevel="0" max="14" min="14" style="164" width="3.98"/>
    <col collapsed="false" customWidth="true" hidden="false" outlineLevel="0" max="17" min="17" style="0" width="14.28"/>
    <col collapsed="false" customWidth="true" hidden="false" outlineLevel="0" max="18" min="18" style="166" width="33.14"/>
    <col collapsed="false" customWidth="true" hidden="true" outlineLevel="0" max="23" min="19" style="164" width="25.14"/>
    <col collapsed="false" customWidth="true" hidden="false" outlineLevel="0" max="24" min="24" style="167" width="8.86"/>
  </cols>
  <sheetData>
    <row r="1" customFormat="false" ht="15" hidden="false" customHeight="false" outlineLevel="0" collapsed="false">
      <c r="D1" s="164" t="n">
        <f aca="false">SUM(D2:D127)</f>
        <v>117</v>
      </c>
      <c r="I1" s="164" t="n">
        <f aca="false">SUM(I2:I127)</f>
        <v>91</v>
      </c>
      <c r="N1" s="164" t="n">
        <f aca="false">SUM(N2:N127)</f>
        <v>208</v>
      </c>
    </row>
    <row r="2" s="168" customFormat="true" ht="22.5" hidden="false" customHeight="true" outlineLevel="0" collapsed="false">
      <c r="B2" s="169" t="s">
        <v>114</v>
      </c>
      <c r="C2" s="169"/>
      <c r="D2" s="170"/>
      <c r="E2" s="171" t="str">
        <f aca="false">CONCATENATE("  ",SUM(E4:E9)/2," DISPUTADOS EM QUADRA =&gt;")</f>
        <v>  14 DISPUTADOS EM QUADRA =&gt;</v>
      </c>
      <c r="F2" s="171"/>
      <c r="G2" s="171"/>
      <c r="H2" s="172" t="n">
        <f aca="false">(SUM(E4:E9)/2)/(SUM(O4:O9)/2)</f>
        <v>0.933333333333333</v>
      </c>
      <c r="I2" s="170"/>
      <c r="J2" s="173" t="str">
        <f aca="false">CONCATENATE("  ",SUM(J4:J9)/2," FORAM POR W.O. =&gt;")</f>
        <v>  1 FORAM POR W.O. =&gt;</v>
      </c>
      <c r="K2" s="173"/>
      <c r="L2" s="173"/>
      <c r="M2" s="174" t="n">
        <f aca="false">(SUM(J4:J9)/2)/(SUM(O4:O9)/2)</f>
        <v>0.0666666666666667</v>
      </c>
      <c r="N2" s="170"/>
      <c r="O2" s="175" t="str">
        <f aca="false">CONCATENATE("  ",SUM(O4:O9)/2," FORAM COMPUTADOS")</f>
        <v>  15 FORAM COMPUTADOS</v>
      </c>
      <c r="P2" s="175"/>
      <c r="Q2" s="175"/>
      <c r="R2" s="176"/>
      <c r="S2" s="170"/>
      <c r="T2" s="170"/>
      <c r="U2" s="170"/>
      <c r="V2" s="170"/>
      <c r="W2" s="170"/>
      <c r="X2" s="177"/>
    </row>
    <row r="3" s="168" customFormat="true" ht="24.75" hidden="false" customHeight="true" outlineLevel="0" collapsed="false">
      <c r="B3" s="178" t="s">
        <v>30</v>
      </c>
      <c r="C3" s="178"/>
      <c r="D3" s="170"/>
      <c r="E3" s="179" t="s">
        <v>115</v>
      </c>
      <c r="F3" s="179"/>
      <c r="G3" s="180" t="s">
        <v>116</v>
      </c>
      <c r="H3" s="181" t="s">
        <v>117</v>
      </c>
      <c r="I3" s="170"/>
      <c r="J3" s="179" t="s">
        <v>115</v>
      </c>
      <c r="K3" s="179"/>
      <c r="L3" s="180" t="s">
        <v>116</v>
      </c>
      <c r="M3" s="181" t="s">
        <v>117</v>
      </c>
      <c r="N3" s="170"/>
      <c r="O3" s="179" t="s">
        <v>115</v>
      </c>
      <c r="P3" s="180" t="s">
        <v>116</v>
      </c>
      <c r="Q3" s="181" t="s">
        <v>117</v>
      </c>
      <c r="R3" s="182"/>
      <c r="S3" s="170"/>
      <c r="T3" s="170"/>
      <c r="U3" s="170"/>
      <c r="V3" s="170"/>
      <c r="W3" s="170"/>
      <c r="X3" s="177"/>
    </row>
    <row r="4" customFormat="false" ht="15" hidden="false" customHeight="false" outlineLevel="0" collapsed="false">
      <c r="B4" s="183" t="n">
        <v>1</v>
      </c>
      <c r="C4" s="50" t="str">
        <f aca="false">'Result do Turno'!G4</f>
        <v>ENZO ALCOFORADO</v>
      </c>
      <c r="E4" s="183" t="n">
        <f aca="false">G4+H4</f>
        <v>5</v>
      </c>
      <c r="F4" s="184" t="n">
        <f aca="false">E4/O4</f>
        <v>1</v>
      </c>
      <c r="G4" s="185" t="n">
        <f aca="false">P4-L4</f>
        <v>5</v>
      </c>
      <c r="H4" s="186" t="n">
        <f aca="false">Q4-M4</f>
        <v>0</v>
      </c>
      <c r="J4" s="183" t="n">
        <f aca="false">L4+M4</f>
        <v>0</v>
      </c>
      <c r="K4" s="184" t="n">
        <f aca="false">J4/O4</f>
        <v>0</v>
      </c>
      <c r="L4" s="185" t="n">
        <f aca="false">COUNTIF(S4:W9,CONCATENATE(C4,"$$W"))</f>
        <v>0</v>
      </c>
      <c r="M4" s="186" t="n">
        <f aca="false">COUNTIF(S4:W9,CONCATENATE(C4,"$$O"))</f>
        <v>0</v>
      </c>
      <c r="O4" s="187" t="n">
        <f aca="false">'Result do Turno'!H4</f>
        <v>5</v>
      </c>
      <c r="P4" s="185" t="n">
        <f aca="false">'Result do Turno'!I4</f>
        <v>5</v>
      </c>
      <c r="Q4" s="186" t="n">
        <f aca="false">O4-P4</f>
        <v>0</v>
      </c>
      <c r="R4" s="188" t="str">
        <f aca="false">IF(M4&gt;2,"Tenista com mais de 2 WxO","")</f>
        <v/>
      </c>
      <c r="S4" s="189" t="str">
        <f aca="false">CONCATENATE('Result do Turno'!V4,"$$",'Result do Turno'!X4)</f>
        <v>RODRIGO SOARES$$</v>
      </c>
      <c r="T4" s="189" t="str">
        <f aca="false">CONCATENATE('Result do Turno'!AJ4,"$$",'Result do Turno'!AL4)</f>
        <v>RODRIGO SOARES$$</v>
      </c>
      <c r="U4" s="189" t="str">
        <f aca="false">CONCATENATE('Result do Turno'!AX4,"$$",'Result do Turno'!AZ4)</f>
        <v>RODRIGO SOARES$$</v>
      </c>
      <c r="V4" s="189" t="str">
        <f aca="false">CONCATENATE('Result do Turno'!BL4,"$$",'Result do Turno'!BN4)</f>
        <v>RODRIGO SOARES$$O</v>
      </c>
      <c r="W4" s="189" t="str">
        <f aca="false">CONCATENATE('Result do Turno'!BZ4,"$$",'Result do Turno'!CB4)</f>
        <v>RODRIGO SOARES$$R</v>
      </c>
    </row>
    <row r="5" customFormat="false" ht="15" hidden="false" customHeight="false" outlineLevel="0" collapsed="false">
      <c r="B5" s="183" t="n">
        <v>2</v>
      </c>
      <c r="C5" s="50" t="str">
        <f aca="false">'Result do Turno'!G5</f>
        <v>GUSTAVO LUNA</v>
      </c>
      <c r="E5" s="183" t="n">
        <f aca="false">G5+H5</f>
        <v>5</v>
      </c>
      <c r="F5" s="184" t="n">
        <f aca="false">E5/O5</f>
        <v>1</v>
      </c>
      <c r="G5" s="185" t="n">
        <f aca="false">P5-L5</f>
        <v>3</v>
      </c>
      <c r="H5" s="186" t="n">
        <f aca="false">Q5-M5</f>
        <v>2</v>
      </c>
      <c r="J5" s="183" t="n">
        <f aca="false">L5+M5</f>
        <v>0</v>
      </c>
      <c r="K5" s="184" t="n">
        <f aca="false">J5/O5</f>
        <v>0</v>
      </c>
      <c r="L5" s="185" t="n">
        <f aca="false">COUNTIF(S4:W9,CONCATENATE(C5,"$$W"))</f>
        <v>0</v>
      </c>
      <c r="M5" s="186" t="n">
        <f aca="false">COUNTIF(S4:W9,CONCATENATE(C5,"$$O"))</f>
        <v>0</v>
      </c>
      <c r="O5" s="187" t="n">
        <f aca="false">'Result do Turno'!H5</f>
        <v>5</v>
      </c>
      <c r="P5" s="185" t="n">
        <f aca="false">'Result do Turno'!I5</f>
        <v>3</v>
      </c>
      <c r="Q5" s="186" t="n">
        <f aca="false">O5-P5</f>
        <v>2</v>
      </c>
      <c r="R5" s="188" t="str">
        <f aca="false">IF(M5&gt;2,"Tenista com mais de 2 WxO","")</f>
        <v/>
      </c>
      <c r="S5" s="189" t="str">
        <f aca="false">CONCATENATE('Result do Turno'!V5,"$$",'Result do Turno'!X5)</f>
        <v>GUSTAVO LUNA$$</v>
      </c>
      <c r="T5" s="189" t="str">
        <f aca="false">CONCATENATE('Result do Turno'!AJ5,"$$",'Result do Turno'!AL5)</f>
        <v>TIAGO PRATA$$</v>
      </c>
      <c r="U5" s="189" t="str">
        <f aca="false">CONCATENATE('Result do Turno'!AX5,"$$",'Result do Turno'!AZ5)</f>
        <v>DOUGLAS VELASQUEZ$$</v>
      </c>
      <c r="V5" s="189" t="str">
        <f aca="false">CONCATENATE('Result do Turno'!BL5,"$$",'Result do Turno'!BN5)</f>
        <v>OTAVIO BUENO$$W</v>
      </c>
      <c r="W5" s="189" t="str">
        <f aca="false">CONCATENATE('Result do Turno'!BZ5,"$$",'Result do Turno'!CB5)</f>
        <v>ENZO ALCOFORADO$$</v>
      </c>
    </row>
    <row r="6" customFormat="false" ht="15" hidden="false" customHeight="false" outlineLevel="0" collapsed="false">
      <c r="B6" s="183" t="n">
        <v>3</v>
      </c>
      <c r="C6" s="50" t="str">
        <f aca="false">'Result do Turno'!G6</f>
        <v>DOUGLAS VELASQUEZ</v>
      </c>
      <c r="E6" s="183" t="n">
        <f aca="false">G6+H6</f>
        <v>5</v>
      </c>
      <c r="F6" s="184" t="n">
        <f aca="false">E6/O6</f>
        <v>1</v>
      </c>
      <c r="G6" s="185" t="n">
        <f aca="false">P6-L6</f>
        <v>3</v>
      </c>
      <c r="H6" s="186" t="n">
        <f aca="false">Q6-M6</f>
        <v>2</v>
      </c>
      <c r="J6" s="183" t="n">
        <f aca="false">L6+M6</f>
        <v>0</v>
      </c>
      <c r="K6" s="184" t="n">
        <f aca="false">J6/O6</f>
        <v>0</v>
      </c>
      <c r="L6" s="185" t="n">
        <f aca="false">COUNTIF(S4:W9,CONCATENATE(C6,"$$W"))</f>
        <v>0</v>
      </c>
      <c r="M6" s="186" t="n">
        <f aca="false">COUNTIF(S4:W9,CONCATENATE(C6,"$$O"))</f>
        <v>0</v>
      </c>
      <c r="O6" s="187" t="n">
        <f aca="false">'Result do Turno'!H6</f>
        <v>5</v>
      </c>
      <c r="P6" s="185" t="n">
        <f aca="false">'Result do Turno'!I6</f>
        <v>3</v>
      </c>
      <c r="Q6" s="186" t="n">
        <f aca="false">O6-P6</f>
        <v>2</v>
      </c>
      <c r="R6" s="188" t="str">
        <f aca="false">IF(M6&gt;2,"Tenista com mais de 2 WxO","")</f>
        <v/>
      </c>
      <c r="S6" s="189" t="str">
        <f aca="false">CONCATENATE('Result do Turno'!V6,"$$",'Result do Turno'!X6)</f>
        <v>ENZO ALCOFORADO$$</v>
      </c>
      <c r="T6" s="189" t="str">
        <f aca="false">CONCATENATE('Result do Turno'!AJ6,"$$",'Result do Turno'!AL6)</f>
        <v>ENZO ALCOFORADO$$</v>
      </c>
      <c r="U6" s="189" t="str">
        <f aca="false">CONCATENATE('Result do Turno'!AX6,"$$",'Result do Turno'!AZ6)</f>
        <v>ENZO ALCOFORADO$$</v>
      </c>
      <c r="V6" s="189" t="str">
        <f aca="false">CONCATENATE('Result do Turno'!BL6,"$$",'Result do Turno'!BN6)</f>
        <v>ENZO ALCOFORADO$$</v>
      </c>
      <c r="W6" s="189" t="str">
        <f aca="false">CONCATENATE('Result do Turno'!BZ6,"$$",'Result do Turno'!CB6)</f>
        <v>OTAVIO BUENO$$</v>
      </c>
    </row>
    <row r="7" customFormat="false" ht="15" hidden="false" customHeight="false" outlineLevel="0" collapsed="false">
      <c r="B7" s="183" t="n">
        <v>4</v>
      </c>
      <c r="C7" s="50" t="str">
        <f aca="false">'Result do Turno'!G7</f>
        <v>OTAVIO BUENO</v>
      </c>
      <c r="E7" s="183" t="n">
        <f aca="false">G7+H7</f>
        <v>4</v>
      </c>
      <c r="F7" s="184" t="n">
        <f aca="false">E7/O7</f>
        <v>0.8</v>
      </c>
      <c r="G7" s="185" t="n">
        <f aca="false">P7-L7</f>
        <v>1</v>
      </c>
      <c r="H7" s="186" t="n">
        <f aca="false">Q7-M7</f>
        <v>3</v>
      </c>
      <c r="J7" s="183" t="n">
        <f aca="false">L7+M7</f>
        <v>1</v>
      </c>
      <c r="K7" s="184" t="n">
        <f aca="false">J7/O7</f>
        <v>0.2</v>
      </c>
      <c r="L7" s="185" t="n">
        <f aca="false">COUNTIF(S4:W9,CONCATENATE(C7,"$$W"))</f>
        <v>1</v>
      </c>
      <c r="M7" s="186" t="n">
        <f aca="false">COUNTIF(S4:W9,CONCATENATE(C7,"$$O"))</f>
        <v>0</v>
      </c>
      <c r="O7" s="187" t="n">
        <f aca="false">'Result do Turno'!H7</f>
        <v>5</v>
      </c>
      <c r="P7" s="185" t="n">
        <f aca="false">'Result do Turno'!I7</f>
        <v>2</v>
      </c>
      <c r="Q7" s="186" t="n">
        <f aca="false">O7-P7</f>
        <v>3</v>
      </c>
      <c r="R7" s="188" t="str">
        <f aca="false">IF(M7&gt;2,"Tenista com mais de 2 WxO","")</f>
        <v/>
      </c>
      <c r="S7" s="189" t="str">
        <f aca="false">CONCATENATE('Result do Turno'!V7,"$$",'Result do Turno'!X7)</f>
        <v>TIAGO PRATA$$</v>
      </c>
      <c r="T7" s="189" t="str">
        <f aca="false">CONCATENATE('Result do Turno'!AJ7,"$$",'Result do Turno'!AL7)</f>
        <v>DOUGLAS VELASQUEZ$$</v>
      </c>
      <c r="U7" s="189" t="str">
        <f aca="false">CONCATENATE('Result do Turno'!AX7,"$$",'Result do Turno'!AZ7)</f>
        <v>OTAVIO BUENO$$</v>
      </c>
      <c r="V7" s="189" t="str">
        <f aca="false">CONCATENATE('Result do Turno'!BL7,"$$",'Result do Turno'!BN7)</f>
        <v>GUSTAVO LUNA$$</v>
      </c>
      <c r="W7" s="189" t="str">
        <f aca="false">CONCATENATE('Result do Turno'!BZ7,"$$",'Result do Turno'!CB7)</f>
        <v>TIAGO PRATA$$</v>
      </c>
    </row>
    <row r="8" customFormat="false" ht="15" hidden="false" customHeight="false" outlineLevel="0" collapsed="false">
      <c r="B8" s="183" t="n">
        <v>5</v>
      </c>
      <c r="C8" s="50" t="str">
        <f aca="false">'Result do Turno'!G8</f>
        <v>RODRIGO SOARES</v>
      </c>
      <c r="E8" s="183" t="n">
        <f aca="false">G8+H8</f>
        <v>4</v>
      </c>
      <c r="F8" s="184" t="n">
        <f aca="false">E8/O8</f>
        <v>0.8</v>
      </c>
      <c r="G8" s="185" t="n">
        <f aca="false">P8-L8</f>
        <v>2</v>
      </c>
      <c r="H8" s="186" t="n">
        <f aca="false">Q8-M8</f>
        <v>2</v>
      </c>
      <c r="J8" s="183" t="n">
        <f aca="false">L8+M8</f>
        <v>1</v>
      </c>
      <c r="K8" s="184" t="n">
        <f aca="false">J8/O8</f>
        <v>0.2</v>
      </c>
      <c r="L8" s="185" t="n">
        <f aca="false">COUNTIF(S4:W9,CONCATENATE(C8,"$$W"))</f>
        <v>0</v>
      </c>
      <c r="M8" s="186" t="n">
        <f aca="false">COUNTIF(S4:W9,CONCATENATE(C8,"$$O"))</f>
        <v>1</v>
      </c>
      <c r="O8" s="187" t="n">
        <f aca="false">'Result do Turno'!H8</f>
        <v>5</v>
      </c>
      <c r="P8" s="185" t="n">
        <f aca="false">'Result do Turno'!I8</f>
        <v>2</v>
      </c>
      <c r="Q8" s="186" t="n">
        <f aca="false">O8-P8</f>
        <v>3</v>
      </c>
      <c r="R8" s="188" t="str">
        <f aca="false">IF(M8&gt;2,"Tenista com mais de 2 WxO","")</f>
        <v/>
      </c>
      <c r="S8" s="189" t="str">
        <f aca="false">CONCATENATE('Result do Turno'!V8,"$$",'Result do Turno'!X8)</f>
        <v>OTAVIO BUENO$$</v>
      </c>
      <c r="T8" s="189" t="str">
        <f aca="false">CONCATENATE('Result do Turno'!AJ8,"$$",'Result do Turno'!AL8)</f>
        <v>OTAVIO BUENO$$</v>
      </c>
      <c r="U8" s="189" t="str">
        <f aca="false">CONCATENATE('Result do Turno'!AX8,"$$",'Result do Turno'!AZ8)</f>
        <v>TIAGO PRATA$$</v>
      </c>
      <c r="V8" s="189" t="str">
        <f aca="false">CONCATENATE('Result do Turno'!BL8,"$$",'Result do Turno'!BN8)</f>
        <v>TIAGO PRATA$$</v>
      </c>
      <c r="W8" s="189" t="str">
        <f aca="false">CONCATENATE('Result do Turno'!BZ8,"$$",'Result do Turno'!CB8)</f>
        <v>DOUGLAS VELASQUEZ$$</v>
      </c>
    </row>
    <row r="9" customFormat="false" ht="15" hidden="false" customHeight="false" outlineLevel="0" collapsed="false">
      <c r="B9" s="190" t="n">
        <v>6</v>
      </c>
      <c r="C9" s="101" t="str">
        <f aca="false">'Result do Turno'!G9</f>
        <v>TIAGO PRATA</v>
      </c>
      <c r="E9" s="190" t="n">
        <f aca="false">G9+H9</f>
        <v>5</v>
      </c>
      <c r="F9" s="191" t="n">
        <f aca="false">E9/O9</f>
        <v>1</v>
      </c>
      <c r="G9" s="192" t="n">
        <f aca="false">P9-L9</f>
        <v>0</v>
      </c>
      <c r="H9" s="193" t="n">
        <f aca="false">Q9-M9</f>
        <v>5</v>
      </c>
      <c r="J9" s="190" t="n">
        <f aca="false">L9+M9</f>
        <v>0</v>
      </c>
      <c r="K9" s="191" t="n">
        <f aca="false">J9/O9</f>
        <v>0</v>
      </c>
      <c r="L9" s="192" t="n">
        <f aca="false">COUNTIF(S4:W9,CONCATENATE(C9,"$$W"))</f>
        <v>0</v>
      </c>
      <c r="M9" s="193" t="n">
        <f aca="false">COUNTIF(S4:W9,CONCATENATE(C9,"$$O"))</f>
        <v>0</v>
      </c>
      <c r="O9" s="194" t="n">
        <f aca="false">'Result do Turno'!H9</f>
        <v>5</v>
      </c>
      <c r="P9" s="192" t="n">
        <f aca="false">'Result do Turno'!I9</f>
        <v>0</v>
      </c>
      <c r="Q9" s="193" t="n">
        <f aca="false">O9-P9</f>
        <v>5</v>
      </c>
      <c r="R9" s="188" t="str">
        <f aca="false">IF(M9&gt;2,"Tenista com mais de 2 WxO","")</f>
        <v/>
      </c>
      <c r="S9" s="189" t="str">
        <f aca="false">CONCATENATE('Result do Turno'!V9,"$$",'Result do Turno'!X9)</f>
        <v>DOUGLAS VELASQUEZ$$</v>
      </c>
      <c r="T9" s="189" t="str">
        <f aca="false">CONCATENATE('Result do Turno'!AJ9,"$$",'Result do Turno'!AL9)</f>
        <v>GUSTAVO LUNA$$</v>
      </c>
      <c r="U9" s="189" t="str">
        <f aca="false">CONCATENATE('Result do Turno'!AX9,"$$",'Result do Turno'!AZ9)</f>
        <v>GUSTAVO LUNA$$</v>
      </c>
      <c r="V9" s="189" t="str">
        <f aca="false">CONCATENATE('Result do Turno'!BL9,"$$",'Result do Turno'!BN9)</f>
        <v>DOUGLAS VELASQUEZ$$</v>
      </c>
      <c r="W9" s="189" t="str">
        <f aca="false">CONCATENATE('Result do Turno'!BZ9,"$$",'Result do Turno'!CB9)</f>
        <v>GUSTAVO LUNA$$</v>
      </c>
    </row>
    <row r="10" customFormat="false" ht="15" hidden="false" customHeight="false" outlineLevel="0" collapsed="false">
      <c r="D10" s="164" t="n">
        <f aca="false">SUM(E4:E9)/2</f>
        <v>14</v>
      </c>
      <c r="E10" s="195"/>
      <c r="F10" s="196"/>
      <c r="G10" s="195"/>
      <c r="H10" s="195"/>
      <c r="I10" s="164" t="n">
        <f aca="false">SUM(J4:J9)/2</f>
        <v>1</v>
      </c>
      <c r="J10" s="195"/>
      <c r="K10" s="196"/>
      <c r="L10" s="195"/>
      <c r="M10" s="195"/>
      <c r="N10" s="164" t="n">
        <f aca="false">SUM(O4:O9)/2</f>
        <v>15</v>
      </c>
      <c r="O10" s="195"/>
      <c r="P10" s="195"/>
      <c r="Q10" s="195"/>
      <c r="R10" s="188"/>
      <c r="S10" s="189"/>
      <c r="T10" s="189"/>
      <c r="U10" s="189"/>
      <c r="V10" s="189"/>
      <c r="W10" s="189"/>
    </row>
    <row r="11" s="168" customFormat="true" ht="22.5" hidden="false" customHeight="true" outlineLevel="0" collapsed="false">
      <c r="B11" s="169" t="s">
        <v>118</v>
      </c>
      <c r="C11" s="169"/>
      <c r="D11" s="170"/>
      <c r="E11" s="171" t="str">
        <f aca="false">CONCATENATE("  ",SUM(E13:E18)/2," DISPUTADOS EM QUADRA =&gt;&gt; ")</f>
        <v>  9 DISPUTADOS EM QUADRA =&gt;&gt; </v>
      </c>
      <c r="F11" s="171"/>
      <c r="G11" s="171"/>
      <c r="H11" s="172" t="n">
        <f aca="false">(SUM(E13:E18)/2)/(SUM(O13:O18)/2)</f>
        <v>0.6</v>
      </c>
      <c r="I11" s="170"/>
      <c r="J11" s="173" t="str">
        <f aca="false">CONCATENATE("  ",SUM(J13:J18)/2," FORAM POR W.O. =&gt;&gt;")</f>
        <v>  6 FORAM POR W.O. =&gt;&gt;</v>
      </c>
      <c r="K11" s="173"/>
      <c r="L11" s="173"/>
      <c r="M11" s="197" t="n">
        <f aca="false">(SUM(J13:J18)/2)/(SUM(O13:O18)/2)</f>
        <v>0.4</v>
      </c>
      <c r="N11" s="170"/>
      <c r="O11" s="175" t="str">
        <f aca="false">CONCATENATE("  ",SUM(O13:O18)/2," FORAM COMPUTADOS")</f>
        <v>  15 FORAM COMPUTADOS</v>
      </c>
      <c r="P11" s="175"/>
      <c r="Q11" s="175"/>
      <c r="R11" s="188"/>
      <c r="S11" s="170"/>
      <c r="T11" s="170"/>
      <c r="U11" s="170"/>
      <c r="V11" s="170"/>
      <c r="W11" s="170"/>
      <c r="X11" s="177"/>
    </row>
    <row r="12" s="168" customFormat="true" ht="24.75" hidden="false" customHeight="true" outlineLevel="0" collapsed="false">
      <c r="B12" s="178" t="s">
        <v>30</v>
      </c>
      <c r="C12" s="178"/>
      <c r="D12" s="170"/>
      <c r="E12" s="179" t="s">
        <v>115</v>
      </c>
      <c r="F12" s="179"/>
      <c r="G12" s="180" t="s">
        <v>116</v>
      </c>
      <c r="H12" s="181" t="s">
        <v>117</v>
      </c>
      <c r="I12" s="170"/>
      <c r="J12" s="179" t="s">
        <v>115</v>
      </c>
      <c r="K12" s="179"/>
      <c r="L12" s="180" t="s">
        <v>116</v>
      </c>
      <c r="M12" s="181" t="s">
        <v>117</v>
      </c>
      <c r="N12" s="170"/>
      <c r="O12" s="179" t="s">
        <v>115</v>
      </c>
      <c r="P12" s="180" t="s">
        <v>116</v>
      </c>
      <c r="Q12" s="181" t="s">
        <v>117</v>
      </c>
      <c r="R12" s="188"/>
      <c r="S12" s="170"/>
      <c r="T12" s="170"/>
      <c r="U12" s="170"/>
      <c r="V12" s="170"/>
      <c r="W12" s="170"/>
      <c r="X12" s="177"/>
    </row>
    <row r="13" customFormat="false" ht="15" hidden="false" customHeight="false" outlineLevel="0" collapsed="false">
      <c r="B13" s="183" t="n">
        <v>1</v>
      </c>
      <c r="C13" s="50" t="str">
        <f aca="false">'Result do Turno'!G13</f>
        <v>GUSTAVO ALMEIDA</v>
      </c>
      <c r="E13" s="183" t="n">
        <f aca="false">G13+H13</f>
        <v>4</v>
      </c>
      <c r="F13" s="184" t="n">
        <f aca="false">E13/O13</f>
        <v>0.8</v>
      </c>
      <c r="G13" s="185" t="n">
        <f aca="false">P13-L13</f>
        <v>4</v>
      </c>
      <c r="H13" s="186" t="n">
        <f aca="false">Q13-M13</f>
        <v>0</v>
      </c>
      <c r="J13" s="183" t="n">
        <f aca="false">L13+M13</f>
        <v>1</v>
      </c>
      <c r="K13" s="184" t="n">
        <f aca="false">J13/O13</f>
        <v>0.2</v>
      </c>
      <c r="L13" s="185" t="n">
        <f aca="false">COUNTIF(S13:W18,CONCATENATE(C13,"$$W"))</f>
        <v>1</v>
      </c>
      <c r="M13" s="186" t="n">
        <f aca="false">COUNTIF(S13:W18,CONCATENATE(C13,"$$O"))</f>
        <v>0</v>
      </c>
      <c r="O13" s="187" t="n">
        <f aca="false">'Result do Turno'!H13</f>
        <v>5</v>
      </c>
      <c r="P13" s="185" t="n">
        <f aca="false">'Result do Turno'!I13</f>
        <v>5</v>
      </c>
      <c r="Q13" s="186" t="n">
        <f aca="false">O13-P13</f>
        <v>0</v>
      </c>
      <c r="R13" s="188" t="str">
        <f aca="false">IF(M13&gt;2,"Tenista com mais de 2 WxO","")</f>
        <v/>
      </c>
      <c r="S13" s="189" t="str">
        <f aca="false">CONCATENATE('Result do Turno'!V13,"$$",'Result do Turno'!X13)</f>
        <v>GUSTAVO ALMEIDA$$</v>
      </c>
      <c r="T13" s="189" t="str">
        <f aca="false">CONCATENATE('Result do Turno'!AJ13,"$$",'Result do Turno'!AL13)</f>
        <v>GUSTAVO ALMEIDA$$</v>
      </c>
      <c r="U13" s="189" t="str">
        <f aca="false">CONCATENATE('Result do Turno'!AX13,"$$",'Result do Turno'!AZ13)</f>
        <v>GUSTAVO ALMEIDA$$</v>
      </c>
      <c r="V13" s="189" t="str">
        <f aca="false">CONCATENATE('Result do Turno'!BL13,"$$",'Result do Turno'!BN13)</f>
        <v>GUSTAVO ALMEIDA$$</v>
      </c>
      <c r="W13" s="189" t="str">
        <f aca="false">CONCATENATE('Result do Turno'!BZ13,"$$",'Result do Turno'!CB13)</f>
        <v>GUSTAVO ALMEIDA$$W</v>
      </c>
    </row>
    <row r="14" customFormat="false" ht="15" hidden="false" customHeight="false" outlineLevel="0" collapsed="false">
      <c r="B14" s="183" t="n">
        <v>2</v>
      </c>
      <c r="C14" s="50" t="str">
        <f aca="false">'Result do Turno'!G14</f>
        <v>CARLOS BRISSOLA</v>
      </c>
      <c r="E14" s="183" t="n">
        <f aca="false">G14+H14</f>
        <v>3</v>
      </c>
      <c r="F14" s="184" t="n">
        <f aca="false">E14/O14</f>
        <v>0.6</v>
      </c>
      <c r="G14" s="185" t="n">
        <f aca="false">P14-L14</f>
        <v>2</v>
      </c>
      <c r="H14" s="186" t="n">
        <f aca="false">Q14-M14</f>
        <v>1</v>
      </c>
      <c r="J14" s="183" t="n">
        <f aca="false">L14+M14</f>
        <v>2</v>
      </c>
      <c r="K14" s="184" t="n">
        <f aca="false">J14/O14</f>
        <v>0.4</v>
      </c>
      <c r="L14" s="185" t="n">
        <f aca="false">COUNTIF(S13:W18,CONCATENATE(C14,"$$W"))</f>
        <v>2</v>
      </c>
      <c r="M14" s="186" t="n">
        <f aca="false">COUNTIF(S13:W18,CONCATENATE(C14,"$$O"))</f>
        <v>0</v>
      </c>
      <c r="O14" s="187" t="n">
        <f aca="false">'Result do Turno'!H14</f>
        <v>5</v>
      </c>
      <c r="P14" s="185" t="n">
        <f aca="false">'Result do Turno'!I14</f>
        <v>4</v>
      </c>
      <c r="Q14" s="186" t="n">
        <f aca="false">O14-P14</f>
        <v>1</v>
      </c>
      <c r="R14" s="188" t="str">
        <f aca="false">IF(M14&gt;2,"Tenista com mais de 2 WxO","")</f>
        <v/>
      </c>
      <c r="S14" s="189" t="str">
        <f aca="false">CONCATENATE('Result do Turno'!V14,"$$",'Result do Turno'!X14)</f>
        <v>LUCIO MESQUITA$$</v>
      </c>
      <c r="T14" s="189" t="str">
        <f aca="false">CONCATENATE('Result do Turno'!AJ14,"$$",'Result do Turno'!AL14)</f>
        <v>CARLOS BRISSOLA$$</v>
      </c>
      <c r="U14" s="189" t="str">
        <f aca="false">CONCATENATE('Result do Turno'!AX14,"$$",'Result do Turno'!AZ14)</f>
        <v>ANA CLAUDIA$$</v>
      </c>
      <c r="V14" s="189" t="str">
        <f aca="false">CONCATENATE('Result do Turno'!BL14,"$$",'Result do Turno'!BN14)</f>
        <v>IVO RODCZ$$</v>
      </c>
      <c r="W14" s="189" t="str">
        <f aca="false">CONCATENATE('Result do Turno'!BZ14,"$$",'Result do Turno'!CB14)</f>
        <v>AMADEU FACANHA$$O</v>
      </c>
    </row>
    <row r="15" customFormat="false" ht="15" hidden="false" customHeight="false" outlineLevel="0" collapsed="false">
      <c r="B15" s="183" t="n">
        <v>3</v>
      </c>
      <c r="C15" s="50" t="str">
        <f aca="false">'Result do Turno'!G15</f>
        <v>IVO RODCZ</v>
      </c>
      <c r="E15" s="183" t="n">
        <f aca="false">G15+H15</f>
        <v>2</v>
      </c>
      <c r="F15" s="184" t="n">
        <f aca="false">E15/O15</f>
        <v>0.4</v>
      </c>
      <c r="G15" s="185" t="n">
        <f aca="false">P15-L15</f>
        <v>1</v>
      </c>
      <c r="H15" s="186" t="n">
        <f aca="false">Q15-M15</f>
        <v>1</v>
      </c>
      <c r="J15" s="183" t="n">
        <f aca="false">L15+M15</f>
        <v>3</v>
      </c>
      <c r="K15" s="184" t="n">
        <f aca="false">J15/O15</f>
        <v>0.6</v>
      </c>
      <c r="L15" s="185" t="n">
        <f aca="false">COUNTIF(S13:W18,CONCATENATE(C15,"$$W"))</f>
        <v>1</v>
      </c>
      <c r="M15" s="186" t="n">
        <f aca="false">COUNTIF(S13:W18,CONCATENATE(C15,"$$O"))</f>
        <v>2</v>
      </c>
      <c r="O15" s="187" t="n">
        <f aca="false">'Result do Turno'!H15</f>
        <v>5</v>
      </c>
      <c r="P15" s="185" t="n">
        <f aca="false">'Result do Turno'!I15</f>
        <v>2</v>
      </c>
      <c r="Q15" s="186" t="n">
        <f aca="false">O15-P15</f>
        <v>3</v>
      </c>
      <c r="R15" s="188" t="str">
        <f aca="false">IF(M15&gt;2,"Tenista com mais de 2 WxO","")</f>
        <v/>
      </c>
      <c r="S15" s="189" t="str">
        <f aca="false">CONCATENATE('Result do Turno'!V15,"$$",'Result do Turno'!X15)</f>
        <v>AMADEU FACANHA$$O</v>
      </c>
      <c r="T15" s="189" t="str">
        <f aca="false">CONCATENATE('Result do Turno'!AJ15,"$$",'Result do Turno'!AL15)</f>
        <v>AMADEU FACANHA$$</v>
      </c>
      <c r="U15" s="189" t="str">
        <f aca="false">CONCATENATE('Result do Turno'!AX15,"$$",'Result do Turno'!AZ15)</f>
        <v>AMADEU FACANHA$$O</v>
      </c>
      <c r="V15" s="189" t="str">
        <f aca="false">CONCATENATE('Result do Turno'!BL15,"$$",'Result do Turno'!BN15)</f>
        <v>AMADEU FACANHA$$O</v>
      </c>
      <c r="W15" s="189" t="str">
        <f aca="false">CONCATENATE('Result do Turno'!BZ15,"$$",'Result do Turno'!CB15)</f>
        <v>IVO RODCZ$$O</v>
      </c>
    </row>
    <row r="16" customFormat="false" ht="15" hidden="false" customHeight="false" outlineLevel="0" collapsed="false">
      <c r="B16" s="183" t="n">
        <v>4</v>
      </c>
      <c r="C16" s="50" t="str">
        <f aca="false">'Result do Turno'!G16</f>
        <v>LUCIO MESQUITA</v>
      </c>
      <c r="E16" s="183" t="n">
        <f aca="false">G16+H16</f>
        <v>4</v>
      </c>
      <c r="F16" s="184" t="n">
        <f aca="false">E16/O16</f>
        <v>0.8</v>
      </c>
      <c r="G16" s="185" t="n">
        <f aca="false">P16-L16</f>
        <v>1</v>
      </c>
      <c r="H16" s="186" t="n">
        <f aca="false">Q16-M16</f>
        <v>3</v>
      </c>
      <c r="J16" s="183" t="n">
        <f aca="false">L16+M16</f>
        <v>1</v>
      </c>
      <c r="K16" s="184" t="n">
        <f aca="false">J16/O16</f>
        <v>0.2</v>
      </c>
      <c r="L16" s="185" t="n">
        <f aca="false">COUNTIF(S13:W18,CONCATENATE(C16,"$$W"))</f>
        <v>1</v>
      </c>
      <c r="M16" s="186" t="n">
        <f aca="false">COUNTIF(S13:W18,CONCATENATE(C16,"$$O"))</f>
        <v>0</v>
      </c>
      <c r="O16" s="187" t="n">
        <f aca="false">'Result do Turno'!H16</f>
        <v>5</v>
      </c>
      <c r="P16" s="185" t="n">
        <f aca="false">'Result do Turno'!I16</f>
        <v>2</v>
      </c>
      <c r="Q16" s="186" t="n">
        <f aca="false">O16-P16</f>
        <v>3</v>
      </c>
      <c r="R16" s="188" t="str">
        <f aca="false">IF(M16&gt;2,"Tenista com mais de 2 WxO","")</f>
        <v/>
      </c>
      <c r="S16" s="189" t="str">
        <f aca="false">CONCATENATE('Result do Turno'!V16,"$$",'Result do Turno'!X16)</f>
        <v>CARLOS BRISSOLA$$W</v>
      </c>
      <c r="T16" s="189" t="str">
        <f aca="false">CONCATENATE('Result do Turno'!AJ16,"$$",'Result do Turno'!AL16)</f>
        <v>ANA CLAUDIA$$</v>
      </c>
      <c r="U16" s="189" t="str">
        <f aca="false">CONCATENATE('Result do Turno'!AX16,"$$",'Result do Turno'!AZ16)</f>
        <v>IVO RODCZ$$W</v>
      </c>
      <c r="V16" s="189" t="str">
        <f aca="false">CONCATENATE('Result do Turno'!BL16,"$$",'Result do Turno'!BN16)</f>
        <v>LUCIO MESQUITA$$W</v>
      </c>
      <c r="W16" s="189" t="str">
        <f aca="false">CONCATENATE('Result do Turno'!BZ16,"$$",'Result do Turno'!CB16)</f>
        <v>CARLOS BRISSOLA$$W</v>
      </c>
    </row>
    <row r="17" customFormat="false" ht="15" hidden="false" customHeight="false" outlineLevel="0" collapsed="false">
      <c r="B17" s="183" t="n">
        <v>5</v>
      </c>
      <c r="C17" s="50" t="str">
        <f aca="false">'Result do Turno'!G17</f>
        <v>ANA CLAUDIA</v>
      </c>
      <c r="E17" s="183" t="n">
        <f aca="false">G17+H17</f>
        <v>4</v>
      </c>
      <c r="F17" s="184" t="n">
        <f aca="false">E17/O17</f>
        <v>0.8</v>
      </c>
      <c r="G17" s="185" t="n">
        <f aca="false">P17-L17</f>
        <v>0</v>
      </c>
      <c r="H17" s="186" t="n">
        <f aca="false">Q17-M17</f>
        <v>4</v>
      </c>
      <c r="J17" s="183" t="n">
        <f aca="false">L17+M17</f>
        <v>1</v>
      </c>
      <c r="K17" s="184" t="n">
        <f aca="false">J17/O17</f>
        <v>0.2</v>
      </c>
      <c r="L17" s="185" t="n">
        <f aca="false">COUNTIF(S13:W18,CONCATENATE(C17,"$$W"))</f>
        <v>1</v>
      </c>
      <c r="M17" s="186" t="n">
        <f aca="false">COUNTIF(S13:W18,CONCATENATE(C17,"$$O"))</f>
        <v>0</v>
      </c>
      <c r="O17" s="187" t="n">
        <f aca="false">'Result do Turno'!H17</f>
        <v>5</v>
      </c>
      <c r="P17" s="185" t="n">
        <f aca="false">'Result do Turno'!I17</f>
        <v>1</v>
      </c>
      <c r="Q17" s="186" t="n">
        <f aca="false">O17-P17</f>
        <v>4</v>
      </c>
      <c r="R17" s="188" t="str">
        <f aca="false">IF(M17&gt;2,"Tenista com mais de 2 WxO","")</f>
        <v/>
      </c>
      <c r="S17" s="189" t="str">
        <f aca="false">CONCATENATE('Result do Turno'!V17,"$$",'Result do Turno'!X17)</f>
        <v>IVO RODCZ$$O</v>
      </c>
      <c r="T17" s="189" t="str">
        <f aca="false">CONCATENATE('Result do Turno'!AJ17,"$$",'Result do Turno'!AL17)</f>
        <v>IVO RODCZ$$</v>
      </c>
      <c r="U17" s="189" t="str">
        <f aca="false">CONCATENATE('Result do Turno'!AX17,"$$",'Result do Turno'!AZ17)</f>
        <v>CARLOS BRISSOLA$$</v>
      </c>
      <c r="V17" s="189" t="str">
        <f aca="false">CONCATENATE('Result do Turno'!BL17,"$$",'Result do Turno'!BN17)</f>
        <v>CARLOS BRISSOLA$$</v>
      </c>
      <c r="W17" s="189" t="str">
        <f aca="false">CONCATENATE('Result do Turno'!BZ17,"$$",'Result do Turno'!CB17)</f>
        <v>ANA CLAUDIA$$</v>
      </c>
    </row>
    <row r="18" customFormat="false" ht="15" hidden="false" customHeight="false" outlineLevel="0" collapsed="false">
      <c r="B18" s="190" t="n">
        <v>6</v>
      </c>
      <c r="C18" s="101" t="str">
        <f aca="false">'Result do Turno'!G18</f>
        <v>AMADEU FACANHA</v>
      </c>
      <c r="E18" s="190" t="n">
        <f aca="false">G18+H18</f>
        <v>1</v>
      </c>
      <c r="F18" s="191" t="n">
        <f aca="false">E18/O18</f>
        <v>0.2</v>
      </c>
      <c r="G18" s="192" t="n">
        <f aca="false">P18-L18</f>
        <v>1</v>
      </c>
      <c r="H18" s="193" t="n">
        <f aca="false">Q18-M18</f>
        <v>0</v>
      </c>
      <c r="J18" s="190" t="n">
        <f aca="false">L18+M18</f>
        <v>4</v>
      </c>
      <c r="K18" s="191" t="n">
        <f aca="false">J18/O18</f>
        <v>0.8</v>
      </c>
      <c r="L18" s="192" t="n">
        <f aca="false">COUNTIF(S13:W18,CONCATENATE(C18,"$$W"))</f>
        <v>0</v>
      </c>
      <c r="M18" s="193" t="n">
        <f aca="false">COUNTIF(S13:W18,CONCATENATE(C18,"$$O"))</f>
        <v>4</v>
      </c>
      <c r="O18" s="194" t="n">
        <f aca="false">'Result do Turno'!H18</f>
        <v>5</v>
      </c>
      <c r="P18" s="192" t="n">
        <f aca="false">'Result do Turno'!I18</f>
        <v>1</v>
      </c>
      <c r="Q18" s="193" t="n">
        <f aca="false">O18-P18</f>
        <v>4</v>
      </c>
      <c r="R18" s="188" t="str">
        <f aca="false">IF(M18&gt;2,"Tenista com mais de 2 WxO","")</f>
        <v>Tenista com mais de 2 WxO</v>
      </c>
      <c r="S18" s="189" t="str">
        <f aca="false">CONCATENATE('Result do Turno'!V18,"$$",'Result do Turno'!X18)</f>
        <v>ANA CLAUDIA$$W</v>
      </c>
      <c r="T18" s="189" t="str">
        <f aca="false">CONCATENATE('Result do Turno'!AJ18,"$$",'Result do Turno'!AL18)</f>
        <v>LUCIO MESQUITA$$</v>
      </c>
      <c r="U18" s="189" t="str">
        <f aca="false">CONCATENATE('Result do Turno'!AX18,"$$",'Result do Turno'!AZ18)</f>
        <v>LUCIO MESQUITA$$</v>
      </c>
      <c r="V18" s="189" t="str">
        <f aca="false">CONCATENATE('Result do Turno'!BL18,"$$",'Result do Turno'!BN18)</f>
        <v>ANA CLAUDIA$$</v>
      </c>
      <c r="W18" s="189" t="str">
        <f aca="false">CONCATENATE('Result do Turno'!BZ18,"$$",'Result do Turno'!CB18)</f>
        <v>LUCIO MESQUITA$$</v>
      </c>
    </row>
    <row r="19" customFormat="false" ht="15" hidden="false" customHeight="false" outlineLevel="0" collapsed="false">
      <c r="D19" s="164" t="n">
        <f aca="false">SUM(E13:E18)/2</f>
        <v>9</v>
      </c>
      <c r="E19" s="195"/>
      <c r="F19" s="196"/>
      <c r="G19" s="195"/>
      <c r="H19" s="195"/>
      <c r="I19" s="164" t="n">
        <f aca="false">SUM(J13:J18)/2</f>
        <v>6</v>
      </c>
      <c r="J19" s="195"/>
      <c r="K19" s="196"/>
      <c r="L19" s="195"/>
      <c r="M19" s="195"/>
      <c r="N19" s="164" t="n">
        <f aca="false">SUM(O13:O18)/2</f>
        <v>15</v>
      </c>
      <c r="O19" s="195"/>
      <c r="P19" s="195"/>
      <c r="Q19" s="195"/>
      <c r="R19" s="188"/>
      <c r="S19" s="189"/>
      <c r="T19" s="189"/>
      <c r="U19" s="189"/>
      <c r="V19" s="189"/>
      <c r="W19" s="189"/>
    </row>
    <row r="20" s="168" customFormat="true" ht="22.5" hidden="false" customHeight="true" outlineLevel="0" collapsed="false">
      <c r="B20" s="169" t="s">
        <v>119</v>
      </c>
      <c r="C20" s="169"/>
      <c r="D20" s="170"/>
      <c r="E20" s="171" t="str">
        <f aca="false">CONCATENATE("  ",SUM(E22:E27)/2," DISPUTADOS EM QUADRA =&gt;&gt; ")</f>
        <v>  8 DISPUTADOS EM QUADRA =&gt;&gt; </v>
      </c>
      <c r="F20" s="171"/>
      <c r="G20" s="171"/>
      <c r="H20" s="172" t="n">
        <f aca="false">(SUM(E22:E27)/2)/(SUM(O22:O27)/2)</f>
        <v>0.533333333333333</v>
      </c>
      <c r="I20" s="170"/>
      <c r="J20" s="173" t="str">
        <f aca="false">CONCATENATE("  ",SUM(J22:J27)/2," FORAM POR W.O. =&gt;&gt;")</f>
        <v>  7 FORAM POR W.O. =&gt;&gt;</v>
      </c>
      <c r="K20" s="173"/>
      <c r="L20" s="173"/>
      <c r="M20" s="197" t="n">
        <f aca="false">(SUM(J22:J27)/2)/(SUM(O22:O27)/2)</f>
        <v>0.466666666666667</v>
      </c>
      <c r="N20" s="170"/>
      <c r="O20" s="175" t="str">
        <f aca="false">CONCATENATE("  ",SUM(O22:O27)/2," FORAM COMPUTADOS")</f>
        <v>  15 FORAM COMPUTADOS</v>
      </c>
      <c r="P20" s="175"/>
      <c r="Q20" s="175"/>
      <c r="R20" s="188"/>
      <c r="S20" s="170"/>
      <c r="T20" s="170"/>
      <c r="U20" s="170"/>
      <c r="V20" s="170"/>
      <c r="W20" s="170"/>
      <c r="X20" s="177"/>
    </row>
    <row r="21" s="168" customFormat="true" ht="24.75" hidden="false" customHeight="true" outlineLevel="0" collapsed="false">
      <c r="B21" s="178" t="s">
        <v>30</v>
      </c>
      <c r="C21" s="178"/>
      <c r="D21" s="170"/>
      <c r="E21" s="179" t="s">
        <v>115</v>
      </c>
      <c r="F21" s="179"/>
      <c r="G21" s="180" t="s">
        <v>116</v>
      </c>
      <c r="H21" s="181" t="s">
        <v>117</v>
      </c>
      <c r="I21" s="170"/>
      <c r="J21" s="179" t="s">
        <v>115</v>
      </c>
      <c r="K21" s="179"/>
      <c r="L21" s="180" t="s">
        <v>116</v>
      </c>
      <c r="M21" s="181" t="s">
        <v>117</v>
      </c>
      <c r="N21" s="170"/>
      <c r="O21" s="179" t="s">
        <v>115</v>
      </c>
      <c r="P21" s="180" t="s">
        <v>116</v>
      </c>
      <c r="Q21" s="181" t="s">
        <v>117</v>
      </c>
      <c r="R21" s="188"/>
      <c r="S21" s="170"/>
      <c r="T21" s="170"/>
      <c r="U21" s="170"/>
      <c r="V21" s="170"/>
      <c r="W21" s="170"/>
      <c r="X21" s="177"/>
    </row>
    <row r="22" customFormat="false" ht="15" hidden="false" customHeight="false" outlineLevel="0" collapsed="false">
      <c r="B22" s="183" t="n">
        <v>1</v>
      </c>
      <c r="C22" s="50" t="str">
        <f aca="false">'Result do Turno'!G22</f>
        <v>CLEITON BORGES</v>
      </c>
      <c r="E22" s="183" t="n">
        <f aca="false">G22+H22</f>
        <v>3</v>
      </c>
      <c r="F22" s="184" t="n">
        <f aca="false">E22/O22</f>
        <v>0.6</v>
      </c>
      <c r="G22" s="185" t="n">
        <f aca="false">P22-L22</f>
        <v>3</v>
      </c>
      <c r="H22" s="186" t="n">
        <f aca="false">Q22-M22</f>
        <v>0</v>
      </c>
      <c r="J22" s="183" t="n">
        <f aca="false">L22+M22</f>
        <v>2</v>
      </c>
      <c r="K22" s="184" t="n">
        <f aca="false">J22/O22</f>
        <v>0.4</v>
      </c>
      <c r="L22" s="185" t="n">
        <f aca="false">COUNTIF(S22:W27,CONCATENATE(C22,"$$W"))</f>
        <v>2</v>
      </c>
      <c r="M22" s="186" t="n">
        <f aca="false">COUNTIF(S22:W27,CONCATENATE(C22,"$$O"))</f>
        <v>0</v>
      </c>
      <c r="O22" s="187" t="n">
        <f aca="false">'Result do Turno'!H22</f>
        <v>5</v>
      </c>
      <c r="P22" s="185" t="n">
        <f aca="false">'Result do Turno'!I22</f>
        <v>5</v>
      </c>
      <c r="Q22" s="186" t="n">
        <f aca="false">O22-P22</f>
        <v>0</v>
      </c>
      <c r="R22" s="188" t="str">
        <f aca="false">IF(M22&gt;2,"Tenista com mais de 2 WxO","")</f>
        <v/>
      </c>
      <c r="S22" s="189" t="str">
        <f aca="false">CONCATENATE('Result do Turno'!V22,"$$",'Result do Turno'!X22)</f>
        <v>PEDRO SANTOS$$</v>
      </c>
      <c r="T22" s="189" t="str">
        <f aca="false">CONCATENATE('Result do Turno'!AJ22,"$$",'Result do Turno'!AL22)</f>
        <v>PEDRO SANTOS$$</v>
      </c>
      <c r="U22" s="189" t="str">
        <f aca="false">CONCATENATE('Result do Turno'!AX22,"$$",'Result do Turno'!AZ22)</f>
        <v>PEDRO SANTOS$$O</v>
      </c>
      <c r="V22" s="189" t="str">
        <f aca="false">CONCATENATE('Result do Turno'!BL22,"$$",'Result do Turno'!BN22)</f>
        <v>PEDRO SANTOS$$</v>
      </c>
      <c r="W22" s="189" t="str">
        <f aca="false">CONCATENATE('Result do Turno'!BZ22,"$$",'Result do Turno'!CB22)</f>
        <v>PEDRO SANTOS$$W</v>
      </c>
    </row>
    <row r="23" customFormat="false" ht="15" hidden="false" customHeight="false" outlineLevel="0" collapsed="false">
      <c r="B23" s="183" t="n">
        <v>2</v>
      </c>
      <c r="C23" s="50" t="str">
        <f aca="false">'Result do Turno'!G23</f>
        <v>PEDRO SANTOS</v>
      </c>
      <c r="E23" s="183" t="n">
        <f aca="false">G23+H23</f>
        <v>3</v>
      </c>
      <c r="F23" s="184" t="n">
        <f aca="false">E23/O23</f>
        <v>0.6</v>
      </c>
      <c r="G23" s="185" t="n">
        <f aca="false">P23-L23</f>
        <v>2</v>
      </c>
      <c r="H23" s="186" t="n">
        <f aca="false">Q23-M23</f>
        <v>1</v>
      </c>
      <c r="J23" s="183" t="n">
        <f aca="false">L23+M23</f>
        <v>2</v>
      </c>
      <c r="K23" s="184" t="n">
        <f aca="false">J23/O23</f>
        <v>0.4</v>
      </c>
      <c r="L23" s="185" t="n">
        <f aca="false">COUNTIF(S22:W27,CONCATENATE(C23,"$$W"))</f>
        <v>1</v>
      </c>
      <c r="M23" s="186" t="n">
        <f aca="false">COUNTIF(S22:W27,CONCATENATE(C23,"$$O"))</f>
        <v>1</v>
      </c>
      <c r="O23" s="187" t="n">
        <f aca="false">'Result do Turno'!H23</f>
        <v>5</v>
      </c>
      <c r="P23" s="185" t="n">
        <f aca="false">'Result do Turno'!I23</f>
        <v>3</v>
      </c>
      <c r="Q23" s="186" t="n">
        <f aca="false">O23-P23</f>
        <v>2</v>
      </c>
      <c r="R23" s="188" t="str">
        <f aca="false">IF(M23&gt;2,"Tenista com mais de 2 WxO","")</f>
        <v/>
      </c>
      <c r="S23" s="189" t="str">
        <f aca="false">CONCATENATE('Result do Turno'!V23,"$$",'Result do Turno'!X23)</f>
        <v>DANIEL CHAGAS$$</v>
      </c>
      <c r="T23" s="189" t="str">
        <f aca="false">CONCATENATE('Result do Turno'!AJ23,"$$",'Result do Turno'!AL23)</f>
        <v>FRANCISCO ASSIS$$</v>
      </c>
      <c r="U23" s="189" t="str">
        <f aca="false">CONCATENATE('Result do Turno'!AX23,"$$",'Result do Turno'!AZ23)</f>
        <v>LUCIANO CASTRO$$W</v>
      </c>
      <c r="V23" s="189" t="str">
        <f aca="false">CONCATENATE('Result do Turno'!BL23,"$$",'Result do Turno'!BN23)</f>
        <v>CLEITON BORGES$$</v>
      </c>
      <c r="W23" s="189" t="str">
        <f aca="false">CONCATENATE('Result do Turno'!BZ23,"$$",'Result do Turno'!CB23)</f>
        <v>ISAIAS LOPES$$O</v>
      </c>
    </row>
    <row r="24" customFormat="false" ht="15" hidden="false" customHeight="false" outlineLevel="0" collapsed="false">
      <c r="B24" s="183" t="n">
        <v>3</v>
      </c>
      <c r="C24" s="50" t="str">
        <f aca="false">'Result do Turno'!G24</f>
        <v>LUCIANO CASTRO</v>
      </c>
      <c r="E24" s="183" t="n">
        <f aca="false">G24+H24</f>
        <v>1</v>
      </c>
      <c r="F24" s="184" t="n">
        <f aca="false">E24/O24</f>
        <v>0.2</v>
      </c>
      <c r="G24" s="185" t="n">
        <f aca="false">P24-L24</f>
        <v>1</v>
      </c>
      <c r="H24" s="186" t="n">
        <f aca="false">Q24-M24</f>
        <v>0</v>
      </c>
      <c r="J24" s="183" t="n">
        <f aca="false">L24+M24</f>
        <v>4</v>
      </c>
      <c r="K24" s="184" t="n">
        <f aca="false">J24/O24</f>
        <v>0.8</v>
      </c>
      <c r="L24" s="185" t="n">
        <f aca="false">COUNTIF(S22:W27,CONCATENATE(C24,"$$W"))</f>
        <v>2</v>
      </c>
      <c r="M24" s="186" t="n">
        <f aca="false">COUNTIF(S22:W27,CONCATENATE(C24,"$$O"))</f>
        <v>2</v>
      </c>
      <c r="O24" s="187" t="n">
        <f aca="false">'Result do Turno'!H24</f>
        <v>5</v>
      </c>
      <c r="P24" s="185" t="n">
        <f aca="false">'Result do Turno'!I24</f>
        <v>3</v>
      </c>
      <c r="Q24" s="186" t="n">
        <f aca="false">O24-P24</f>
        <v>2</v>
      </c>
      <c r="R24" s="188" t="str">
        <f aca="false">IF(M24&gt;2,"Tenista com mais de 2 WxO","")</f>
        <v/>
      </c>
      <c r="S24" s="189" t="str">
        <f aca="false">CONCATENATE('Result do Turno'!V24,"$$",'Result do Turno'!X24)</f>
        <v>ISAIAS LOPES$$</v>
      </c>
      <c r="T24" s="189" t="str">
        <f aca="false">CONCATENATE('Result do Turno'!AJ24,"$$",'Result do Turno'!AL24)</f>
        <v>ISAIAS LOPES$$W</v>
      </c>
      <c r="U24" s="189" t="str">
        <f aca="false">CONCATENATE('Result do Turno'!AX24,"$$",'Result do Turno'!AZ24)</f>
        <v>ISAIAS LOPES$$O</v>
      </c>
      <c r="V24" s="189" t="str">
        <f aca="false">CONCATENATE('Result do Turno'!BL24,"$$",'Result do Turno'!BN24)</f>
        <v>ISAIAS LOPES$$W</v>
      </c>
      <c r="W24" s="189" t="str">
        <f aca="false">CONCATENATE('Result do Turno'!BZ24,"$$",'Result do Turno'!CB24)</f>
        <v>CLEITON BORGES$$</v>
      </c>
    </row>
    <row r="25" customFormat="false" ht="15" hidden="false" customHeight="false" outlineLevel="0" collapsed="false">
      <c r="B25" s="183" t="n">
        <v>4</v>
      </c>
      <c r="C25" s="50" t="str">
        <f aca="false">'Result do Turno'!G25</f>
        <v>ISAIAS LOPES</v>
      </c>
      <c r="E25" s="183" t="n">
        <f aca="false">G25+H25</f>
        <v>1</v>
      </c>
      <c r="F25" s="184" t="n">
        <f aca="false">E25/O25</f>
        <v>0.2</v>
      </c>
      <c r="G25" s="185" t="n">
        <f aca="false">P25-L25</f>
        <v>0</v>
      </c>
      <c r="H25" s="186" t="n">
        <f aca="false">Q25-M25</f>
        <v>1</v>
      </c>
      <c r="J25" s="183" t="n">
        <f aca="false">L25+M25</f>
        <v>4</v>
      </c>
      <c r="K25" s="184" t="n">
        <f aca="false">J25/O25</f>
        <v>0.8</v>
      </c>
      <c r="L25" s="185" t="n">
        <f aca="false">COUNTIF(S22:W27,CONCATENATE(C25,"$$W"))</f>
        <v>2</v>
      </c>
      <c r="M25" s="186" t="n">
        <f aca="false">COUNTIF(S22:W27,CONCATENATE(C25,"$$O"))</f>
        <v>2</v>
      </c>
      <c r="O25" s="187" t="n">
        <f aca="false">'Result do Turno'!H25</f>
        <v>5</v>
      </c>
      <c r="P25" s="185" t="n">
        <f aca="false">'Result do Turno'!I25</f>
        <v>2</v>
      </c>
      <c r="Q25" s="186" t="n">
        <f aca="false">O25-P25</f>
        <v>3</v>
      </c>
      <c r="R25" s="188" t="str">
        <f aca="false">IF(M25&gt;2,"Tenista com mais de 2 WxO","")</f>
        <v/>
      </c>
      <c r="S25" s="189" t="str">
        <f aca="false">CONCATENATE('Result do Turno'!V25,"$$",'Result do Turno'!X25)</f>
        <v>FRANCISCO ASSIS$$</v>
      </c>
      <c r="T25" s="189" t="str">
        <f aca="false">CONCATENATE('Result do Turno'!AJ25,"$$",'Result do Turno'!AL25)</f>
        <v>LUCIANO CASTRO$$O</v>
      </c>
      <c r="U25" s="189" t="str">
        <f aca="false">CONCATENATE('Result do Turno'!AX25,"$$",'Result do Turno'!AZ25)</f>
        <v>CLEITON BORGES$$W</v>
      </c>
      <c r="V25" s="189" t="str">
        <f aca="false">CONCATENATE('Result do Turno'!BL25,"$$",'Result do Turno'!BN25)</f>
        <v>DANIEL CHAGAS$$O</v>
      </c>
      <c r="W25" s="189" t="str">
        <f aca="false">CONCATENATE('Result do Turno'!BZ25,"$$",'Result do Turno'!CB25)</f>
        <v>FRANCISCO ASSIS$$</v>
      </c>
    </row>
    <row r="26" customFormat="false" ht="15" hidden="false" customHeight="false" outlineLevel="0" collapsed="false">
      <c r="B26" s="183" t="n">
        <v>5</v>
      </c>
      <c r="C26" s="50" t="str">
        <f aca="false">'Result do Turno'!G26</f>
        <v>FRANCISCO ASSIS</v>
      </c>
      <c r="E26" s="183" t="n">
        <f aca="false">G26+H26</f>
        <v>5</v>
      </c>
      <c r="F26" s="184" t="n">
        <f aca="false">E26/O26</f>
        <v>1</v>
      </c>
      <c r="G26" s="185" t="n">
        <f aca="false">P26-L26</f>
        <v>2</v>
      </c>
      <c r="H26" s="186" t="n">
        <f aca="false">Q26-M26</f>
        <v>3</v>
      </c>
      <c r="J26" s="183" t="n">
        <f aca="false">L26+M26</f>
        <v>0</v>
      </c>
      <c r="K26" s="184" t="n">
        <f aca="false">J26/O26</f>
        <v>0</v>
      </c>
      <c r="L26" s="185" t="n">
        <f aca="false">COUNTIF(S22:W27,CONCATENATE(C26,"$$W"))</f>
        <v>0</v>
      </c>
      <c r="M26" s="186" t="n">
        <f aca="false">COUNTIF(S22:W27,CONCATENATE(C26,"$$O"))</f>
        <v>0</v>
      </c>
      <c r="O26" s="187" t="n">
        <f aca="false">'Result do Turno'!H26</f>
        <v>5</v>
      </c>
      <c r="P26" s="185" t="n">
        <f aca="false">'Result do Turno'!I26</f>
        <v>2</v>
      </c>
      <c r="Q26" s="186" t="n">
        <f aca="false">O26-P26</f>
        <v>3</v>
      </c>
      <c r="R26" s="188" t="str">
        <f aca="false">IF(M26&gt;2,"Tenista com mais de 2 WxO","")</f>
        <v/>
      </c>
      <c r="S26" s="189" t="str">
        <f aca="false">CONCATENATE('Result do Turno'!V26,"$$",'Result do Turno'!X26)</f>
        <v>CLEITON BORGES$$W</v>
      </c>
      <c r="T26" s="189" t="str">
        <f aca="false">CONCATENATE('Result do Turno'!AJ26,"$$",'Result do Turno'!AL26)</f>
        <v>CLEITON BORGES$$</v>
      </c>
      <c r="U26" s="189" t="str">
        <f aca="false">CONCATENATE('Result do Turno'!AX26,"$$",'Result do Turno'!AZ26)</f>
        <v>FRANCISCO ASSIS$$</v>
      </c>
      <c r="V26" s="189" t="str">
        <f aca="false">CONCATENATE('Result do Turno'!BL26,"$$",'Result do Turno'!BN26)</f>
        <v>FRANCISCO ASSIS$$</v>
      </c>
      <c r="W26" s="189" t="str">
        <f aca="false">CONCATENATE('Result do Turno'!BZ26,"$$",'Result do Turno'!CB26)</f>
        <v>LUCIANO CASTRO$$W</v>
      </c>
    </row>
    <row r="27" customFormat="false" ht="15" hidden="false" customHeight="false" outlineLevel="0" collapsed="false">
      <c r="B27" s="190" t="n">
        <v>6</v>
      </c>
      <c r="C27" s="101" t="str">
        <f aca="false">'Result do Turno'!G27</f>
        <v>DANIEL CHAGAS</v>
      </c>
      <c r="E27" s="190" t="n">
        <f aca="false">G27+H27</f>
        <v>3</v>
      </c>
      <c r="F27" s="191" t="n">
        <f aca="false">E27/O27</f>
        <v>0.6</v>
      </c>
      <c r="G27" s="192" t="n">
        <f aca="false">P27-L27</f>
        <v>0</v>
      </c>
      <c r="H27" s="193" t="n">
        <f aca="false">Q27-M27</f>
        <v>3</v>
      </c>
      <c r="J27" s="190" t="n">
        <f aca="false">L27+M27</f>
        <v>2</v>
      </c>
      <c r="K27" s="191" t="n">
        <f aca="false">J27/O27</f>
        <v>0.4</v>
      </c>
      <c r="L27" s="192" t="n">
        <f aca="false">COUNTIF(S22:W27,CONCATENATE(C27,"$$W"))</f>
        <v>0</v>
      </c>
      <c r="M27" s="193" t="n">
        <f aca="false">COUNTIF(S22:W27,CONCATENATE(C27,"$$O"))</f>
        <v>2</v>
      </c>
      <c r="O27" s="194" t="n">
        <f aca="false">'Result do Turno'!H27</f>
        <v>5</v>
      </c>
      <c r="P27" s="192" t="n">
        <f aca="false">'Result do Turno'!I27</f>
        <v>0</v>
      </c>
      <c r="Q27" s="193" t="n">
        <f aca="false">O27-P27</f>
        <v>5</v>
      </c>
      <c r="R27" s="188" t="str">
        <f aca="false">IF(M27&gt;2,"Tenista com mais de 2 WxO","")</f>
        <v/>
      </c>
      <c r="S27" s="189" t="str">
        <f aca="false">CONCATENATE('Result do Turno'!V27,"$$",'Result do Turno'!X27)</f>
        <v>LUCIANO CASTRO$$O</v>
      </c>
      <c r="T27" s="189" t="str">
        <f aca="false">CONCATENATE('Result do Turno'!AJ27,"$$",'Result do Turno'!AL27)</f>
        <v>DANIEL CHAGAS$$</v>
      </c>
      <c r="U27" s="189" t="str">
        <f aca="false">CONCATENATE('Result do Turno'!AX27,"$$",'Result do Turno'!AZ27)</f>
        <v>DANIEL CHAGAS$$</v>
      </c>
      <c r="V27" s="189" t="str">
        <f aca="false">CONCATENATE('Result do Turno'!BL27,"$$",'Result do Turno'!BN27)</f>
        <v>LUCIANO CASTRO$$</v>
      </c>
      <c r="W27" s="189" t="str">
        <f aca="false">CONCATENATE('Result do Turno'!BZ27,"$$",'Result do Turno'!CB27)</f>
        <v>DANIEL CHAGAS$$O</v>
      </c>
    </row>
    <row r="28" customFormat="false" ht="15" hidden="false" customHeight="false" outlineLevel="0" collapsed="false">
      <c r="D28" s="164" t="n">
        <f aca="false">SUM(E22:E27)/2</f>
        <v>8</v>
      </c>
      <c r="E28" s="195"/>
      <c r="F28" s="196"/>
      <c r="G28" s="195"/>
      <c r="H28" s="195"/>
      <c r="I28" s="164" t="n">
        <f aca="false">SUM(J22:J27)/2</f>
        <v>7</v>
      </c>
      <c r="J28" s="195"/>
      <c r="K28" s="196"/>
      <c r="L28" s="195"/>
      <c r="M28" s="195"/>
      <c r="N28" s="164" t="n">
        <f aca="false">SUM(O22:O27)/2</f>
        <v>15</v>
      </c>
      <c r="O28" s="195"/>
      <c r="P28" s="195"/>
      <c r="Q28" s="195"/>
      <c r="R28" s="188"/>
      <c r="S28" s="189"/>
      <c r="T28" s="189"/>
      <c r="U28" s="189"/>
      <c r="V28" s="189"/>
      <c r="W28" s="189"/>
    </row>
    <row r="29" s="168" customFormat="true" ht="22.5" hidden="false" customHeight="true" outlineLevel="0" collapsed="false">
      <c r="B29" s="169" t="s">
        <v>120</v>
      </c>
      <c r="C29" s="169" t="s">
        <v>120</v>
      </c>
      <c r="D29" s="170"/>
      <c r="E29" s="171" t="str">
        <f aca="false">CONCATENATE("  ",SUM(E31:E36)/2," DISPUTADOS EM QUADRA =&gt;&gt; ")</f>
        <v>  11 DISPUTADOS EM QUADRA =&gt;&gt; </v>
      </c>
      <c r="F29" s="171"/>
      <c r="G29" s="171"/>
      <c r="H29" s="172" t="n">
        <f aca="false">(SUM(E31:E36)/2)/(SUM(O31:O36)/2)</f>
        <v>0.733333333333333</v>
      </c>
      <c r="I29" s="170"/>
      <c r="J29" s="173" t="str">
        <f aca="false">CONCATENATE("  ",SUM(J31:J36)/2," FORAM POR W.O. =&gt;&gt;")</f>
        <v>  4 FORAM POR W.O. =&gt;&gt;</v>
      </c>
      <c r="K29" s="173"/>
      <c r="L29" s="173"/>
      <c r="M29" s="197" t="n">
        <f aca="false">(SUM(J31:J36)/2)/(SUM(O31:O36)/2)</f>
        <v>0.266666666666667</v>
      </c>
      <c r="N29" s="170"/>
      <c r="O29" s="175" t="str">
        <f aca="false">CONCATENATE("  ",SUM(O31:O36)/2," FORAM COMPUTADOS")</f>
        <v>  15 FORAM COMPUTADOS</v>
      </c>
      <c r="P29" s="175"/>
      <c r="Q29" s="175"/>
      <c r="R29" s="188"/>
      <c r="S29" s="170"/>
      <c r="T29" s="170"/>
      <c r="U29" s="170"/>
      <c r="V29" s="170"/>
      <c r="W29" s="170"/>
      <c r="X29" s="177"/>
    </row>
    <row r="30" s="168" customFormat="true" ht="24.75" hidden="false" customHeight="true" outlineLevel="0" collapsed="false">
      <c r="B30" s="178" t="s">
        <v>30</v>
      </c>
      <c r="C30" s="178"/>
      <c r="D30" s="170"/>
      <c r="E30" s="179" t="s">
        <v>115</v>
      </c>
      <c r="F30" s="179"/>
      <c r="G30" s="180" t="s">
        <v>116</v>
      </c>
      <c r="H30" s="181" t="s">
        <v>117</v>
      </c>
      <c r="I30" s="170"/>
      <c r="J30" s="179" t="s">
        <v>115</v>
      </c>
      <c r="K30" s="179"/>
      <c r="L30" s="180" t="s">
        <v>116</v>
      </c>
      <c r="M30" s="181" t="s">
        <v>117</v>
      </c>
      <c r="N30" s="170"/>
      <c r="O30" s="179" t="s">
        <v>115</v>
      </c>
      <c r="P30" s="180" t="s">
        <v>116</v>
      </c>
      <c r="Q30" s="181" t="s">
        <v>117</v>
      </c>
      <c r="R30" s="188"/>
      <c r="S30" s="170"/>
      <c r="T30" s="170"/>
      <c r="U30" s="170"/>
      <c r="V30" s="170"/>
      <c r="W30" s="170"/>
      <c r="X30" s="177"/>
    </row>
    <row r="31" customFormat="false" ht="15" hidden="false" customHeight="false" outlineLevel="0" collapsed="false">
      <c r="B31" s="183" t="n">
        <v>1</v>
      </c>
      <c r="C31" s="50" t="str">
        <f aca="false">'Result do Turno'!G31</f>
        <v>DANIEL PRADO</v>
      </c>
      <c r="E31" s="183" t="n">
        <f aca="false">G31+H31</f>
        <v>4</v>
      </c>
      <c r="F31" s="184" t="n">
        <f aca="false">E31/O31</f>
        <v>0.8</v>
      </c>
      <c r="G31" s="185" t="n">
        <f aca="false">P31-L31</f>
        <v>4</v>
      </c>
      <c r="H31" s="186" t="n">
        <f aca="false">Q31-M31</f>
        <v>0</v>
      </c>
      <c r="J31" s="183" t="n">
        <f aca="false">L31+M31</f>
        <v>1</v>
      </c>
      <c r="K31" s="184" t="n">
        <f aca="false">J31/O31</f>
        <v>0.2</v>
      </c>
      <c r="L31" s="185" t="n">
        <f aca="false">COUNTIF(S31:W36,CONCATENATE(C31,"$$W"))</f>
        <v>1</v>
      </c>
      <c r="M31" s="186" t="n">
        <f aca="false">COUNTIF(S31:W36,CONCATENATE(C31,"$$O"))</f>
        <v>0</v>
      </c>
      <c r="O31" s="187" t="n">
        <f aca="false">'Result do Turno'!H31</f>
        <v>5</v>
      </c>
      <c r="P31" s="185" t="n">
        <f aca="false">'Result do Turno'!I31</f>
        <v>5</v>
      </c>
      <c r="Q31" s="186" t="n">
        <f aca="false">O31-P31</f>
        <v>0</v>
      </c>
      <c r="R31" s="188" t="str">
        <f aca="false">IF(M31&gt;2,"Tenista com mais de 2 WxO","")</f>
        <v/>
      </c>
      <c r="S31" s="189" t="str">
        <f aca="false">CONCATENATE('Result do Turno'!V31,"$$",'Result do Turno'!X31)</f>
        <v>MARCUS MAMEDE$$R</v>
      </c>
      <c r="T31" s="189" t="str">
        <f aca="false">CONCATENATE('Result do Turno'!AJ31,"$$",'Result do Turno'!AL31)</f>
        <v>MARCUS MAMEDE$$</v>
      </c>
      <c r="U31" s="189" t="str">
        <f aca="false">CONCATENATE('Result do Turno'!AX31,"$$",'Result do Turno'!AZ31)</f>
        <v>MARCUS MAMEDE$$</v>
      </c>
      <c r="V31" s="189" t="str">
        <f aca="false">CONCATENATE('Result do Turno'!BL31,"$$",'Result do Turno'!BN31)</f>
        <v>MARCUS MAMEDE$$W</v>
      </c>
      <c r="W31" s="189" t="str">
        <f aca="false">CONCATENATE('Result do Turno'!BZ31,"$$",'Result do Turno'!CB31)</f>
        <v>MARCUS MAMEDE$$</v>
      </c>
    </row>
    <row r="32" customFormat="false" ht="15" hidden="false" customHeight="false" outlineLevel="0" collapsed="false">
      <c r="B32" s="183" t="n">
        <v>2</v>
      </c>
      <c r="C32" s="50" t="str">
        <f aca="false">'Result do Turno'!G32</f>
        <v>JOAO RIBEIRO</v>
      </c>
      <c r="E32" s="183" t="n">
        <f aca="false">G32+H32</f>
        <v>4</v>
      </c>
      <c r="F32" s="184" t="n">
        <f aca="false">E32/O32</f>
        <v>0.8</v>
      </c>
      <c r="G32" s="185" t="n">
        <f aca="false">P32-L32</f>
        <v>3</v>
      </c>
      <c r="H32" s="186" t="n">
        <f aca="false">Q32-M32</f>
        <v>1</v>
      </c>
      <c r="J32" s="183" t="n">
        <f aca="false">L32+M32</f>
        <v>1</v>
      </c>
      <c r="K32" s="184" t="n">
        <f aca="false">J32/O32</f>
        <v>0.2</v>
      </c>
      <c r="L32" s="185" t="n">
        <f aca="false">COUNTIF(S31:W36,CONCATENATE(C32,"$$W"))</f>
        <v>1</v>
      </c>
      <c r="M32" s="186" t="n">
        <f aca="false">COUNTIF(S31:W36,CONCATENATE(C32,"$$O"))</f>
        <v>0</v>
      </c>
      <c r="O32" s="187" t="n">
        <f aca="false">'Result do Turno'!H32</f>
        <v>5</v>
      </c>
      <c r="P32" s="185" t="n">
        <f aca="false">'Result do Turno'!I32</f>
        <v>4</v>
      </c>
      <c r="Q32" s="186" t="n">
        <f aca="false">O32-P32</f>
        <v>1</v>
      </c>
      <c r="R32" s="188" t="str">
        <f aca="false">IF(M32&gt;2,"Tenista com mais de 2 WxO","")</f>
        <v/>
      </c>
      <c r="S32" s="189" t="str">
        <f aca="false">CONCATENATE('Result do Turno'!V32,"$$",'Result do Turno'!X32)</f>
        <v>ADRIANO CHIARI$$</v>
      </c>
      <c r="T32" s="189" t="str">
        <f aca="false">CONCATENATE('Result do Turno'!AJ32,"$$",'Result do Turno'!AL32)</f>
        <v>JOAO RIBEIRO$$</v>
      </c>
      <c r="U32" s="189" t="str">
        <f aca="false">CONCATENATE('Result do Turno'!AX32,"$$",'Result do Turno'!AZ32)</f>
        <v>CARLOS EWBANK$$</v>
      </c>
      <c r="V32" s="189" t="str">
        <f aca="false">CONCATENATE('Result do Turno'!BL32,"$$",'Result do Turno'!BN32)</f>
        <v>RAFAEL NOGUEIRA$$O</v>
      </c>
      <c r="W32" s="189" t="str">
        <f aca="false">CONCATENATE('Result do Turno'!BZ32,"$$",'Result do Turno'!CB32)</f>
        <v>DANIEL PRADO$$</v>
      </c>
    </row>
    <row r="33" customFormat="false" ht="15" hidden="false" customHeight="false" outlineLevel="0" collapsed="false">
      <c r="B33" s="183" t="n">
        <v>3</v>
      </c>
      <c r="C33" s="50" t="str">
        <f aca="false">'Result do Turno'!G33</f>
        <v>MARCUS MAMEDE</v>
      </c>
      <c r="E33" s="183" t="n">
        <f aca="false">G33+H33</f>
        <v>4</v>
      </c>
      <c r="F33" s="184" t="n">
        <f aca="false">E33/O33</f>
        <v>0.8</v>
      </c>
      <c r="G33" s="185" t="n">
        <f aca="false">P33-L33</f>
        <v>1</v>
      </c>
      <c r="H33" s="186" t="n">
        <f aca="false">Q33-M33</f>
        <v>3</v>
      </c>
      <c r="J33" s="183" t="n">
        <f aca="false">L33+M33</f>
        <v>1</v>
      </c>
      <c r="K33" s="184" t="n">
        <f aca="false">J33/O33</f>
        <v>0.2</v>
      </c>
      <c r="L33" s="185" t="n">
        <f aca="false">COUNTIF(S31:W36,CONCATENATE(C33,"$$W"))</f>
        <v>1</v>
      </c>
      <c r="M33" s="186" t="n">
        <f aca="false">COUNTIF(S31:W36,CONCATENATE(C33,"$$O"))</f>
        <v>0</v>
      </c>
      <c r="O33" s="187" t="n">
        <f aca="false">'Result do Turno'!H33</f>
        <v>5</v>
      </c>
      <c r="P33" s="185" t="n">
        <f aca="false">'Result do Turno'!I33</f>
        <v>2</v>
      </c>
      <c r="Q33" s="186" t="n">
        <f aca="false">O33-P33</f>
        <v>3</v>
      </c>
      <c r="R33" s="188" t="str">
        <f aca="false">IF(M33&gt;2,"Tenista com mais de 2 WxO","")</f>
        <v/>
      </c>
      <c r="S33" s="189" t="str">
        <f aca="false">CONCATENATE('Result do Turno'!V33,"$$",'Result do Turno'!X33)</f>
        <v>DANIEL PRADO$$</v>
      </c>
      <c r="T33" s="189" t="str">
        <f aca="false">CONCATENATE('Result do Turno'!AJ33,"$$",'Result do Turno'!AL33)</f>
        <v>DANIEL PRADO$$</v>
      </c>
      <c r="U33" s="189" t="str">
        <f aca="false">CONCATENATE('Result do Turno'!AX33,"$$",'Result do Turno'!AZ33)</f>
        <v>DANIEL PRADO$$W</v>
      </c>
      <c r="V33" s="189" t="str">
        <f aca="false">CONCATENATE('Result do Turno'!BL33,"$$",'Result do Turno'!BN33)</f>
        <v>DANIEL PRADO$$</v>
      </c>
      <c r="W33" s="189" t="str">
        <f aca="false">CONCATENATE('Result do Turno'!BZ33,"$$",'Result do Turno'!CB33)</f>
        <v>RAFAEL NOGUEIRA$$O</v>
      </c>
    </row>
    <row r="34" customFormat="false" ht="15" hidden="false" customHeight="false" outlineLevel="0" collapsed="false">
      <c r="B34" s="183" t="n">
        <v>4</v>
      </c>
      <c r="C34" s="50" t="str">
        <f aca="false">'Result do Turno'!G34</f>
        <v>ADRIANO CHIARI</v>
      </c>
      <c r="E34" s="183" t="n">
        <f aca="false">G34+H34</f>
        <v>5</v>
      </c>
      <c r="F34" s="184" t="n">
        <f aca="false">E34/O34</f>
        <v>1</v>
      </c>
      <c r="G34" s="185" t="n">
        <f aca="false">P34-L34</f>
        <v>2</v>
      </c>
      <c r="H34" s="186" t="n">
        <f aca="false">Q34-M34</f>
        <v>3</v>
      </c>
      <c r="J34" s="183" t="n">
        <f aca="false">L34+M34</f>
        <v>0</v>
      </c>
      <c r="K34" s="184" t="n">
        <f aca="false">J34/O34</f>
        <v>0</v>
      </c>
      <c r="L34" s="185" t="n">
        <f aca="false">COUNTIF(S31:W36,CONCATENATE(C34,"$$W"))</f>
        <v>0</v>
      </c>
      <c r="M34" s="186" t="n">
        <f aca="false">COUNTIF(S31:W36,CONCATENATE(C34,"$$O"))</f>
        <v>0</v>
      </c>
      <c r="O34" s="187" t="n">
        <f aca="false">'Result do Turno'!H34</f>
        <v>5</v>
      </c>
      <c r="P34" s="185" t="n">
        <f aca="false">'Result do Turno'!I34</f>
        <v>2</v>
      </c>
      <c r="Q34" s="186" t="n">
        <f aca="false">O34-P34</f>
        <v>3</v>
      </c>
      <c r="R34" s="188" t="str">
        <f aca="false">IF(M34&gt;2,"Tenista com mais de 2 WxO","")</f>
        <v/>
      </c>
      <c r="S34" s="189" t="str">
        <f aca="false">CONCATENATE('Result do Turno'!V34,"$$",'Result do Turno'!X34)</f>
        <v>JOAO RIBEIRO$$</v>
      </c>
      <c r="T34" s="189" t="str">
        <f aca="false">CONCATENATE('Result do Turno'!AJ34,"$$",'Result do Turno'!AL34)</f>
        <v>CARLOS EWBANK$$</v>
      </c>
      <c r="U34" s="189" t="str">
        <f aca="false">CONCATENATE('Result do Turno'!AX34,"$$",'Result do Turno'!AZ34)</f>
        <v>RAFAEL NOGUEIRA$$O</v>
      </c>
      <c r="V34" s="189" t="str">
        <f aca="false">CONCATENATE('Result do Turno'!BL34,"$$",'Result do Turno'!BN34)</f>
        <v>ADRIANO CHIARI$$</v>
      </c>
      <c r="W34" s="189" t="str">
        <f aca="false">CONCATENATE('Result do Turno'!BZ34,"$$",'Result do Turno'!CB34)</f>
        <v>JOAO RIBEIRO$$W</v>
      </c>
    </row>
    <row r="35" customFormat="false" ht="15" hidden="false" customHeight="false" outlineLevel="0" collapsed="false">
      <c r="B35" s="183" t="n">
        <v>5</v>
      </c>
      <c r="C35" s="50" t="str">
        <f aca="false">'Result do Turno'!G35</f>
        <v>CARLOS EWBANK</v>
      </c>
      <c r="E35" s="183" t="n">
        <f aca="false">G35+H35</f>
        <v>4</v>
      </c>
      <c r="F35" s="184" t="n">
        <f aca="false">E35/O35</f>
        <v>0.8</v>
      </c>
      <c r="G35" s="185" t="n">
        <f aca="false">P35-L35</f>
        <v>0</v>
      </c>
      <c r="H35" s="186" t="n">
        <f aca="false">Q35-M35</f>
        <v>4</v>
      </c>
      <c r="J35" s="183" t="n">
        <f aca="false">L35+M35</f>
        <v>1</v>
      </c>
      <c r="K35" s="184" t="n">
        <f aca="false">J35/O35</f>
        <v>0.2</v>
      </c>
      <c r="L35" s="185" t="n">
        <f aca="false">COUNTIF(S31:W36,CONCATENATE(C35,"$$W"))</f>
        <v>1</v>
      </c>
      <c r="M35" s="186" t="n">
        <f aca="false">COUNTIF(S31:W36,CONCATENATE(C35,"$$O"))</f>
        <v>0</v>
      </c>
      <c r="O35" s="187" t="n">
        <f aca="false">'Result do Turno'!H35</f>
        <v>5</v>
      </c>
      <c r="P35" s="185" t="n">
        <f aca="false">'Result do Turno'!I35</f>
        <v>1</v>
      </c>
      <c r="Q35" s="186" t="n">
        <f aca="false">O35-P35</f>
        <v>4</v>
      </c>
      <c r="R35" s="188" t="str">
        <f aca="false">IF(M35&gt;2,"Tenista com mais de 2 WxO","")</f>
        <v/>
      </c>
      <c r="S35" s="189" t="str">
        <f aca="false">CONCATENATE('Result do Turno'!V35,"$$",'Result do Turno'!X35)</f>
        <v>RAFAEL NOGUEIRA$$O</v>
      </c>
      <c r="T35" s="189" t="str">
        <f aca="false">CONCATENATE('Result do Turno'!AJ35,"$$",'Result do Turno'!AL35)</f>
        <v>RAFAEL NOGUEIRA$$</v>
      </c>
      <c r="U35" s="189" t="str">
        <f aca="false">CONCATENATE('Result do Turno'!AX35,"$$",'Result do Turno'!AZ35)</f>
        <v>JOAO RIBEIRO$$</v>
      </c>
      <c r="V35" s="189" t="str">
        <f aca="false">CONCATENATE('Result do Turno'!BL35,"$$",'Result do Turno'!BN35)</f>
        <v>JOAO RIBEIRO$$</v>
      </c>
      <c r="W35" s="189" t="str">
        <f aca="false">CONCATENATE('Result do Turno'!BZ35,"$$",'Result do Turno'!CB35)</f>
        <v>CARLOS EWBANK$$</v>
      </c>
    </row>
    <row r="36" customFormat="false" ht="15" hidden="false" customHeight="false" outlineLevel="0" collapsed="false">
      <c r="B36" s="190" t="n">
        <v>6</v>
      </c>
      <c r="C36" s="101" t="str">
        <f aca="false">'Result do Turno'!G36</f>
        <v>RAFAEL NOGUEIRA</v>
      </c>
      <c r="E36" s="190" t="n">
        <f aca="false">G36+H36</f>
        <v>1</v>
      </c>
      <c r="F36" s="191" t="n">
        <f aca="false">E36/O36</f>
        <v>0.2</v>
      </c>
      <c r="G36" s="192" t="n">
        <f aca="false">P36-L36</f>
        <v>1</v>
      </c>
      <c r="H36" s="193" t="n">
        <f aca="false">Q36-M36</f>
        <v>0</v>
      </c>
      <c r="J36" s="190" t="n">
        <f aca="false">L36+M36</f>
        <v>4</v>
      </c>
      <c r="K36" s="191" t="n">
        <f aca="false">J36/O36</f>
        <v>0.8</v>
      </c>
      <c r="L36" s="192" t="n">
        <f aca="false">COUNTIF(S31:W36,CONCATENATE(C36,"$$W"))</f>
        <v>0</v>
      </c>
      <c r="M36" s="193" t="n">
        <f aca="false">COUNTIF(S31:W36,CONCATENATE(C36,"$$O"))</f>
        <v>4</v>
      </c>
      <c r="O36" s="194" t="n">
        <f aca="false">'Result do Turno'!H36</f>
        <v>5</v>
      </c>
      <c r="P36" s="192" t="n">
        <f aca="false">'Result do Turno'!I36</f>
        <v>1</v>
      </c>
      <c r="Q36" s="193" t="n">
        <f aca="false">O36-P36</f>
        <v>4</v>
      </c>
      <c r="R36" s="188" t="str">
        <f aca="false">IF(M36&gt;2,"Tenista com mais de 2 WxO","")</f>
        <v>Tenista com mais de 2 WxO</v>
      </c>
      <c r="S36" s="189" t="str">
        <f aca="false">CONCATENATE('Result do Turno'!V36,"$$",'Result do Turno'!X36)</f>
        <v>CARLOS EWBANK$$W</v>
      </c>
      <c r="T36" s="189" t="str">
        <f aca="false">CONCATENATE('Result do Turno'!AJ36,"$$",'Result do Turno'!AL36)</f>
        <v>ADRIANO CHIARI$$</v>
      </c>
      <c r="U36" s="189" t="str">
        <f aca="false">CONCATENATE('Result do Turno'!AX36,"$$",'Result do Turno'!AZ36)</f>
        <v>ADRIANO CHIARI$$</v>
      </c>
      <c r="V36" s="189" t="str">
        <f aca="false">CONCATENATE('Result do Turno'!BL36,"$$",'Result do Turno'!BN36)</f>
        <v>CARLOS EWBANK$$</v>
      </c>
      <c r="W36" s="189" t="str">
        <f aca="false">CONCATENATE('Result do Turno'!BZ36,"$$",'Result do Turno'!CB36)</f>
        <v>ADRIANO CHIARI$$</v>
      </c>
    </row>
    <row r="37" customFormat="false" ht="15" hidden="false" customHeight="false" outlineLevel="0" collapsed="false">
      <c r="D37" s="164" t="n">
        <f aca="false">SUM(E31:E36)/2</f>
        <v>11</v>
      </c>
      <c r="E37" s="195"/>
      <c r="F37" s="196"/>
      <c r="G37" s="195"/>
      <c r="H37" s="195"/>
      <c r="I37" s="164" t="n">
        <f aca="false">SUM(J31:J36)/2</f>
        <v>4</v>
      </c>
      <c r="J37" s="195"/>
      <c r="K37" s="196"/>
      <c r="L37" s="195"/>
      <c r="M37" s="195"/>
      <c r="N37" s="164" t="n">
        <f aca="false">SUM(O31:O36)/2</f>
        <v>15</v>
      </c>
      <c r="O37" s="195"/>
      <c r="P37" s="195"/>
      <c r="Q37" s="195"/>
      <c r="R37" s="188"/>
      <c r="S37" s="189"/>
      <c r="T37" s="189"/>
      <c r="U37" s="189"/>
      <c r="V37" s="189"/>
      <c r="W37" s="189"/>
    </row>
    <row r="38" s="168" customFormat="true" ht="22.5" hidden="false" customHeight="true" outlineLevel="0" collapsed="false">
      <c r="B38" s="169" t="s">
        <v>121</v>
      </c>
      <c r="C38" s="169" t="s">
        <v>121</v>
      </c>
      <c r="D38" s="170"/>
      <c r="E38" s="171" t="str">
        <f aca="false">CONCATENATE("  ",SUM(E40:E45)/2," DISPUTADOS EM QUADRA =&gt;&gt; ")</f>
        <v>  10 DISPUTADOS EM QUADRA =&gt;&gt; </v>
      </c>
      <c r="F38" s="171"/>
      <c r="G38" s="171"/>
      <c r="H38" s="172" t="n">
        <f aca="false">(SUM(E40:E45)/2)/(SUM(O40:O45)/2)</f>
        <v>0.666666666666667</v>
      </c>
      <c r="I38" s="170"/>
      <c r="J38" s="173" t="str">
        <f aca="false">CONCATENATE("  ",SUM(J40:J45)/2," FORAM POR W.O. =&gt;&gt;")</f>
        <v>  5 FORAM POR W.O. =&gt;&gt;</v>
      </c>
      <c r="K38" s="173"/>
      <c r="L38" s="173"/>
      <c r="M38" s="197" t="n">
        <f aca="false">(SUM(J40:J45)/2)/(SUM(O40:O45)/2)</f>
        <v>0.333333333333333</v>
      </c>
      <c r="N38" s="170"/>
      <c r="O38" s="175" t="str">
        <f aca="false">CONCATENATE("  ",SUM(O40:O45)/2," FORAM COMPUTADOS")</f>
        <v>  15 FORAM COMPUTADOS</v>
      </c>
      <c r="P38" s="175"/>
      <c r="Q38" s="175"/>
      <c r="R38" s="188"/>
      <c r="S38" s="170"/>
      <c r="T38" s="170"/>
      <c r="U38" s="170"/>
      <c r="V38" s="170"/>
      <c r="W38" s="170"/>
      <c r="X38" s="177"/>
    </row>
    <row r="39" s="168" customFormat="true" ht="24.75" hidden="false" customHeight="true" outlineLevel="0" collapsed="false">
      <c r="B39" s="178" t="s">
        <v>30</v>
      </c>
      <c r="C39" s="178"/>
      <c r="D39" s="170"/>
      <c r="E39" s="179" t="s">
        <v>115</v>
      </c>
      <c r="F39" s="179"/>
      <c r="G39" s="180" t="s">
        <v>116</v>
      </c>
      <c r="H39" s="181" t="s">
        <v>117</v>
      </c>
      <c r="I39" s="170"/>
      <c r="J39" s="179" t="s">
        <v>115</v>
      </c>
      <c r="K39" s="179"/>
      <c r="L39" s="180" t="s">
        <v>116</v>
      </c>
      <c r="M39" s="181" t="s">
        <v>117</v>
      </c>
      <c r="N39" s="170"/>
      <c r="O39" s="179" t="s">
        <v>115</v>
      </c>
      <c r="P39" s="180" t="s">
        <v>116</v>
      </c>
      <c r="Q39" s="181" t="s">
        <v>117</v>
      </c>
      <c r="R39" s="188"/>
      <c r="S39" s="170"/>
      <c r="T39" s="170"/>
      <c r="U39" s="170"/>
      <c r="V39" s="170"/>
      <c r="W39" s="170"/>
      <c r="X39" s="177"/>
    </row>
    <row r="40" customFormat="false" ht="15" hidden="false" customHeight="false" outlineLevel="0" collapsed="false">
      <c r="B40" s="183" t="n">
        <v>1</v>
      </c>
      <c r="C40" s="50" t="str">
        <f aca="false">'Result do Turno'!G40</f>
        <v>RENATO OLIVEIRA</v>
      </c>
      <c r="E40" s="183" t="n">
        <f aca="false">G40+H40</f>
        <v>3</v>
      </c>
      <c r="F40" s="184" t="n">
        <f aca="false">E40/O40</f>
        <v>0.6</v>
      </c>
      <c r="G40" s="185" t="n">
        <f aca="false">P40-L40</f>
        <v>3</v>
      </c>
      <c r="H40" s="186" t="n">
        <f aca="false">Q40-M40</f>
        <v>0</v>
      </c>
      <c r="J40" s="183" t="n">
        <f aca="false">L40+M40</f>
        <v>2</v>
      </c>
      <c r="K40" s="184" t="n">
        <f aca="false">J40/O40</f>
        <v>0.4</v>
      </c>
      <c r="L40" s="185" t="n">
        <f aca="false">COUNTIF(S40:W45,CONCATENATE(C40,"$$W"))</f>
        <v>2</v>
      </c>
      <c r="M40" s="186" t="n">
        <f aca="false">COUNTIF(S40:W45,CONCATENATE(C40,"$$O"))</f>
        <v>0</v>
      </c>
      <c r="O40" s="187" t="n">
        <f aca="false">'Result do Turno'!H40</f>
        <v>5</v>
      </c>
      <c r="P40" s="185" t="n">
        <f aca="false">'Result do Turno'!I40</f>
        <v>5</v>
      </c>
      <c r="Q40" s="186" t="n">
        <f aca="false">O40-P40</f>
        <v>0</v>
      </c>
      <c r="R40" s="188" t="str">
        <f aca="false">IF(M40&gt;2,"Tenista com mais de 2 WxO","")</f>
        <v/>
      </c>
      <c r="S40" s="189" t="str">
        <f aca="false">CONCATENATE('Result do Turno'!V40,"$$",'Result do Turno'!X40)</f>
        <v>EDUARDO BARBOSA$$</v>
      </c>
      <c r="T40" s="189" t="str">
        <f aca="false">CONCATENATE('Result do Turno'!AJ40,"$$",'Result do Turno'!AL40)</f>
        <v>EDUARDO BARBOSA$$</v>
      </c>
      <c r="U40" s="189" t="str">
        <f aca="false">CONCATENATE('Result do Turno'!AX40,"$$",'Result do Turno'!AZ40)</f>
        <v>EDUARDO BARBOSA$$</v>
      </c>
      <c r="V40" s="189" t="str">
        <f aca="false">CONCATENATE('Result do Turno'!BL40,"$$",'Result do Turno'!BN40)</f>
        <v>EDUARDO BARBOSA$$</v>
      </c>
      <c r="W40" s="189" t="str">
        <f aca="false">CONCATENATE('Result do Turno'!BZ40,"$$",'Result do Turno'!CB40)</f>
        <v>EDUARDO BARBOSA$$W</v>
      </c>
    </row>
    <row r="41" customFormat="false" ht="15" hidden="false" customHeight="false" outlineLevel="0" collapsed="false">
      <c r="B41" s="183" t="n">
        <v>2</v>
      </c>
      <c r="C41" s="50" t="str">
        <f aca="false">'Result do Turno'!G41</f>
        <v>EDUARDO BARBOSA</v>
      </c>
      <c r="E41" s="183" t="n">
        <f aca="false">G41+H41</f>
        <v>4</v>
      </c>
      <c r="F41" s="184" t="n">
        <f aca="false">E41/O41</f>
        <v>0.8</v>
      </c>
      <c r="G41" s="185" t="n">
        <f aca="false">P41-L41</f>
        <v>3</v>
      </c>
      <c r="H41" s="186" t="n">
        <f aca="false">Q41-M41</f>
        <v>1</v>
      </c>
      <c r="J41" s="183" t="n">
        <f aca="false">L41+M41</f>
        <v>1</v>
      </c>
      <c r="K41" s="184" t="n">
        <f aca="false">J41/O41</f>
        <v>0.2</v>
      </c>
      <c r="L41" s="185" t="n">
        <f aca="false">COUNTIF(S40:W45,CONCATENATE(C41,"$$W"))</f>
        <v>1</v>
      </c>
      <c r="M41" s="186" t="n">
        <f aca="false">COUNTIF(S40:W45,CONCATENATE(C41,"$$O"))</f>
        <v>0</v>
      </c>
      <c r="O41" s="187" t="n">
        <f aca="false">'Result do Turno'!H41</f>
        <v>5</v>
      </c>
      <c r="P41" s="185" t="n">
        <f aca="false">'Result do Turno'!I41</f>
        <v>4</v>
      </c>
      <c r="Q41" s="186" t="n">
        <f aca="false">O41-P41</f>
        <v>1</v>
      </c>
      <c r="R41" s="188" t="str">
        <f aca="false">IF(M41&gt;2,"Tenista com mais de 2 WxO","")</f>
        <v/>
      </c>
      <c r="S41" s="189" t="str">
        <f aca="false">CONCATENATE('Result do Turno'!V41,"$$",'Result do Turno'!X41)</f>
        <v>MARCELO MORAES$$</v>
      </c>
      <c r="T41" s="189" t="str">
        <f aca="false">CONCATENATE('Result do Turno'!AJ41,"$$",'Result do Turno'!AL41)</f>
        <v>RICARDO MACHADO$$</v>
      </c>
      <c r="U41" s="189" t="str">
        <f aca="false">CONCATENATE('Result do Turno'!AX41,"$$",'Result do Turno'!AZ41)</f>
        <v>RENATO OLIVEIRA$$</v>
      </c>
      <c r="V41" s="189" t="str">
        <f aca="false">CONCATENATE('Result do Turno'!BL41,"$$",'Result do Turno'!BN41)</f>
        <v>LOURIVALDO RABELO$$</v>
      </c>
      <c r="W41" s="189" t="str">
        <f aca="false">CONCATENATE('Result do Turno'!BZ41,"$$",'Result do Turno'!CB41)</f>
        <v>THIAGO MILHOMEM$$O</v>
      </c>
    </row>
    <row r="42" customFormat="false" ht="15" hidden="false" customHeight="false" outlineLevel="0" collapsed="false">
      <c r="B42" s="183" t="n">
        <v>3</v>
      </c>
      <c r="C42" s="50" t="str">
        <f aca="false">'Result do Turno'!G42</f>
        <v>LOURIVALDO RABELO</v>
      </c>
      <c r="E42" s="183" t="n">
        <f aca="false">G42+H42</f>
        <v>4</v>
      </c>
      <c r="F42" s="184" t="n">
        <f aca="false">E42/O42</f>
        <v>0.8</v>
      </c>
      <c r="G42" s="185" t="n">
        <f aca="false">P42-L42</f>
        <v>2</v>
      </c>
      <c r="H42" s="186" t="n">
        <f aca="false">Q42-M42</f>
        <v>2</v>
      </c>
      <c r="J42" s="183" t="n">
        <f aca="false">L42+M42</f>
        <v>1</v>
      </c>
      <c r="K42" s="184" t="n">
        <f aca="false">J42/O42</f>
        <v>0.2</v>
      </c>
      <c r="L42" s="185" t="n">
        <f aca="false">COUNTIF(S40:W45,CONCATENATE(C42,"$$W"))</f>
        <v>1</v>
      </c>
      <c r="M42" s="186" t="n">
        <f aca="false">COUNTIF(S40:W45,CONCATENATE(C42,"$$O"))</f>
        <v>0</v>
      </c>
      <c r="O42" s="187" t="n">
        <f aca="false">'Result do Turno'!H42</f>
        <v>5</v>
      </c>
      <c r="P42" s="185" t="n">
        <f aca="false">'Result do Turno'!I42</f>
        <v>3</v>
      </c>
      <c r="Q42" s="186" t="n">
        <f aca="false">O42-P42</f>
        <v>2</v>
      </c>
      <c r="R42" s="188" t="str">
        <f aca="false">IF(M42&gt;2,"Tenista com mais de 2 WxO","")</f>
        <v/>
      </c>
      <c r="S42" s="189" t="str">
        <f aca="false">CONCATENATE('Result do Turno'!V42,"$$",'Result do Turno'!X42)</f>
        <v>THIAGO MILHOMEM$$</v>
      </c>
      <c r="T42" s="189" t="str">
        <f aca="false">CONCATENATE('Result do Turno'!AJ42,"$$",'Result do Turno'!AL42)</f>
        <v>THIAGO MILHOMEM$$O</v>
      </c>
      <c r="U42" s="189" t="str">
        <f aca="false">CONCATENATE('Result do Turno'!AX42,"$$",'Result do Turno'!AZ42)</f>
        <v>THIAGO MILHOMEM$$O</v>
      </c>
      <c r="V42" s="189" t="str">
        <f aca="false">CONCATENATE('Result do Turno'!BL42,"$$",'Result do Turno'!BN42)</f>
        <v>THIAGO MILHOMEM$$O</v>
      </c>
      <c r="W42" s="189" t="str">
        <f aca="false">CONCATENATE('Result do Turno'!BZ42,"$$",'Result do Turno'!CB42)</f>
        <v>LOURIVALDO RABELO$$</v>
      </c>
    </row>
    <row r="43" customFormat="false" ht="15" hidden="false" customHeight="false" outlineLevel="0" collapsed="false">
      <c r="B43" s="183" t="n">
        <v>4</v>
      </c>
      <c r="C43" s="50" t="str">
        <f aca="false">'Result do Turno'!G43</f>
        <v>MARCELO MORAES</v>
      </c>
      <c r="E43" s="183" t="n">
        <f aca="false">G43+H43</f>
        <v>4</v>
      </c>
      <c r="F43" s="184" t="n">
        <f aca="false">E43/O43</f>
        <v>0.8</v>
      </c>
      <c r="G43" s="185" t="n">
        <f aca="false">P43-L43</f>
        <v>1</v>
      </c>
      <c r="H43" s="186" t="n">
        <f aca="false">Q43-M43</f>
        <v>3</v>
      </c>
      <c r="J43" s="183" t="n">
        <f aca="false">L43+M43</f>
        <v>1</v>
      </c>
      <c r="K43" s="184" t="n">
        <f aca="false">J43/O43</f>
        <v>0.2</v>
      </c>
      <c r="L43" s="185" t="n">
        <f aca="false">COUNTIF(S40:W45,CONCATENATE(C43,"$$W"))</f>
        <v>1</v>
      </c>
      <c r="M43" s="186" t="n">
        <f aca="false">COUNTIF(S40:W45,CONCATENATE(C43,"$$O"))</f>
        <v>0</v>
      </c>
      <c r="O43" s="187" t="n">
        <f aca="false">'Result do Turno'!H43</f>
        <v>5</v>
      </c>
      <c r="P43" s="185" t="n">
        <f aca="false">'Result do Turno'!I43</f>
        <v>2</v>
      </c>
      <c r="Q43" s="186" t="n">
        <f aca="false">O43-P43</f>
        <v>3</v>
      </c>
      <c r="R43" s="188" t="str">
        <f aca="false">IF(M43&gt;2,"Tenista com mais de 2 WxO","")</f>
        <v/>
      </c>
      <c r="S43" s="189" t="str">
        <f aca="false">CONCATENATE('Result do Turno'!V43,"$$",'Result do Turno'!X43)</f>
        <v>RICARDO MACHADO$$</v>
      </c>
      <c r="T43" s="189" t="str">
        <f aca="false">CONCATENATE('Result do Turno'!AJ43,"$$",'Result do Turno'!AL43)</f>
        <v>RENATO OLIVEIRA$$W</v>
      </c>
      <c r="U43" s="189" t="str">
        <f aca="false">CONCATENATE('Result do Turno'!AX43,"$$",'Result do Turno'!AZ43)</f>
        <v>LOURIVALDO RABELO$$W</v>
      </c>
      <c r="V43" s="189" t="str">
        <f aca="false">CONCATENATE('Result do Turno'!BL43,"$$",'Result do Turno'!BN43)</f>
        <v>MARCELO MORAES$$W</v>
      </c>
      <c r="W43" s="189" t="str">
        <f aca="false">CONCATENATE('Result do Turno'!BZ43,"$$",'Result do Turno'!CB43)</f>
        <v>RICARDO MACHADO$$</v>
      </c>
    </row>
    <row r="44" customFormat="false" ht="15" hidden="false" customHeight="false" outlineLevel="0" collapsed="false">
      <c r="B44" s="183" t="n">
        <v>5</v>
      </c>
      <c r="C44" s="50" t="str">
        <f aca="false">'Result do Turno'!G44</f>
        <v>RICARDO MACHADO</v>
      </c>
      <c r="E44" s="183" t="n">
        <f aca="false">G44+H44</f>
        <v>4</v>
      </c>
      <c r="F44" s="184" t="n">
        <f aca="false">E44/O44</f>
        <v>0.8</v>
      </c>
      <c r="G44" s="185" t="n">
        <f aca="false">P44-L44</f>
        <v>1</v>
      </c>
      <c r="H44" s="186" t="n">
        <f aca="false">Q44-M44</f>
        <v>3</v>
      </c>
      <c r="J44" s="183" t="n">
        <f aca="false">L44+M44</f>
        <v>1</v>
      </c>
      <c r="K44" s="184" t="n">
        <f aca="false">J44/O44</f>
        <v>0.2</v>
      </c>
      <c r="L44" s="185" t="n">
        <f aca="false">COUNTIF(S40:W45,CONCATENATE(C44,"$$W"))</f>
        <v>0</v>
      </c>
      <c r="M44" s="186" t="n">
        <f aca="false">COUNTIF(S40:W45,CONCATENATE(C44,"$$O"))</f>
        <v>1</v>
      </c>
      <c r="O44" s="187" t="n">
        <f aca="false">'Result do Turno'!H44</f>
        <v>5</v>
      </c>
      <c r="P44" s="185" t="n">
        <f aca="false">'Result do Turno'!I44</f>
        <v>1</v>
      </c>
      <c r="Q44" s="186" t="n">
        <f aca="false">O44-P44</f>
        <v>4</v>
      </c>
      <c r="R44" s="188" t="str">
        <f aca="false">IF(M44&gt;2,"Tenista com mais de 2 WxO","")</f>
        <v/>
      </c>
      <c r="S44" s="189" t="str">
        <f aca="false">CONCATENATE('Result do Turno'!V44,"$$",'Result do Turno'!X44)</f>
        <v>LOURIVALDO RABELO$$</v>
      </c>
      <c r="T44" s="189" t="str">
        <f aca="false">CONCATENATE('Result do Turno'!AJ44,"$$",'Result do Turno'!AL44)</f>
        <v>LOURIVALDO RABELO$$</v>
      </c>
      <c r="U44" s="189" t="str">
        <f aca="false">CONCATENATE('Result do Turno'!AX44,"$$",'Result do Turno'!AZ44)</f>
        <v>RICARDO MACHADO$$</v>
      </c>
      <c r="V44" s="189" t="str">
        <f aca="false">CONCATENATE('Result do Turno'!BL44,"$$",'Result do Turno'!BN44)</f>
        <v>RICARDO MACHADO$$O</v>
      </c>
      <c r="W44" s="189" t="str">
        <f aca="false">CONCATENATE('Result do Turno'!BZ44,"$$",'Result do Turno'!CB44)</f>
        <v>RENATO OLIVEIRA$$</v>
      </c>
    </row>
    <row r="45" customFormat="false" ht="15" hidden="false" customHeight="false" outlineLevel="0" collapsed="false">
      <c r="B45" s="190" t="n">
        <v>6</v>
      </c>
      <c r="C45" s="101" t="str">
        <f aca="false">'Result do Turno'!G45</f>
        <v>THIAGO MILHOMEM</v>
      </c>
      <c r="E45" s="190" t="n">
        <f aca="false">G45+H45</f>
        <v>1</v>
      </c>
      <c r="F45" s="191" t="n">
        <f aca="false">E45/O45</f>
        <v>0.2</v>
      </c>
      <c r="G45" s="192" t="n">
        <f aca="false">P45-L45</f>
        <v>0</v>
      </c>
      <c r="H45" s="193" t="n">
        <f aca="false">Q45-M45</f>
        <v>1</v>
      </c>
      <c r="J45" s="190" t="n">
        <f aca="false">L45+M45</f>
        <v>4</v>
      </c>
      <c r="K45" s="191" t="n">
        <f aca="false">J45/O45</f>
        <v>0.8</v>
      </c>
      <c r="L45" s="192" t="n">
        <f aca="false">COUNTIF(S40:W45,CONCATENATE(C45,"$$W"))</f>
        <v>0</v>
      </c>
      <c r="M45" s="193" t="n">
        <f aca="false">COUNTIF(S40:W45,CONCATENATE(C45,"$$O"))</f>
        <v>4</v>
      </c>
      <c r="O45" s="194" t="n">
        <f aca="false">'Result do Turno'!H45</f>
        <v>5</v>
      </c>
      <c r="P45" s="192" t="n">
        <f aca="false">'Result do Turno'!I45</f>
        <v>0</v>
      </c>
      <c r="Q45" s="193" t="n">
        <f aca="false">O45-P45</f>
        <v>5</v>
      </c>
      <c r="R45" s="188" t="str">
        <f aca="false">IF(M45&gt;2,"Tenista com mais de 2 WxO","")</f>
        <v>Tenista com mais de 2 WxO</v>
      </c>
      <c r="S45" s="189" t="str">
        <f aca="false">CONCATENATE('Result do Turno'!V45,"$$",'Result do Turno'!X45)</f>
        <v>RENATO OLIVEIRA$$</v>
      </c>
      <c r="T45" s="189" t="str">
        <f aca="false">CONCATENATE('Result do Turno'!AJ45,"$$",'Result do Turno'!AL45)</f>
        <v>MARCELO MORAES$$</v>
      </c>
      <c r="U45" s="189" t="str">
        <f aca="false">CONCATENATE('Result do Turno'!AX45,"$$",'Result do Turno'!AZ45)</f>
        <v>MARCELO MORAES$$</v>
      </c>
      <c r="V45" s="189" t="str">
        <f aca="false">CONCATENATE('Result do Turno'!BL45,"$$",'Result do Turno'!BN45)</f>
        <v>RENATO OLIVEIRA$$W</v>
      </c>
      <c r="W45" s="189" t="str">
        <f aca="false">CONCATENATE('Result do Turno'!BZ45,"$$",'Result do Turno'!CB45)</f>
        <v>MARCELO MORAES$$</v>
      </c>
    </row>
    <row r="46" customFormat="false" ht="15" hidden="false" customHeight="false" outlineLevel="0" collapsed="false">
      <c r="D46" s="164" t="n">
        <f aca="false">SUM(E40:E45)/2</f>
        <v>10</v>
      </c>
      <c r="E46" s="195"/>
      <c r="F46" s="196"/>
      <c r="G46" s="195"/>
      <c r="H46" s="195"/>
      <c r="I46" s="164" t="n">
        <f aca="false">SUM(J40:J45)/2</f>
        <v>5</v>
      </c>
      <c r="J46" s="195"/>
      <c r="K46" s="196"/>
      <c r="L46" s="195"/>
      <c r="M46" s="195"/>
      <c r="N46" s="164" t="n">
        <f aca="false">SUM(O40:O45)/2</f>
        <v>15</v>
      </c>
      <c r="O46" s="195"/>
      <c r="P46" s="195"/>
      <c r="Q46" s="195"/>
      <c r="R46" s="188"/>
      <c r="S46" s="189"/>
      <c r="T46" s="189"/>
      <c r="U46" s="189"/>
      <c r="V46" s="189"/>
      <c r="W46" s="189"/>
    </row>
    <row r="47" s="168" customFormat="true" ht="22.5" hidden="false" customHeight="true" outlineLevel="0" collapsed="false">
      <c r="B47" s="169" t="s">
        <v>122</v>
      </c>
      <c r="C47" s="169" t="s">
        <v>122</v>
      </c>
      <c r="D47" s="170"/>
      <c r="E47" s="171" t="str">
        <f aca="false">CONCATENATE("  ",SUM(E49:E54)/2," DISPUTADOS EM QUADRA =&gt;&gt; ")</f>
        <v>  7 DISPUTADOS EM QUADRA =&gt;&gt; </v>
      </c>
      <c r="F47" s="171"/>
      <c r="G47" s="171"/>
      <c r="H47" s="172" t="n">
        <f aca="false">(SUM(E49:E54)/2)/(SUM(O49:O54)/2)</f>
        <v>0.466666666666667</v>
      </c>
      <c r="I47" s="170"/>
      <c r="J47" s="173" t="str">
        <f aca="false">CONCATENATE("  ",SUM(J49:J54)/2," FORAM POR W.O. =&gt;&gt;")</f>
        <v>  8 FORAM POR W.O. =&gt;&gt;</v>
      </c>
      <c r="K47" s="173"/>
      <c r="L47" s="173"/>
      <c r="M47" s="197" t="n">
        <f aca="false">(SUM(J49:J54)/2)/(SUM(O49:O54)/2)</f>
        <v>0.533333333333333</v>
      </c>
      <c r="N47" s="170"/>
      <c r="O47" s="175" t="str">
        <f aca="false">CONCATENATE("  ",SUM(O49:O54)/2," FORAM COMPUTADOS")</f>
        <v>  15 FORAM COMPUTADOS</v>
      </c>
      <c r="P47" s="175"/>
      <c r="Q47" s="175"/>
      <c r="R47" s="188"/>
      <c r="S47" s="170"/>
      <c r="T47" s="170"/>
      <c r="U47" s="170"/>
      <c r="V47" s="170"/>
      <c r="W47" s="170"/>
      <c r="X47" s="177"/>
    </row>
    <row r="48" s="168" customFormat="true" ht="24.75" hidden="false" customHeight="true" outlineLevel="0" collapsed="false">
      <c r="B48" s="178" t="s">
        <v>30</v>
      </c>
      <c r="C48" s="178"/>
      <c r="D48" s="170"/>
      <c r="E48" s="179" t="s">
        <v>115</v>
      </c>
      <c r="F48" s="179"/>
      <c r="G48" s="180" t="s">
        <v>116</v>
      </c>
      <c r="H48" s="181" t="s">
        <v>117</v>
      </c>
      <c r="I48" s="170"/>
      <c r="J48" s="179" t="s">
        <v>115</v>
      </c>
      <c r="K48" s="179"/>
      <c r="L48" s="180" t="s">
        <v>116</v>
      </c>
      <c r="M48" s="181" t="s">
        <v>117</v>
      </c>
      <c r="N48" s="170"/>
      <c r="O48" s="179" t="s">
        <v>115</v>
      </c>
      <c r="P48" s="180" t="s">
        <v>116</v>
      </c>
      <c r="Q48" s="181" t="s">
        <v>117</v>
      </c>
      <c r="R48" s="188"/>
      <c r="S48" s="170"/>
      <c r="T48" s="170"/>
      <c r="U48" s="170"/>
      <c r="V48" s="170"/>
      <c r="W48" s="170"/>
      <c r="X48" s="177"/>
    </row>
    <row r="49" customFormat="false" ht="15" hidden="false" customHeight="false" outlineLevel="0" collapsed="false">
      <c r="B49" s="183" t="n">
        <v>1</v>
      </c>
      <c r="C49" s="50" t="str">
        <f aca="false">'Result do Turno'!G49</f>
        <v>MARCO MACIEL</v>
      </c>
      <c r="E49" s="183" t="n">
        <f aca="false">G49+H49</f>
        <v>3</v>
      </c>
      <c r="F49" s="184" t="n">
        <f aca="false">E49/O49</f>
        <v>0.6</v>
      </c>
      <c r="G49" s="185" t="n">
        <f aca="false">P49-L49</f>
        <v>2</v>
      </c>
      <c r="H49" s="186" t="n">
        <f aca="false">Q49-M49</f>
        <v>1</v>
      </c>
      <c r="J49" s="183" t="n">
        <f aca="false">L49+M49</f>
        <v>2</v>
      </c>
      <c r="K49" s="184" t="n">
        <f aca="false">J49/O49</f>
        <v>0.4</v>
      </c>
      <c r="L49" s="185" t="n">
        <f aca="false">COUNTIF(S49:W54,CONCATENATE(C49,"$$W"))</f>
        <v>2</v>
      </c>
      <c r="M49" s="186" t="n">
        <f aca="false">COUNTIF(S49:W54,CONCATENATE(C49,"$$O"))</f>
        <v>0</v>
      </c>
      <c r="O49" s="187" t="n">
        <f aca="false">'Result do Turno'!H49</f>
        <v>5</v>
      </c>
      <c r="P49" s="185" t="n">
        <f aca="false">'Result do Turno'!I49</f>
        <v>4</v>
      </c>
      <c r="Q49" s="186" t="n">
        <f aca="false">O49-P49</f>
        <v>1</v>
      </c>
      <c r="R49" s="188" t="str">
        <f aca="false">IF(M49&gt;2,"Tenista com mais de 2 WxO","")</f>
        <v/>
      </c>
      <c r="S49" s="189" t="str">
        <f aca="false">CONCATENATE('Result do Turno'!V49,"$$",'Result do Turno'!X49)</f>
        <v>CARLOS MAMEDE$$</v>
      </c>
      <c r="T49" s="189" t="str">
        <f aca="false">CONCATENATE('Result do Turno'!AJ49,"$$",'Result do Turno'!AL49)</f>
        <v>CARLOS MAMEDE$$</v>
      </c>
      <c r="U49" s="189" t="str">
        <f aca="false">CONCATENATE('Result do Turno'!AX49,"$$",'Result do Turno'!AZ49)</f>
        <v>CARLOS MAMEDE$$O</v>
      </c>
      <c r="V49" s="189" t="str">
        <f aca="false">CONCATENATE('Result do Turno'!BL49,"$$",'Result do Turno'!BN49)</f>
        <v>CARLOS MAMEDE$$O</v>
      </c>
      <c r="W49" s="189" t="str">
        <f aca="false">CONCATENATE('Result do Turno'!BZ49,"$$",'Result do Turno'!CB49)</f>
        <v>CARLOS MAMEDE$$O</v>
      </c>
    </row>
    <row r="50" customFormat="false" ht="15" hidden="false" customHeight="false" outlineLevel="0" collapsed="false">
      <c r="B50" s="183" t="n">
        <v>2</v>
      </c>
      <c r="C50" s="50" t="str">
        <f aca="false">'Result do Turno'!G50</f>
        <v>ALÉCIO SILVA</v>
      </c>
      <c r="E50" s="183" t="n">
        <f aca="false">G50+H50</f>
        <v>2</v>
      </c>
      <c r="F50" s="184" t="n">
        <f aca="false">E50/O50</f>
        <v>0.4</v>
      </c>
      <c r="G50" s="185" t="n">
        <f aca="false">P50-L50</f>
        <v>2</v>
      </c>
      <c r="H50" s="186" t="n">
        <f aca="false">Q50-M50</f>
        <v>0</v>
      </c>
      <c r="J50" s="183" t="n">
        <f aca="false">L50+M50</f>
        <v>3</v>
      </c>
      <c r="K50" s="184" t="n">
        <f aca="false">J50/O50</f>
        <v>0.6</v>
      </c>
      <c r="L50" s="185" t="n">
        <f aca="false">COUNTIF(S49:W54,CONCATENATE(C50,"$$W"))</f>
        <v>2</v>
      </c>
      <c r="M50" s="186" t="n">
        <f aca="false">COUNTIF(S49:W54,CONCATENATE(C50,"$$O"))</f>
        <v>1</v>
      </c>
      <c r="O50" s="187" t="n">
        <f aca="false">'Result do Turno'!H50</f>
        <v>5</v>
      </c>
      <c r="P50" s="185" t="n">
        <f aca="false">'Result do Turno'!I50</f>
        <v>4</v>
      </c>
      <c r="Q50" s="186" t="n">
        <f aca="false">O50-P50</f>
        <v>1</v>
      </c>
      <c r="R50" s="188" t="str">
        <f aca="false">IF(M50&gt;2,"Tenista com mais de 2 WxO","")</f>
        <v/>
      </c>
      <c r="S50" s="189" t="str">
        <f aca="false">CONCATENATE('Result do Turno'!V50,"$$",'Result do Turno'!X50)</f>
        <v>MARCO MACIEL$$</v>
      </c>
      <c r="T50" s="189" t="str">
        <f aca="false">CONCATENATE('Result do Turno'!AJ50,"$$",'Result do Turno'!AL50)</f>
        <v>LEONARDO SARAIVA$$</v>
      </c>
      <c r="U50" s="189" t="str">
        <f aca="false">CONCATENATE('Result do Turno'!AX50,"$$",'Result do Turno'!AZ50)</f>
        <v>EDSON BELLO$$W</v>
      </c>
      <c r="V50" s="189" t="str">
        <f aca="false">CONCATENATE('Result do Turno'!BL50,"$$",'Result do Turno'!BN50)</f>
        <v>ALÉCIO SILVA$$W</v>
      </c>
      <c r="W50" s="189" t="str">
        <f aca="false">CONCATENATE('Result do Turno'!BZ50,"$$",'Result do Turno'!CB50)</f>
        <v>RENATO SOUZA$$W</v>
      </c>
    </row>
    <row r="51" customFormat="false" ht="15" hidden="false" customHeight="false" outlineLevel="0" collapsed="false">
      <c r="B51" s="183" t="n">
        <v>3</v>
      </c>
      <c r="C51" s="50" t="str">
        <f aca="false">'Result do Turno'!G51</f>
        <v>EDSON BELLO</v>
      </c>
      <c r="E51" s="183" t="n">
        <f aca="false">G51+H51</f>
        <v>3</v>
      </c>
      <c r="F51" s="184" t="n">
        <f aca="false">E51/O51</f>
        <v>0.6</v>
      </c>
      <c r="G51" s="185" t="n">
        <f aca="false">P51-L51</f>
        <v>1</v>
      </c>
      <c r="H51" s="186" t="n">
        <f aca="false">Q51-M51</f>
        <v>2</v>
      </c>
      <c r="J51" s="183" t="n">
        <f aca="false">L51+M51</f>
        <v>2</v>
      </c>
      <c r="K51" s="184" t="n">
        <f aca="false">J51/O51</f>
        <v>0.4</v>
      </c>
      <c r="L51" s="185" t="n">
        <f aca="false">COUNTIF(S49:W54,CONCATENATE(C51,"$$W"))</f>
        <v>2</v>
      </c>
      <c r="M51" s="186" t="n">
        <f aca="false">COUNTIF(S49:W54,CONCATENATE(C51,"$$O"))</f>
        <v>0</v>
      </c>
      <c r="O51" s="187" t="n">
        <f aca="false">'Result do Turno'!H51</f>
        <v>5</v>
      </c>
      <c r="P51" s="185" t="n">
        <f aca="false">'Result do Turno'!I51</f>
        <v>3</v>
      </c>
      <c r="Q51" s="186" t="n">
        <f aca="false">O51-P51</f>
        <v>2</v>
      </c>
      <c r="R51" s="188" t="str">
        <f aca="false">IF(M51&gt;2,"Tenista com mais de 2 WxO","")</f>
        <v/>
      </c>
      <c r="S51" s="189" t="str">
        <f aca="false">CONCATENATE('Result do Turno'!V51,"$$",'Result do Turno'!X51)</f>
        <v>RENATO SOUZA$$O</v>
      </c>
      <c r="T51" s="189" t="str">
        <f aca="false">CONCATENATE('Result do Turno'!AJ51,"$$",'Result do Turno'!AL51)</f>
        <v>RENATO SOUZA$$O</v>
      </c>
      <c r="U51" s="189" t="str">
        <f aca="false">CONCATENATE('Result do Turno'!AX51,"$$",'Result do Turno'!AZ51)</f>
        <v>RENATO SOUZA$$O</v>
      </c>
      <c r="V51" s="189" t="str">
        <f aca="false">CONCATENATE('Result do Turno'!BL51,"$$",'Result do Turno'!BN51)</f>
        <v>RENATO SOUZA$$O</v>
      </c>
      <c r="W51" s="189" t="str">
        <f aca="false">CONCATENATE('Result do Turno'!BZ51,"$$",'Result do Turno'!CB51)</f>
        <v>ALÉCIO SILVA$$</v>
      </c>
    </row>
    <row r="52" customFormat="false" ht="15" hidden="false" customHeight="false" outlineLevel="0" collapsed="false">
      <c r="B52" s="183" t="n">
        <v>4</v>
      </c>
      <c r="C52" s="50" t="str">
        <f aca="false">'Result do Turno'!G52</f>
        <v>LEONARDO SARAIVA</v>
      </c>
      <c r="E52" s="183" t="n">
        <f aca="false">G52+H52</f>
        <v>4</v>
      </c>
      <c r="F52" s="184" t="n">
        <f aca="false">E52/O52</f>
        <v>0.8</v>
      </c>
      <c r="G52" s="185" t="n">
        <f aca="false">P52-L52</f>
        <v>1</v>
      </c>
      <c r="H52" s="186" t="n">
        <f aca="false">Q52-M52</f>
        <v>3</v>
      </c>
      <c r="J52" s="183" t="n">
        <f aca="false">L52+M52</f>
        <v>1</v>
      </c>
      <c r="K52" s="184" t="n">
        <f aca="false">J52/O52</f>
        <v>0.2</v>
      </c>
      <c r="L52" s="185" t="n">
        <f aca="false">COUNTIF(S49:W54,CONCATENATE(C52,"$$W"))</f>
        <v>1</v>
      </c>
      <c r="M52" s="186" t="n">
        <f aca="false">COUNTIF(S49:W54,CONCATENATE(C52,"$$O"))</f>
        <v>0</v>
      </c>
      <c r="O52" s="187" t="n">
        <f aca="false">'Result do Turno'!H52</f>
        <v>5</v>
      </c>
      <c r="P52" s="185" t="n">
        <f aca="false">'Result do Turno'!I52</f>
        <v>2</v>
      </c>
      <c r="Q52" s="186" t="n">
        <f aca="false">O52-P52</f>
        <v>3</v>
      </c>
      <c r="R52" s="188" t="str">
        <f aca="false">IF(M52&gt;2,"Tenista com mais de 2 WxO","")</f>
        <v/>
      </c>
      <c r="S52" s="189" t="str">
        <f aca="false">CONCATENATE('Result do Turno'!V52,"$$",'Result do Turno'!X52)</f>
        <v>LEONARDO SARAIVA$$W</v>
      </c>
      <c r="T52" s="189" t="str">
        <f aca="false">CONCATENATE('Result do Turno'!AJ52,"$$",'Result do Turno'!AL52)</f>
        <v>EDSON BELLO$$W</v>
      </c>
      <c r="U52" s="189" t="str">
        <f aca="false">CONCATENATE('Result do Turno'!AX52,"$$",'Result do Turno'!AZ52)</f>
        <v>ALÉCIO SILVA$$W</v>
      </c>
      <c r="V52" s="189" t="str">
        <f aca="false">CONCATENATE('Result do Turno'!BL52,"$$",'Result do Turno'!BN52)</f>
        <v>MARCO MACIEL$$W</v>
      </c>
      <c r="W52" s="189" t="str">
        <f aca="false">CONCATENATE('Result do Turno'!BZ52,"$$",'Result do Turno'!CB52)</f>
        <v>LEONARDO SARAIVA$$</v>
      </c>
    </row>
    <row r="53" customFormat="false" ht="15" hidden="false" customHeight="false" outlineLevel="0" collapsed="false">
      <c r="B53" s="183" t="n">
        <v>5</v>
      </c>
      <c r="C53" s="50" t="str">
        <f aca="false">'Result do Turno'!G53</f>
        <v>CARLOS MAMEDE</v>
      </c>
      <c r="E53" s="183" t="n">
        <f aca="false">G53+H53</f>
        <v>2</v>
      </c>
      <c r="F53" s="184" t="n">
        <f aca="false">E53/O53</f>
        <v>0.4</v>
      </c>
      <c r="G53" s="185" t="n">
        <f aca="false">P53-L53</f>
        <v>1</v>
      </c>
      <c r="H53" s="186" t="n">
        <f aca="false">Q53-M53</f>
        <v>1</v>
      </c>
      <c r="J53" s="183" t="n">
        <f aca="false">L53+M53</f>
        <v>3</v>
      </c>
      <c r="K53" s="184" t="n">
        <f aca="false">J53/O53</f>
        <v>0.6</v>
      </c>
      <c r="L53" s="185" t="n">
        <f aca="false">COUNTIF(S49:W54,CONCATENATE(C53,"$$W"))</f>
        <v>0</v>
      </c>
      <c r="M53" s="186" t="n">
        <f aca="false">COUNTIF(S49:W54,CONCATENATE(C53,"$$O"))</f>
        <v>3</v>
      </c>
      <c r="O53" s="187" t="n">
        <f aca="false">'Result do Turno'!H53</f>
        <v>5</v>
      </c>
      <c r="P53" s="185" t="n">
        <f aca="false">'Result do Turno'!I53</f>
        <v>1</v>
      </c>
      <c r="Q53" s="186" t="n">
        <f aca="false">O53-P53</f>
        <v>4</v>
      </c>
      <c r="R53" s="188" t="str">
        <f aca="false">IF(M53&gt;2,"Tenista com mais de 2 WxO","")</f>
        <v>Tenista com mais de 2 WxO</v>
      </c>
      <c r="S53" s="189" t="str">
        <f aca="false">CONCATENATE('Result do Turno'!V53,"$$",'Result do Turno'!X53)</f>
        <v>ALÉCIO SILVA$$</v>
      </c>
      <c r="T53" s="189" t="str">
        <f aca="false">CONCATENATE('Result do Turno'!AJ53,"$$",'Result do Turno'!AL53)</f>
        <v>ALÉCIO SILVA$$O</v>
      </c>
      <c r="U53" s="189" t="str">
        <f aca="false">CONCATENATE('Result do Turno'!AX53,"$$",'Result do Turno'!AZ53)</f>
        <v>LEONARDO SARAIVA$$</v>
      </c>
      <c r="V53" s="189" t="str">
        <f aca="false">CONCATENATE('Result do Turno'!BL53,"$$",'Result do Turno'!BN53)</f>
        <v>LEONARDO SARAIVA$$</v>
      </c>
      <c r="W53" s="189" t="str">
        <f aca="false">CONCATENATE('Result do Turno'!BZ53,"$$",'Result do Turno'!CB53)</f>
        <v>EDSON BELLO$$</v>
      </c>
    </row>
    <row r="54" customFormat="false" ht="15" hidden="false" customHeight="false" outlineLevel="0" collapsed="false">
      <c r="B54" s="190" t="n">
        <v>6</v>
      </c>
      <c r="C54" s="101" t="str">
        <f aca="false">'Result do Turno'!G54</f>
        <v>RENATO SOUZA</v>
      </c>
      <c r="E54" s="190" t="n">
        <f aca="false">G54+H54</f>
        <v>0</v>
      </c>
      <c r="F54" s="191" t="n">
        <f aca="false">E54/O54</f>
        <v>0</v>
      </c>
      <c r="G54" s="192" t="n">
        <f aca="false">P54-L54</f>
        <v>0</v>
      </c>
      <c r="H54" s="193" t="n">
        <f aca="false">Q54-M54</f>
        <v>0</v>
      </c>
      <c r="J54" s="190" t="n">
        <f aca="false">L54+M54</f>
        <v>5</v>
      </c>
      <c r="K54" s="191" t="n">
        <f aca="false">J54/O54</f>
        <v>1</v>
      </c>
      <c r="L54" s="192" t="n">
        <f aca="false">COUNTIF(S49:W54,CONCATENATE(C54,"$$W"))</f>
        <v>1</v>
      </c>
      <c r="M54" s="193" t="n">
        <f aca="false">COUNTIF(S49:W54,CONCATENATE(C54,"$$O"))</f>
        <v>4</v>
      </c>
      <c r="O54" s="194" t="n">
        <f aca="false">'Result do Turno'!H54</f>
        <v>5</v>
      </c>
      <c r="P54" s="192" t="n">
        <f aca="false">'Result do Turno'!I54</f>
        <v>1</v>
      </c>
      <c r="Q54" s="193" t="n">
        <f aca="false">O54-P54</f>
        <v>4</v>
      </c>
      <c r="R54" s="188" t="str">
        <f aca="false">IF(M54&gt;2,"Tenista com mais de 2 WxO","")</f>
        <v>Tenista com mais de 2 WxO</v>
      </c>
      <c r="S54" s="189" t="str">
        <f aca="false">CONCATENATE('Result do Turno'!V54,"$$",'Result do Turno'!X54)</f>
        <v>EDSON BELLO$$</v>
      </c>
      <c r="T54" s="189" t="str">
        <f aca="false">CONCATENATE('Result do Turno'!AJ54,"$$",'Result do Turno'!AL54)</f>
        <v>MARCO MACIEL$$W</v>
      </c>
      <c r="U54" s="189" t="str">
        <f aca="false">CONCATENATE('Result do Turno'!AX54,"$$",'Result do Turno'!AZ54)</f>
        <v>MARCO MACIEL$$</v>
      </c>
      <c r="V54" s="189" t="str">
        <f aca="false">CONCATENATE('Result do Turno'!BL54,"$$",'Result do Turno'!BN54)</f>
        <v>EDSON BELLO$$</v>
      </c>
      <c r="W54" s="189" t="str">
        <f aca="false">CONCATENATE('Result do Turno'!BZ54,"$$",'Result do Turno'!CB54)</f>
        <v>MARCO MACIEL$$</v>
      </c>
    </row>
    <row r="55" customFormat="false" ht="15" hidden="false" customHeight="false" outlineLevel="0" collapsed="false">
      <c r="D55" s="164" t="n">
        <f aca="false">SUM(E49:E54)/2</f>
        <v>7</v>
      </c>
      <c r="E55" s="195"/>
      <c r="F55" s="196"/>
      <c r="G55" s="195"/>
      <c r="H55" s="195"/>
      <c r="I55" s="164" t="n">
        <f aca="false">SUM(J49:J54)/2</f>
        <v>8</v>
      </c>
      <c r="J55" s="195"/>
      <c r="K55" s="196"/>
      <c r="L55" s="195"/>
      <c r="M55" s="195"/>
      <c r="N55" s="164" t="n">
        <f aca="false">SUM(O49:O54)/2</f>
        <v>15</v>
      </c>
      <c r="O55" s="195"/>
      <c r="P55" s="195"/>
      <c r="Q55" s="195"/>
      <c r="R55" s="188"/>
      <c r="S55" s="189"/>
      <c r="T55" s="189"/>
      <c r="U55" s="189"/>
      <c r="V55" s="189"/>
      <c r="W55" s="189"/>
    </row>
    <row r="56" s="168" customFormat="true" ht="22.5" hidden="false" customHeight="true" outlineLevel="0" collapsed="false">
      <c r="B56" s="169" t="s">
        <v>123</v>
      </c>
      <c r="C56" s="169" t="s">
        <v>123</v>
      </c>
      <c r="D56" s="170"/>
      <c r="E56" s="171" t="str">
        <f aca="false">CONCATENATE("  ",SUM(E58:E63)/2," DISPUTADOS EM QUADRA =&gt;&gt; ")</f>
        <v>  4 DISPUTADOS EM QUADRA =&gt;&gt; </v>
      </c>
      <c r="F56" s="171"/>
      <c r="G56" s="171"/>
      <c r="H56" s="172" t="n">
        <f aca="false">(SUM(E58:E63)/2)/(SUM(O58:O63)/2)</f>
        <v>0.266666666666667</v>
      </c>
      <c r="I56" s="170"/>
      <c r="J56" s="173" t="str">
        <f aca="false">CONCATENATE("  ",SUM(J58:J63)/2," FORAM POR W.O. =&gt;&gt;")</f>
        <v>  11 FORAM POR W.O. =&gt;&gt;</v>
      </c>
      <c r="K56" s="173"/>
      <c r="L56" s="173"/>
      <c r="M56" s="197" t="n">
        <f aca="false">(SUM(J58:J63)/2)/(SUM(O58:O63)/2)</f>
        <v>0.733333333333333</v>
      </c>
      <c r="N56" s="170"/>
      <c r="O56" s="175" t="str">
        <f aca="false">CONCATENATE("  ",SUM(O58:O63)/2," FORAM COMPUTADOS")</f>
        <v>  15 FORAM COMPUTADOS</v>
      </c>
      <c r="P56" s="175"/>
      <c r="Q56" s="175"/>
      <c r="R56" s="188"/>
      <c r="S56" s="170"/>
      <c r="T56" s="170"/>
      <c r="U56" s="170"/>
      <c r="V56" s="170"/>
      <c r="W56" s="170"/>
      <c r="X56" s="177"/>
    </row>
    <row r="57" s="168" customFormat="true" ht="24.75" hidden="false" customHeight="true" outlineLevel="0" collapsed="false">
      <c r="B57" s="178" t="s">
        <v>30</v>
      </c>
      <c r="C57" s="178"/>
      <c r="D57" s="170"/>
      <c r="E57" s="179" t="s">
        <v>115</v>
      </c>
      <c r="F57" s="179"/>
      <c r="G57" s="180" t="s">
        <v>116</v>
      </c>
      <c r="H57" s="181" t="s">
        <v>117</v>
      </c>
      <c r="I57" s="170"/>
      <c r="J57" s="179" t="s">
        <v>115</v>
      </c>
      <c r="K57" s="179"/>
      <c r="L57" s="180" t="s">
        <v>116</v>
      </c>
      <c r="M57" s="181" t="s">
        <v>117</v>
      </c>
      <c r="N57" s="170"/>
      <c r="O57" s="179" t="s">
        <v>115</v>
      </c>
      <c r="P57" s="180" t="s">
        <v>116</v>
      </c>
      <c r="Q57" s="181" t="s">
        <v>117</v>
      </c>
      <c r="R57" s="188"/>
      <c r="S57" s="170"/>
      <c r="T57" s="170"/>
      <c r="U57" s="170"/>
      <c r="V57" s="170"/>
      <c r="W57" s="170"/>
      <c r="X57" s="177"/>
    </row>
    <row r="58" customFormat="false" ht="15" hidden="false" customHeight="false" outlineLevel="0" collapsed="false">
      <c r="B58" s="183" t="n">
        <v>1</v>
      </c>
      <c r="C58" s="50" t="str">
        <f aca="false">'Result do Turno'!G58</f>
        <v>OLIMPIO FILHO</v>
      </c>
      <c r="E58" s="183" t="n">
        <f aca="false">G58+H58</f>
        <v>1</v>
      </c>
      <c r="F58" s="184" t="n">
        <f aca="false">E58/O58</f>
        <v>0.2</v>
      </c>
      <c r="G58" s="185" t="n">
        <f aca="false">P58-L58</f>
        <v>1</v>
      </c>
      <c r="H58" s="186" t="n">
        <f aca="false">Q58-M58</f>
        <v>0</v>
      </c>
      <c r="J58" s="183" t="n">
        <f aca="false">L58+M58</f>
        <v>4</v>
      </c>
      <c r="K58" s="184" t="n">
        <f aca="false">J58/O58</f>
        <v>0.8</v>
      </c>
      <c r="L58" s="185" t="n">
        <f aca="false">COUNTIF(S58:W63,CONCATENATE(C58,"$$W"))</f>
        <v>3</v>
      </c>
      <c r="M58" s="186" t="n">
        <f aca="false">COUNTIF(S58:W63,CONCATENATE(C58,"$$O"))</f>
        <v>1</v>
      </c>
      <c r="O58" s="187" t="n">
        <f aca="false">'Result do Turno'!H58</f>
        <v>5</v>
      </c>
      <c r="P58" s="185" t="n">
        <f aca="false">'Result do Turno'!I58</f>
        <v>4</v>
      </c>
      <c r="Q58" s="186" t="n">
        <f aca="false">O58-P58</f>
        <v>1</v>
      </c>
      <c r="R58" s="188" t="str">
        <f aca="false">IF(M58&gt;2,"Tenista com mais de 2 WxO","")</f>
        <v/>
      </c>
      <c r="S58" s="189" t="str">
        <f aca="false">CONCATENATE('Result do Turno'!V58,"$$",'Result do Turno'!X58)</f>
        <v>EDMAR MARTINS$$O</v>
      </c>
      <c r="T58" s="189" t="str">
        <f aca="false">CONCATENATE('Result do Turno'!AJ58,"$$",'Result do Turno'!AL58)</f>
        <v>EDMAR MARTINS$$O</v>
      </c>
      <c r="U58" s="189" t="str">
        <f aca="false">CONCATENATE('Result do Turno'!AX58,"$$",'Result do Turno'!AZ58)</f>
        <v>EDMAR MARTINS$$O</v>
      </c>
      <c r="V58" s="189" t="str">
        <f aca="false">CONCATENATE('Result do Turno'!BL58,"$$",'Result do Turno'!BN58)</f>
        <v>EDMAR MARTINS$$O</v>
      </c>
      <c r="W58" s="189" t="str">
        <f aca="false">CONCATENATE('Result do Turno'!BZ58,"$$",'Result do Turno'!CB58)</f>
        <v>EDMAR MARTINS$$O</v>
      </c>
    </row>
    <row r="59" customFormat="false" ht="15" hidden="false" customHeight="false" outlineLevel="0" collapsed="false">
      <c r="B59" s="183" t="n">
        <v>2</v>
      </c>
      <c r="C59" s="50" t="str">
        <f aca="false">'Result do Turno'!G59</f>
        <v>LUIZ ALFREDO</v>
      </c>
      <c r="E59" s="183" t="n">
        <f aca="false">G59+H59</f>
        <v>2</v>
      </c>
      <c r="F59" s="184" t="n">
        <f aca="false">E59/O59</f>
        <v>0.4</v>
      </c>
      <c r="G59" s="185" t="n">
        <f aca="false">P59-L59</f>
        <v>2</v>
      </c>
      <c r="H59" s="186" t="n">
        <f aca="false">Q59-M59</f>
        <v>0</v>
      </c>
      <c r="J59" s="183" t="n">
        <f aca="false">L59+M59</f>
        <v>3</v>
      </c>
      <c r="K59" s="184" t="n">
        <f aca="false">J59/O59</f>
        <v>0.6</v>
      </c>
      <c r="L59" s="185" t="n">
        <f aca="false">COUNTIF(S58:W63,CONCATENATE(C59,"$$W"))</f>
        <v>2</v>
      </c>
      <c r="M59" s="186" t="n">
        <f aca="false">COUNTIF(S58:W63,CONCATENATE(C59,"$$O"))</f>
        <v>1</v>
      </c>
      <c r="O59" s="187" t="n">
        <f aca="false">'Result do Turno'!H59</f>
        <v>5</v>
      </c>
      <c r="P59" s="185" t="n">
        <f aca="false">'Result do Turno'!I59</f>
        <v>4</v>
      </c>
      <c r="Q59" s="186" t="n">
        <f aca="false">O59-P59</f>
        <v>1</v>
      </c>
      <c r="R59" s="188" t="str">
        <f aca="false">IF(M59&gt;2,"Tenista com mais de 2 WxO","")</f>
        <v/>
      </c>
      <c r="S59" s="189" t="str">
        <f aca="false">CONCATENATE('Result do Turno'!V59,"$$",'Result do Turno'!X59)</f>
        <v>WELTON SILVA$$W</v>
      </c>
      <c r="T59" s="189" t="str">
        <f aca="false">CONCATENATE('Result do Turno'!AJ59,"$$",'Result do Turno'!AL59)</f>
        <v>ANDERSON REDMERSKI$$W</v>
      </c>
      <c r="U59" s="189" t="str">
        <f aca="false">CONCATENATE('Result do Turno'!AX59,"$$",'Result do Turno'!AZ59)</f>
        <v>OLIMPIO FILHO$$W</v>
      </c>
      <c r="V59" s="189" t="str">
        <f aca="false">CONCATENATE('Result do Turno'!BL59,"$$",'Result do Turno'!BN59)</f>
        <v>WILSON FREIRE$$W</v>
      </c>
      <c r="W59" s="189" t="str">
        <f aca="false">CONCATENATE('Result do Turno'!BZ59,"$$",'Result do Turno'!CB59)</f>
        <v>LUIZ ALFREDO$$W</v>
      </c>
    </row>
    <row r="60" customFormat="false" ht="15" hidden="false" customHeight="false" outlineLevel="0" collapsed="false">
      <c r="B60" s="183" t="n">
        <v>3</v>
      </c>
      <c r="C60" s="50" t="str">
        <f aca="false">'Result do Turno'!G60</f>
        <v>WILSON FREIRE</v>
      </c>
      <c r="E60" s="183" t="n">
        <f aca="false">G60+H60</f>
        <v>3</v>
      </c>
      <c r="F60" s="184" t="n">
        <f aca="false">E60/O60</f>
        <v>0.6</v>
      </c>
      <c r="G60" s="185" t="n">
        <f aca="false">P60-L60</f>
        <v>1</v>
      </c>
      <c r="H60" s="186" t="n">
        <f aca="false">Q60-M60</f>
        <v>2</v>
      </c>
      <c r="J60" s="183" t="n">
        <f aca="false">L60+M60</f>
        <v>2</v>
      </c>
      <c r="K60" s="184" t="n">
        <f aca="false">J60/O60</f>
        <v>0.4</v>
      </c>
      <c r="L60" s="185" t="n">
        <f aca="false">COUNTIF(S58:W63,CONCATENATE(C60,"$$W"))</f>
        <v>2</v>
      </c>
      <c r="M60" s="186" t="n">
        <f aca="false">COUNTIF(S58:W63,CONCATENATE(C60,"$$O"))</f>
        <v>0</v>
      </c>
      <c r="O60" s="187" t="n">
        <f aca="false">'Result do Turno'!H60</f>
        <v>5</v>
      </c>
      <c r="P60" s="185" t="n">
        <f aca="false">'Result do Turno'!I60</f>
        <v>3</v>
      </c>
      <c r="Q60" s="186" t="n">
        <f aca="false">O60-P60</f>
        <v>2</v>
      </c>
      <c r="R60" s="188" t="str">
        <f aca="false">IF(M60&gt;2,"Tenista com mais de 2 WxO","")</f>
        <v/>
      </c>
      <c r="S60" s="189" t="str">
        <f aca="false">CONCATENATE('Result do Turno'!V60,"$$",'Result do Turno'!X60)</f>
        <v>LUIZ ALFREDO$$</v>
      </c>
      <c r="T60" s="189" t="str">
        <f aca="false">CONCATENATE('Result do Turno'!AJ60,"$$",'Result do Turno'!AL60)</f>
        <v>LUIZ ALFREDO$$O</v>
      </c>
      <c r="U60" s="189" t="str">
        <f aca="false">CONCATENATE('Result do Turno'!AX60,"$$",'Result do Turno'!AZ60)</f>
        <v>LUIZ ALFREDO$$</v>
      </c>
      <c r="V60" s="189" t="str">
        <f aca="false">CONCATENATE('Result do Turno'!BL60,"$$",'Result do Turno'!BN60)</f>
        <v>LUIZ ALFREDO$$W</v>
      </c>
      <c r="W60" s="189" t="str">
        <f aca="false">CONCATENATE('Result do Turno'!BZ60,"$$",'Result do Turno'!CB60)</f>
        <v>WILSON FREIRE$$W</v>
      </c>
    </row>
    <row r="61" customFormat="false" ht="15" hidden="false" customHeight="false" outlineLevel="0" collapsed="false">
      <c r="B61" s="183" t="n">
        <v>4</v>
      </c>
      <c r="C61" s="50" t="str">
        <f aca="false">'Result do Turno'!G61</f>
        <v>ANDERSON REDMERSKI</v>
      </c>
      <c r="E61" s="183" t="n">
        <f aca="false">G61+H61</f>
        <v>1</v>
      </c>
      <c r="F61" s="184" t="n">
        <f aca="false">E61/O61</f>
        <v>0.2</v>
      </c>
      <c r="G61" s="185" t="n">
        <f aca="false">P61-L61</f>
        <v>0</v>
      </c>
      <c r="H61" s="186" t="n">
        <f aca="false">Q61-M61</f>
        <v>1</v>
      </c>
      <c r="J61" s="183" t="n">
        <f aca="false">L61+M61</f>
        <v>4</v>
      </c>
      <c r="K61" s="184" t="n">
        <f aca="false">J61/O61</f>
        <v>0.8</v>
      </c>
      <c r="L61" s="185" t="n">
        <f aca="false">COUNTIF(S58:W63,CONCATENATE(C61,"$$W"))</f>
        <v>2</v>
      </c>
      <c r="M61" s="186" t="n">
        <f aca="false">COUNTIF(S58:W63,CONCATENATE(C61,"$$O"))</f>
        <v>2</v>
      </c>
      <c r="O61" s="187" t="n">
        <f aca="false">'Result do Turno'!H61</f>
        <v>5</v>
      </c>
      <c r="P61" s="185" t="n">
        <f aca="false">'Result do Turno'!I61</f>
        <v>2</v>
      </c>
      <c r="Q61" s="186" t="n">
        <f aca="false">O61-P61</f>
        <v>3</v>
      </c>
      <c r="R61" s="188" t="str">
        <f aca="false">IF(M61&gt;2,"Tenista com mais de 2 WxO","")</f>
        <v/>
      </c>
      <c r="S61" s="189" t="str">
        <f aca="false">CONCATENATE('Result do Turno'!V61,"$$",'Result do Turno'!X61)</f>
        <v>ANDERSON REDMERSKI$$</v>
      </c>
      <c r="T61" s="189" t="str">
        <f aca="false">CONCATENATE('Result do Turno'!AJ61,"$$",'Result do Turno'!AL61)</f>
        <v>OLIMPIO FILHO$$W</v>
      </c>
      <c r="U61" s="189" t="str">
        <f aca="false">CONCATENATE('Result do Turno'!AX61,"$$",'Result do Turno'!AZ61)</f>
        <v>WILSON FREIRE$$</v>
      </c>
      <c r="V61" s="189" t="str">
        <f aca="false">CONCATENATE('Result do Turno'!BL61,"$$",'Result do Turno'!BN61)</f>
        <v>WELTON SILVA$$O</v>
      </c>
      <c r="W61" s="189" t="str">
        <f aca="false">CONCATENATE('Result do Turno'!BZ61,"$$",'Result do Turno'!CB61)</f>
        <v>ANDERSON REDMERSKI$$O</v>
      </c>
    </row>
    <row r="62" customFormat="false" ht="15" hidden="false" customHeight="false" outlineLevel="0" collapsed="false">
      <c r="B62" s="183" t="n">
        <v>5</v>
      </c>
      <c r="C62" s="50" t="str">
        <f aca="false">'Result do Turno'!G62</f>
        <v>WELTON SILVA</v>
      </c>
      <c r="E62" s="183" t="n">
        <f aca="false">G62+H62</f>
        <v>1</v>
      </c>
      <c r="F62" s="184" t="n">
        <f aca="false">E62/O62</f>
        <v>0.2</v>
      </c>
      <c r="G62" s="185" t="n">
        <f aca="false">P62-L62</f>
        <v>0</v>
      </c>
      <c r="H62" s="186" t="n">
        <f aca="false">Q62-M62</f>
        <v>1</v>
      </c>
      <c r="J62" s="183" t="n">
        <f aca="false">L62+M62</f>
        <v>4</v>
      </c>
      <c r="K62" s="184" t="n">
        <f aca="false">J62/O62</f>
        <v>0.8</v>
      </c>
      <c r="L62" s="185" t="n">
        <f aca="false">COUNTIF(S58:W63,CONCATENATE(C62,"$$W"))</f>
        <v>2</v>
      </c>
      <c r="M62" s="186" t="n">
        <f aca="false">COUNTIF(S58:W63,CONCATENATE(C62,"$$O"))</f>
        <v>2</v>
      </c>
      <c r="O62" s="187" t="n">
        <f aca="false">'Result do Turno'!H62</f>
        <v>5</v>
      </c>
      <c r="P62" s="185" t="n">
        <f aca="false">'Result do Turno'!I62</f>
        <v>2</v>
      </c>
      <c r="Q62" s="186" t="n">
        <f aca="false">O62-P62</f>
        <v>3</v>
      </c>
      <c r="R62" s="188" t="str">
        <f aca="false">IF(M62&gt;2,"Tenista com mais de 2 WxO","")</f>
        <v/>
      </c>
      <c r="S62" s="189" t="str">
        <f aca="false">CONCATENATE('Result do Turno'!V62,"$$",'Result do Turno'!X62)</f>
        <v>WILSON FREIRE$$</v>
      </c>
      <c r="T62" s="189" t="str">
        <f aca="false">CONCATENATE('Result do Turno'!AJ62,"$$",'Result do Turno'!AL62)</f>
        <v>WILSON FREIRE$$</v>
      </c>
      <c r="U62" s="189" t="str">
        <f aca="false">CONCATENATE('Result do Turno'!AX62,"$$",'Result do Turno'!AZ62)</f>
        <v>ANDERSON REDMERSKI$$W</v>
      </c>
      <c r="V62" s="189" t="str">
        <f aca="false">CONCATENATE('Result do Turno'!BL62,"$$",'Result do Turno'!BN62)</f>
        <v>ANDERSON REDMERSKI$$O</v>
      </c>
      <c r="W62" s="189" t="str">
        <f aca="false">CONCATENATE('Result do Turno'!BZ62,"$$",'Result do Turno'!CB62)</f>
        <v>OLIMPIO FILHO$$O</v>
      </c>
    </row>
    <row r="63" customFormat="false" ht="15" hidden="false" customHeight="false" outlineLevel="0" collapsed="false">
      <c r="B63" s="190" t="n">
        <v>6</v>
      </c>
      <c r="C63" s="101" t="str">
        <f aca="false">'Result do Turno'!G63</f>
        <v>EDMAR MARTINS</v>
      </c>
      <c r="E63" s="190" t="n">
        <f aca="false">G63+H63</f>
        <v>0</v>
      </c>
      <c r="F63" s="191" t="n">
        <f aca="false">E63/O63</f>
        <v>0</v>
      </c>
      <c r="G63" s="192" t="n">
        <f aca="false">P63-L63</f>
        <v>0</v>
      </c>
      <c r="H63" s="193" t="n">
        <f aca="false">Q63-M63</f>
        <v>0</v>
      </c>
      <c r="J63" s="190" t="n">
        <f aca="false">L63+M63</f>
        <v>5</v>
      </c>
      <c r="K63" s="191" t="n">
        <f aca="false">J63/O63</f>
        <v>1</v>
      </c>
      <c r="L63" s="192" t="n">
        <f aca="false">COUNTIF(S58:W63,CONCATENATE(C63,"$$W"))</f>
        <v>0</v>
      </c>
      <c r="M63" s="193" t="n">
        <f aca="false">COUNTIF(S58:W63,CONCATENATE(C63,"$$O"))</f>
        <v>5</v>
      </c>
      <c r="O63" s="194" t="n">
        <f aca="false">'Result do Turno'!H63</f>
        <v>5</v>
      </c>
      <c r="P63" s="192" t="n">
        <f aca="false">'Result do Turno'!I63</f>
        <v>0</v>
      </c>
      <c r="Q63" s="193" t="n">
        <f aca="false">O63-P63</f>
        <v>5</v>
      </c>
      <c r="R63" s="188" t="str">
        <f aca="false">IF(M63&gt;2,"Tenista com mais de 2 WxO","")</f>
        <v>Tenista com mais de 2 WxO</v>
      </c>
      <c r="S63" s="189" t="str">
        <f aca="false">CONCATENATE('Result do Turno'!V63,"$$",'Result do Turno'!X63)</f>
        <v>OLIMPIO FILHO$$</v>
      </c>
      <c r="T63" s="189" t="str">
        <f aca="false">CONCATENATE('Result do Turno'!AJ63,"$$",'Result do Turno'!AL63)</f>
        <v>WELTON SILVA$$</v>
      </c>
      <c r="U63" s="189" t="str">
        <f aca="false">CONCATENATE('Result do Turno'!AX63,"$$",'Result do Turno'!AZ63)</f>
        <v>WELTON SILVA$$O</v>
      </c>
      <c r="V63" s="189" t="str">
        <f aca="false">CONCATENATE('Result do Turno'!BL63,"$$",'Result do Turno'!BN63)</f>
        <v>OLIMPIO FILHO$$W</v>
      </c>
      <c r="W63" s="189" t="str">
        <f aca="false">CONCATENATE('Result do Turno'!BZ63,"$$",'Result do Turno'!CB63)</f>
        <v>WELTON SILVA$$W</v>
      </c>
    </row>
    <row r="64" customFormat="false" ht="15" hidden="false" customHeight="false" outlineLevel="0" collapsed="false">
      <c r="D64" s="164" t="n">
        <f aca="false">SUM(E58:E63)/2</f>
        <v>4</v>
      </c>
      <c r="E64" s="195"/>
      <c r="F64" s="196"/>
      <c r="G64" s="195"/>
      <c r="H64" s="195"/>
      <c r="I64" s="164" t="n">
        <f aca="false">SUM(J58:J63)/2</f>
        <v>11</v>
      </c>
      <c r="J64" s="195"/>
      <c r="K64" s="196"/>
      <c r="L64" s="195"/>
      <c r="M64" s="195"/>
      <c r="N64" s="164" t="n">
        <f aca="false">SUM(O58:O63)/2</f>
        <v>15</v>
      </c>
      <c r="O64" s="195"/>
      <c r="P64" s="195"/>
      <c r="Q64" s="195"/>
      <c r="R64" s="188"/>
      <c r="S64" s="189"/>
      <c r="T64" s="189"/>
      <c r="U64" s="189"/>
      <c r="V64" s="189"/>
      <c r="W64" s="189"/>
    </row>
    <row r="65" s="168" customFormat="true" ht="22.5" hidden="false" customHeight="true" outlineLevel="0" collapsed="false">
      <c r="B65" s="169" t="s">
        <v>124</v>
      </c>
      <c r="C65" s="169" t="s">
        <v>124</v>
      </c>
      <c r="D65" s="170"/>
      <c r="E65" s="171" t="str">
        <f aca="false">CONCATENATE("  ",SUM(E67:E72)/2," DISPUTADOS EM QUADRA =&gt;&gt; ")</f>
        <v>  11 DISPUTADOS EM QUADRA =&gt;&gt; </v>
      </c>
      <c r="F65" s="171"/>
      <c r="G65" s="171"/>
      <c r="H65" s="172" t="n">
        <f aca="false">(SUM(E67:E72)/2)/(SUM(O67:O72)/2)</f>
        <v>0.733333333333333</v>
      </c>
      <c r="I65" s="170"/>
      <c r="J65" s="173" t="str">
        <f aca="false">CONCATENATE("  ",SUM(J67:J72)/2," FORAM POR W.O. =&gt;&gt;")</f>
        <v>  4 FORAM POR W.O. =&gt;&gt;</v>
      </c>
      <c r="K65" s="173"/>
      <c r="L65" s="173"/>
      <c r="M65" s="197" t="n">
        <f aca="false">(SUM(J67:J72)/2)/(SUM(O67:O72)/2)</f>
        <v>0.266666666666667</v>
      </c>
      <c r="N65" s="170"/>
      <c r="O65" s="175" t="str">
        <f aca="false">CONCATENATE("  ",SUM(O67:O72)/2," FORAM COMPUTADOS")</f>
        <v>  15 FORAM COMPUTADOS</v>
      </c>
      <c r="P65" s="175"/>
      <c r="Q65" s="175"/>
      <c r="R65" s="188"/>
      <c r="S65" s="170"/>
      <c r="T65" s="170"/>
      <c r="U65" s="170"/>
      <c r="V65" s="170"/>
      <c r="W65" s="170"/>
      <c r="X65" s="177"/>
    </row>
    <row r="66" s="168" customFormat="true" ht="24.75" hidden="false" customHeight="true" outlineLevel="0" collapsed="false">
      <c r="B66" s="178" t="s">
        <v>30</v>
      </c>
      <c r="C66" s="178"/>
      <c r="D66" s="170"/>
      <c r="E66" s="179" t="s">
        <v>115</v>
      </c>
      <c r="F66" s="179"/>
      <c r="G66" s="180" t="s">
        <v>116</v>
      </c>
      <c r="H66" s="181" t="s">
        <v>117</v>
      </c>
      <c r="I66" s="170"/>
      <c r="J66" s="179" t="s">
        <v>115</v>
      </c>
      <c r="K66" s="179"/>
      <c r="L66" s="180" t="s">
        <v>116</v>
      </c>
      <c r="M66" s="181" t="s">
        <v>117</v>
      </c>
      <c r="N66" s="170"/>
      <c r="O66" s="179" t="s">
        <v>115</v>
      </c>
      <c r="P66" s="180" t="s">
        <v>116</v>
      </c>
      <c r="Q66" s="181" t="s">
        <v>117</v>
      </c>
      <c r="R66" s="188"/>
      <c r="S66" s="170"/>
      <c r="T66" s="170"/>
      <c r="U66" s="170"/>
      <c r="V66" s="170"/>
      <c r="W66" s="170"/>
      <c r="X66" s="177"/>
    </row>
    <row r="67" customFormat="false" ht="15" hidden="false" customHeight="false" outlineLevel="0" collapsed="false">
      <c r="B67" s="183" t="n">
        <v>1</v>
      </c>
      <c r="C67" s="50" t="str">
        <f aca="false">'Result do Turno'!G67</f>
        <v>JOSE LUIS</v>
      </c>
      <c r="E67" s="183" t="n">
        <f aca="false">G67+H67</f>
        <v>4</v>
      </c>
      <c r="F67" s="184" t="n">
        <f aca="false">E67/O67</f>
        <v>0.8</v>
      </c>
      <c r="G67" s="185" t="n">
        <f aca="false">P67-L67</f>
        <v>4</v>
      </c>
      <c r="H67" s="186" t="n">
        <f aca="false">Q67-M67</f>
        <v>0</v>
      </c>
      <c r="J67" s="183" t="n">
        <f aca="false">L67+M67</f>
        <v>1</v>
      </c>
      <c r="K67" s="184" t="n">
        <f aca="false">J67/O67</f>
        <v>0.2</v>
      </c>
      <c r="L67" s="185" t="n">
        <f aca="false">COUNTIF(S67:W72,CONCATENATE(C67,"$$W"))</f>
        <v>1</v>
      </c>
      <c r="M67" s="186" t="n">
        <f aca="false">COUNTIF(S67:W72,CONCATENATE(C67,"$$O"))</f>
        <v>0</v>
      </c>
      <c r="O67" s="187" t="n">
        <f aca="false">'Result do Turno'!H67</f>
        <v>5</v>
      </c>
      <c r="P67" s="185" t="n">
        <f aca="false">'Result do Turno'!I67</f>
        <v>5</v>
      </c>
      <c r="Q67" s="186" t="n">
        <f aca="false">O67-P67</f>
        <v>0</v>
      </c>
      <c r="R67" s="188" t="str">
        <f aca="false">IF(M67&gt;2,"Tenista com mais de 2 WxO","")</f>
        <v/>
      </c>
      <c r="S67" s="189" t="str">
        <f aca="false">CONCATENATE('Result do Turno'!V67,"$$",'Result do Turno'!X67)</f>
        <v>JOSE LUIS$$W</v>
      </c>
      <c r="T67" s="189" t="str">
        <f aca="false">CONCATENATE('Result do Turno'!AJ67,"$$",'Result do Turno'!AL67)</f>
        <v>JOSE LUIS$$</v>
      </c>
      <c r="U67" s="189" t="str">
        <f aca="false">CONCATENATE('Result do Turno'!AX67,"$$",'Result do Turno'!AZ67)</f>
        <v>JOSE LUIS$$</v>
      </c>
      <c r="V67" s="189" t="str">
        <f aca="false">CONCATENATE('Result do Turno'!BL67,"$$",'Result do Turno'!BN67)</f>
        <v>JOSE LUIS$$</v>
      </c>
      <c r="W67" s="189" t="str">
        <f aca="false">CONCATENATE('Result do Turno'!BZ67,"$$",'Result do Turno'!CB67)</f>
        <v>JOSE LUIS$$</v>
      </c>
    </row>
    <row r="68" customFormat="false" ht="15" hidden="false" customHeight="false" outlineLevel="0" collapsed="false">
      <c r="B68" s="183" t="n">
        <v>2</v>
      </c>
      <c r="C68" s="50" t="str">
        <f aca="false">'Result do Turno'!G68</f>
        <v>JOAO MEDEIROS</v>
      </c>
      <c r="E68" s="183" t="n">
        <f aca="false">G68+H68</f>
        <v>4</v>
      </c>
      <c r="F68" s="184" t="n">
        <f aca="false">E68/O68</f>
        <v>0.8</v>
      </c>
      <c r="G68" s="185" t="n">
        <f aca="false">P68-L68</f>
        <v>2</v>
      </c>
      <c r="H68" s="186" t="n">
        <f aca="false">Q68-M68</f>
        <v>2</v>
      </c>
      <c r="J68" s="183" t="n">
        <f aca="false">L68+M68</f>
        <v>1</v>
      </c>
      <c r="K68" s="184" t="n">
        <f aca="false">J68/O68</f>
        <v>0.2</v>
      </c>
      <c r="L68" s="185" t="n">
        <f aca="false">COUNTIF(S67:W72,CONCATENATE(C68,"$$W"))</f>
        <v>1</v>
      </c>
      <c r="M68" s="186" t="n">
        <f aca="false">COUNTIF(S67:W72,CONCATENATE(C68,"$$O"))</f>
        <v>0</v>
      </c>
      <c r="O68" s="187" t="n">
        <f aca="false">'Result do Turno'!H68</f>
        <v>5</v>
      </c>
      <c r="P68" s="185" t="n">
        <f aca="false">'Result do Turno'!I68</f>
        <v>3</v>
      </c>
      <c r="Q68" s="186" t="n">
        <f aca="false">O68-P68</f>
        <v>2</v>
      </c>
      <c r="R68" s="188" t="str">
        <f aca="false">IF(M68&gt;2,"Tenista com mais de 2 WxO","")</f>
        <v/>
      </c>
      <c r="S68" s="189" t="str">
        <f aca="false">CONCATENATE('Result do Turno'!V68,"$$",'Result do Turno'!X68)</f>
        <v>MAXWELL FROTA$$O</v>
      </c>
      <c r="T68" s="189" t="str">
        <f aca="false">CONCATENATE('Result do Turno'!AJ68,"$$",'Result do Turno'!AL68)</f>
        <v>DARIO TESTONI$$</v>
      </c>
      <c r="U68" s="189" t="str">
        <f aca="false">CONCATENATE('Result do Turno'!AX68,"$$",'Result do Turno'!AZ68)</f>
        <v>GLAYSON PIMENTA$$</v>
      </c>
      <c r="V68" s="189" t="str">
        <f aca="false">CONCATENATE('Result do Turno'!BL68,"$$",'Result do Turno'!BN68)</f>
        <v>ANDERSON ALMEIDA$$</v>
      </c>
      <c r="W68" s="189" t="str">
        <f aca="false">CONCATENATE('Result do Turno'!BZ68,"$$",'Result do Turno'!CB68)</f>
        <v>JOAO MEDEIROS$$</v>
      </c>
    </row>
    <row r="69" customFormat="false" ht="15" hidden="false" customHeight="false" outlineLevel="0" collapsed="false">
      <c r="B69" s="183" t="n">
        <v>3</v>
      </c>
      <c r="C69" s="50" t="str">
        <f aca="false">'Result do Turno'!G69</f>
        <v>DARIO TESTONI</v>
      </c>
      <c r="E69" s="183" t="n">
        <f aca="false">G69+H69</f>
        <v>3</v>
      </c>
      <c r="F69" s="184" t="n">
        <f aca="false">E69/O69</f>
        <v>0.6</v>
      </c>
      <c r="G69" s="185" t="n">
        <f aca="false">P69-L69</f>
        <v>0</v>
      </c>
      <c r="H69" s="186" t="n">
        <f aca="false">Q69-M69</f>
        <v>3</v>
      </c>
      <c r="J69" s="183" t="n">
        <f aca="false">L69+M69</f>
        <v>2</v>
      </c>
      <c r="K69" s="184" t="n">
        <f aca="false">J69/O69</f>
        <v>0.4</v>
      </c>
      <c r="L69" s="185" t="n">
        <f aca="false">COUNTIF(S67:W72,CONCATENATE(C69,"$$W"))</f>
        <v>2</v>
      </c>
      <c r="M69" s="186" t="n">
        <f aca="false">COUNTIF(S67:W72,CONCATENATE(C69,"$$O"))</f>
        <v>0</v>
      </c>
      <c r="O69" s="187" t="n">
        <f aca="false">'Result do Turno'!H69</f>
        <v>5</v>
      </c>
      <c r="P69" s="185" t="n">
        <f aca="false">'Result do Turno'!I69</f>
        <v>2</v>
      </c>
      <c r="Q69" s="186" t="n">
        <f aca="false">O69-P69</f>
        <v>3</v>
      </c>
      <c r="R69" s="188" t="str">
        <f aca="false">IF(M69&gt;2,"Tenista com mais de 2 WxO","")</f>
        <v/>
      </c>
      <c r="S69" s="189" t="str">
        <f aca="false">CONCATENATE('Result do Turno'!V69,"$$",'Result do Turno'!X69)</f>
        <v>JOAO MEDEIROS$$</v>
      </c>
      <c r="T69" s="189" t="str">
        <f aca="false">CONCATENATE('Result do Turno'!AJ69,"$$",'Result do Turno'!AL69)</f>
        <v>JOAO MEDEIROS$$</v>
      </c>
      <c r="U69" s="189" t="str">
        <f aca="false">CONCATENATE('Result do Turno'!AX69,"$$",'Result do Turno'!AZ69)</f>
        <v>JOAO MEDEIROS$$</v>
      </c>
      <c r="V69" s="189" t="str">
        <f aca="false">CONCATENATE('Result do Turno'!BL69,"$$",'Result do Turno'!BN69)</f>
        <v>JOAO MEDEIROS$$W</v>
      </c>
      <c r="W69" s="189" t="str">
        <f aca="false">CONCATENATE('Result do Turno'!BZ69,"$$",'Result do Turno'!CB69)</f>
        <v>ANDERSON ALMEIDA$$O</v>
      </c>
    </row>
    <row r="70" customFormat="false" ht="15" hidden="false" customHeight="false" outlineLevel="0" collapsed="false">
      <c r="B70" s="183" t="n">
        <v>4</v>
      </c>
      <c r="C70" s="50" t="str">
        <f aca="false">'Result do Turno'!G70</f>
        <v>ANDERSON ALMEIDA</v>
      </c>
      <c r="E70" s="183" t="n">
        <f aca="false">G70+H70</f>
        <v>4</v>
      </c>
      <c r="F70" s="184" t="n">
        <f aca="false">E70/O70</f>
        <v>0.8</v>
      </c>
      <c r="G70" s="185" t="n">
        <f aca="false">P70-L70</f>
        <v>2</v>
      </c>
      <c r="H70" s="186" t="n">
        <f aca="false">Q70-M70</f>
        <v>2</v>
      </c>
      <c r="J70" s="183" t="n">
        <f aca="false">L70+M70</f>
        <v>1</v>
      </c>
      <c r="K70" s="184" t="n">
        <f aca="false">J70/O70</f>
        <v>0.2</v>
      </c>
      <c r="L70" s="185" t="n">
        <f aca="false">COUNTIF(S67:W72,CONCATENATE(C70,"$$W"))</f>
        <v>0</v>
      </c>
      <c r="M70" s="186" t="n">
        <f aca="false">COUNTIF(S67:W72,CONCATENATE(C70,"$$O"))</f>
        <v>1</v>
      </c>
      <c r="O70" s="187" t="n">
        <f aca="false">'Result do Turno'!H70</f>
        <v>5</v>
      </c>
      <c r="P70" s="185" t="n">
        <f aca="false">'Result do Turno'!I70</f>
        <v>2</v>
      </c>
      <c r="Q70" s="186" t="n">
        <f aca="false">O70-P70</f>
        <v>3</v>
      </c>
      <c r="R70" s="188" t="str">
        <f aca="false">IF(M70&gt;2,"Tenista com mais de 2 WxO","")</f>
        <v/>
      </c>
      <c r="S70" s="189" t="str">
        <f aca="false">CONCATENATE('Result do Turno'!V70,"$$",'Result do Turno'!X70)</f>
        <v>DARIO TESTONI$$</v>
      </c>
      <c r="T70" s="189" t="str">
        <f aca="false">CONCATENATE('Result do Turno'!AJ70,"$$",'Result do Turno'!AL70)</f>
        <v>GLAYSON PIMENTA$$</v>
      </c>
      <c r="U70" s="189" t="str">
        <f aca="false">CONCATENATE('Result do Turno'!AX70,"$$",'Result do Turno'!AZ70)</f>
        <v>ANDERSON ALMEIDA$$</v>
      </c>
      <c r="V70" s="189" t="str">
        <f aca="false">CONCATENATE('Result do Turno'!BL70,"$$",'Result do Turno'!BN70)</f>
        <v>MAXWELL FROTA$$O</v>
      </c>
      <c r="W70" s="189" t="str">
        <f aca="false">CONCATENATE('Result do Turno'!BZ70,"$$",'Result do Turno'!CB70)</f>
        <v>DARIO TESTONI$$W</v>
      </c>
    </row>
    <row r="71" customFormat="false" ht="15" hidden="false" customHeight="false" outlineLevel="0" collapsed="false">
      <c r="B71" s="183" t="n">
        <v>5</v>
      </c>
      <c r="C71" s="50" t="str">
        <f aca="false">'Result do Turno'!G71</f>
        <v>GLAYSON PIMENTA</v>
      </c>
      <c r="E71" s="183" t="n">
        <f aca="false">G71+H71</f>
        <v>5</v>
      </c>
      <c r="F71" s="184" t="n">
        <f aca="false">E71/O71</f>
        <v>1</v>
      </c>
      <c r="G71" s="185" t="n">
        <f aca="false">P71-L71</f>
        <v>2</v>
      </c>
      <c r="H71" s="186" t="n">
        <f aca="false">Q71-M71</f>
        <v>3</v>
      </c>
      <c r="J71" s="183" t="n">
        <f aca="false">L71+M71</f>
        <v>0</v>
      </c>
      <c r="K71" s="184" t="n">
        <f aca="false">J71/O71</f>
        <v>0</v>
      </c>
      <c r="L71" s="185" t="n">
        <f aca="false">COUNTIF(S67:W72,CONCATENATE(C71,"$$W"))</f>
        <v>0</v>
      </c>
      <c r="M71" s="186" t="n">
        <f aca="false">COUNTIF(S67:W72,CONCATENATE(C71,"$$O"))</f>
        <v>0</v>
      </c>
      <c r="O71" s="187" t="n">
        <f aca="false">'Result do Turno'!H71</f>
        <v>5</v>
      </c>
      <c r="P71" s="185" t="n">
        <f aca="false">'Result do Turno'!I71</f>
        <v>2</v>
      </c>
      <c r="Q71" s="186" t="n">
        <f aca="false">O71-P71</f>
        <v>3</v>
      </c>
      <c r="R71" s="188" t="str">
        <f aca="false">IF(M71&gt;2,"Tenista com mais de 2 WxO","")</f>
        <v/>
      </c>
      <c r="S71" s="189" t="str">
        <f aca="false">CONCATENATE('Result do Turno'!V71,"$$",'Result do Turno'!X71)</f>
        <v>ANDERSON ALMEIDA$$</v>
      </c>
      <c r="T71" s="189" t="str">
        <f aca="false">CONCATENATE('Result do Turno'!AJ71,"$$",'Result do Turno'!AL71)</f>
        <v>ANDERSON ALMEIDA$$</v>
      </c>
      <c r="U71" s="189" t="str">
        <f aca="false">CONCATENATE('Result do Turno'!AX71,"$$",'Result do Turno'!AZ71)</f>
        <v>DARIO TESTONI$$W</v>
      </c>
      <c r="V71" s="189" t="str">
        <f aca="false">CONCATENATE('Result do Turno'!BL71,"$$",'Result do Turno'!BN71)</f>
        <v>DARIO TESTONI$$R</v>
      </c>
      <c r="W71" s="189" t="str">
        <f aca="false">CONCATENATE('Result do Turno'!BZ71,"$$",'Result do Turno'!CB71)</f>
        <v>GLAYSON PIMENTA$$</v>
      </c>
    </row>
    <row r="72" customFormat="false" ht="15" hidden="false" customHeight="false" outlineLevel="0" collapsed="false">
      <c r="B72" s="190" t="n">
        <v>6</v>
      </c>
      <c r="C72" s="101" t="str">
        <f aca="false">'Result do Turno'!G72</f>
        <v>MAXWELL FROTA</v>
      </c>
      <c r="E72" s="190" t="n">
        <f aca="false">G72+H72</f>
        <v>2</v>
      </c>
      <c r="F72" s="191" t="n">
        <f aca="false">E72/O72</f>
        <v>0.4</v>
      </c>
      <c r="G72" s="192" t="n">
        <f aca="false">P72-L72</f>
        <v>1</v>
      </c>
      <c r="H72" s="193" t="n">
        <f aca="false">Q72-M72</f>
        <v>1</v>
      </c>
      <c r="J72" s="190" t="n">
        <f aca="false">L72+M72</f>
        <v>3</v>
      </c>
      <c r="K72" s="191" t="n">
        <f aca="false">J72/O72</f>
        <v>0.6</v>
      </c>
      <c r="L72" s="192" t="n">
        <f aca="false">COUNTIF(S67:W72,CONCATENATE(C72,"$$W"))</f>
        <v>0</v>
      </c>
      <c r="M72" s="193" t="n">
        <f aca="false">COUNTIF(S67:W72,CONCATENATE(C72,"$$O"))</f>
        <v>3</v>
      </c>
      <c r="O72" s="194" t="n">
        <f aca="false">'Result do Turno'!H72</f>
        <v>5</v>
      </c>
      <c r="P72" s="192" t="n">
        <f aca="false">'Result do Turno'!I72</f>
        <v>1</v>
      </c>
      <c r="Q72" s="193" t="n">
        <f aca="false">O72-P72</f>
        <v>4</v>
      </c>
      <c r="R72" s="188" t="str">
        <f aca="false">IF(M72&gt;2,"Tenista com mais de 2 WxO","")</f>
        <v>Tenista com mais de 2 WxO</v>
      </c>
      <c r="S72" s="189" t="str">
        <f aca="false">CONCATENATE('Result do Turno'!V72,"$$",'Result do Turno'!X72)</f>
        <v>GLAYSON PIMENTA$$</v>
      </c>
      <c r="T72" s="189" t="str">
        <f aca="false">CONCATENATE('Result do Turno'!AJ72,"$$",'Result do Turno'!AL72)</f>
        <v>MAXWELL FROTA$$</v>
      </c>
      <c r="U72" s="189" t="str">
        <f aca="false">CONCATENATE('Result do Turno'!AX72,"$$",'Result do Turno'!AZ72)</f>
        <v>MAXWELL FROTA$$O</v>
      </c>
      <c r="V72" s="189" t="str">
        <f aca="false">CONCATENATE('Result do Turno'!BL72,"$$",'Result do Turno'!BN72)</f>
        <v>GLAYSON PIMENTA$$</v>
      </c>
      <c r="W72" s="189" t="str">
        <f aca="false">CONCATENATE('Result do Turno'!BZ72,"$$",'Result do Turno'!CB72)</f>
        <v>MAXWELL FROTA$$</v>
      </c>
    </row>
    <row r="73" customFormat="false" ht="15" hidden="false" customHeight="false" outlineLevel="0" collapsed="false">
      <c r="D73" s="164" t="n">
        <f aca="false">SUM(E67:E72)/2</f>
        <v>11</v>
      </c>
      <c r="E73" s="195"/>
      <c r="F73" s="196"/>
      <c r="G73" s="195"/>
      <c r="H73" s="195"/>
      <c r="I73" s="164" t="n">
        <f aca="false">SUM(J67:J72)/2</f>
        <v>4</v>
      </c>
      <c r="J73" s="195"/>
      <c r="K73" s="196"/>
      <c r="L73" s="195"/>
      <c r="M73" s="195"/>
      <c r="N73" s="164" t="n">
        <f aca="false">SUM(O67:O72)/2</f>
        <v>15</v>
      </c>
      <c r="O73" s="195"/>
      <c r="P73" s="195"/>
      <c r="Q73" s="195"/>
      <c r="R73" s="188"/>
      <c r="S73" s="189"/>
      <c r="T73" s="189"/>
      <c r="U73" s="189"/>
      <c r="V73" s="189"/>
      <c r="W73" s="189"/>
    </row>
    <row r="74" s="168" customFormat="true" ht="22.5" hidden="false" customHeight="true" outlineLevel="0" collapsed="false">
      <c r="B74" s="169" t="s">
        <v>125</v>
      </c>
      <c r="C74" s="169" t="s">
        <v>125</v>
      </c>
      <c r="D74" s="170"/>
      <c r="E74" s="171" t="str">
        <f aca="false">CONCATENATE("  ",SUM(E76:E81)/2," DISPUTADOS EM QUADRA =&gt;&gt; ")</f>
        <v>  12 DISPUTADOS EM QUADRA =&gt;&gt; </v>
      </c>
      <c r="F74" s="171"/>
      <c r="G74" s="171"/>
      <c r="H74" s="172" t="n">
        <f aca="false">(SUM(E76:E81)/2)/(SUM(O76:O81)/2)</f>
        <v>0.8</v>
      </c>
      <c r="I74" s="170"/>
      <c r="J74" s="173" t="str">
        <f aca="false">CONCATENATE("  ",SUM(J76:J81)/2," FORAM POR W.O. =&gt;&gt;")</f>
        <v>  3 FORAM POR W.O. =&gt;&gt;</v>
      </c>
      <c r="K74" s="173"/>
      <c r="L74" s="173"/>
      <c r="M74" s="197" t="n">
        <f aca="false">(SUM(J76:J81)/2)/(SUM(O76:O81)/2)</f>
        <v>0.2</v>
      </c>
      <c r="N74" s="170"/>
      <c r="O74" s="175" t="str">
        <f aca="false">CONCATENATE("  ",SUM(O76:O81)/2," FORAM COMPUTADOS")</f>
        <v>  15 FORAM COMPUTADOS</v>
      </c>
      <c r="P74" s="175"/>
      <c r="Q74" s="175"/>
      <c r="R74" s="188"/>
      <c r="S74" s="170"/>
      <c r="T74" s="170"/>
      <c r="U74" s="170"/>
      <c r="V74" s="170"/>
      <c r="W74" s="170"/>
      <c r="X74" s="177"/>
    </row>
    <row r="75" s="168" customFormat="true" ht="24.75" hidden="false" customHeight="true" outlineLevel="0" collapsed="false">
      <c r="B75" s="178" t="s">
        <v>30</v>
      </c>
      <c r="C75" s="178"/>
      <c r="D75" s="170"/>
      <c r="E75" s="179" t="s">
        <v>115</v>
      </c>
      <c r="F75" s="179"/>
      <c r="G75" s="180" t="s">
        <v>116</v>
      </c>
      <c r="H75" s="181" t="s">
        <v>117</v>
      </c>
      <c r="I75" s="170"/>
      <c r="J75" s="179" t="s">
        <v>115</v>
      </c>
      <c r="K75" s="179"/>
      <c r="L75" s="180" t="s">
        <v>116</v>
      </c>
      <c r="M75" s="181" t="s">
        <v>117</v>
      </c>
      <c r="N75" s="170"/>
      <c r="O75" s="179" t="s">
        <v>115</v>
      </c>
      <c r="P75" s="180" t="s">
        <v>116</v>
      </c>
      <c r="Q75" s="181" t="s">
        <v>117</v>
      </c>
      <c r="R75" s="188"/>
      <c r="S75" s="170"/>
      <c r="T75" s="170"/>
      <c r="U75" s="170"/>
      <c r="V75" s="170"/>
      <c r="W75" s="170"/>
      <c r="X75" s="177"/>
    </row>
    <row r="76" customFormat="false" ht="15" hidden="false" customHeight="false" outlineLevel="0" collapsed="false">
      <c r="B76" s="183" t="n">
        <v>1</v>
      </c>
      <c r="C76" s="50" t="str">
        <f aca="false">'Result do Turno'!G76</f>
        <v>MARLOS PARANHOS</v>
      </c>
      <c r="E76" s="183" t="n">
        <f aca="false">G76+H76</f>
        <v>4</v>
      </c>
      <c r="F76" s="184" t="n">
        <f aca="false">E76/O76</f>
        <v>0.8</v>
      </c>
      <c r="G76" s="185" t="n">
        <f aca="false">P76-L76</f>
        <v>4</v>
      </c>
      <c r="H76" s="186" t="n">
        <f aca="false">Q76-M76</f>
        <v>0</v>
      </c>
      <c r="J76" s="183" t="n">
        <f aca="false">L76+M76</f>
        <v>1</v>
      </c>
      <c r="K76" s="184" t="n">
        <f aca="false">J76/O76</f>
        <v>0.2</v>
      </c>
      <c r="L76" s="185" t="n">
        <f aca="false">COUNTIF(S76:W81,CONCATENATE(C76,"$$W"))</f>
        <v>1</v>
      </c>
      <c r="M76" s="186" t="n">
        <f aca="false">COUNTIF(S76:W81,CONCATENATE(C76,"$$O"))</f>
        <v>0</v>
      </c>
      <c r="O76" s="187" t="n">
        <f aca="false">'Result do Turno'!H76</f>
        <v>5</v>
      </c>
      <c r="P76" s="185" t="n">
        <f aca="false">'Result do Turno'!I76</f>
        <v>5</v>
      </c>
      <c r="Q76" s="186" t="n">
        <f aca="false">O76-P76</f>
        <v>0</v>
      </c>
      <c r="R76" s="188" t="str">
        <f aca="false">IF(M76&gt;2,"Tenista com mais de 2 WxO","")</f>
        <v/>
      </c>
      <c r="S76" s="189" t="str">
        <f aca="false">CONCATENATE('Result do Turno'!V76,"$$",'Result do Turno'!X76)</f>
        <v>VENUS DEA$$</v>
      </c>
      <c r="T76" s="189" t="str">
        <f aca="false">CONCATENATE('Result do Turno'!AJ76,"$$",'Result do Turno'!AL76)</f>
        <v>VENUS DEA$$</v>
      </c>
      <c r="U76" s="189" t="str">
        <f aca="false">CONCATENATE('Result do Turno'!AX76,"$$",'Result do Turno'!AZ76)</f>
        <v>VENUS DEA$$</v>
      </c>
      <c r="V76" s="189" t="str">
        <f aca="false">CONCATENATE('Result do Turno'!BL76,"$$",'Result do Turno'!BN76)</f>
        <v>VENUS DEA$$W</v>
      </c>
      <c r="W76" s="189" t="str">
        <f aca="false">CONCATENATE('Result do Turno'!BZ76,"$$",'Result do Turno'!CB76)</f>
        <v>VENUS DEA$$</v>
      </c>
    </row>
    <row r="77" customFormat="false" ht="15" hidden="false" customHeight="false" outlineLevel="0" collapsed="false">
      <c r="B77" s="183" t="n">
        <v>2</v>
      </c>
      <c r="C77" s="50" t="str">
        <f aca="false">'Result do Turno'!G77</f>
        <v>ARIO TOLEDO</v>
      </c>
      <c r="E77" s="183" t="n">
        <f aca="false">G77+H77</f>
        <v>4</v>
      </c>
      <c r="F77" s="184" t="n">
        <f aca="false">E77/O77</f>
        <v>0.8</v>
      </c>
      <c r="G77" s="185" t="n">
        <f aca="false">P77-L77</f>
        <v>3</v>
      </c>
      <c r="H77" s="186" t="n">
        <f aca="false">Q77-M77</f>
        <v>1</v>
      </c>
      <c r="J77" s="183" t="n">
        <f aca="false">L77+M77</f>
        <v>1</v>
      </c>
      <c r="K77" s="184" t="n">
        <f aca="false">J77/O77</f>
        <v>0.2</v>
      </c>
      <c r="L77" s="185" t="n">
        <f aca="false">COUNTIF(S76:W81,CONCATENATE(C77,"$$W"))</f>
        <v>1</v>
      </c>
      <c r="M77" s="186" t="n">
        <f aca="false">COUNTIF(S76:W81,CONCATENATE(C77,"$$O"))</f>
        <v>0</v>
      </c>
      <c r="O77" s="187" t="n">
        <f aca="false">'Result do Turno'!H77</f>
        <v>5</v>
      </c>
      <c r="P77" s="185" t="n">
        <f aca="false">'Result do Turno'!I77</f>
        <v>4</v>
      </c>
      <c r="Q77" s="186" t="n">
        <f aca="false">O77-P77</f>
        <v>1</v>
      </c>
      <c r="R77" s="188" t="str">
        <f aca="false">IF(M77&gt;2,"Tenista com mais de 2 WxO","")</f>
        <v/>
      </c>
      <c r="S77" s="189" t="str">
        <f aca="false">CONCATENATE('Result do Turno'!V77,"$$",'Result do Turno'!X77)</f>
        <v>UIRA OLIVEIRA$$</v>
      </c>
      <c r="T77" s="189" t="str">
        <f aca="false">CONCATENATE('Result do Turno'!AJ77,"$$",'Result do Turno'!AL77)</f>
        <v>MARLOS PARANHOS$$</v>
      </c>
      <c r="U77" s="189" t="str">
        <f aca="false">CONCATENATE('Result do Turno'!AX77,"$$",'Result do Turno'!AZ77)</f>
        <v>RICARDO VILLELA$$</v>
      </c>
      <c r="V77" s="189" t="str">
        <f aca="false">CONCATENATE('Result do Turno'!BL77,"$$",'Result do Turno'!BN77)</f>
        <v>CRISTIANO SANTOS$$O</v>
      </c>
      <c r="W77" s="189" t="str">
        <f aca="false">CONCATENATE('Result do Turno'!BZ77,"$$",'Result do Turno'!CB77)</f>
        <v>ARIO TOLEDO$$</v>
      </c>
    </row>
    <row r="78" customFormat="false" ht="15" hidden="false" customHeight="false" outlineLevel="0" collapsed="false">
      <c r="B78" s="183" t="n">
        <v>3</v>
      </c>
      <c r="C78" s="50" t="str">
        <f aca="false">'Result do Turno'!G78</f>
        <v>UIRA OLIVEIRA</v>
      </c>
      <c r="E78" s="183" t="n">
        <f aca="false">G78+H78</f>
        <v>5</v>
      </c>
      <c r="F78" s="184" t="n">
        <f aca="false">E78/O78</f>
        <v>1</v>
      </c>
      <c r="G78" s="185" t="n">
        <f aca="false">P78-L78</f>
        <v>3</v>
      </c>
      <c r="H78" s="186" t="n">
        <f aca="false">Q78-M78</f>
        <v>2</v>
      </c>
      <c r="J78" s="183" t="n">
        <f aca="false">L78+M78</f>
        <v>0</v>
      </c>
      <c r="K78" s="184" t="n">
        <f aca="false">J78/O78</f>
        <v>0</v>
      </c>
      <c r="L78" s="185" t="n">
        <f aca="false">COUNTIF(S76:W81,CONCATENATE(C78,"$$W"))</f>
        <v>0</v>
      </c>
      <c r="M78" s="186" t="n">
        <f aca="false">COUNTIF(S76:W81,CONCATENATE(C78,"$$O"))</f>
        <v>0</v>
      </c>
      <c r="O78" s="187" t="n">
        <f aca="false">'Result do Turno'!H78</f>
        <v>5</v>
      </c>
      <c r="P78" s="185" t="n">
        <f aca="false">'Result do Turno'!I78</f>
        <v>3</v>
      </c>
      <c r="Q78" s="186" t="n">
        <f aca="false">O78-P78</f>
        <v>2</v>
      </c>
      <c r="R78" s="188" t="str">
        <f aca="false">IF(M78&gt;2,"Tenista com mais de 2 WxO","")</f>
        <v/>
      </c>
      <c r="S78" s="189" t="str">
        <f aca="false">CONCATENATE('Result do Turno'!V78,"$$",'Result do Turno'!X78)</f>
        <v>ARIO TOLEDO$$</v>
      </c>
      <c r="T78" s="189" t="str">
        <f aca="false">CONCATENATE('Result do Turno'!AJ78,"$$",'Result do Turno'!AL78)</f>
        <v>ARIO TOLEDO$$</v>
      </c>
      <c r="U78" s="189" t="str">
        <f aca="false">CONCATENATE('Result do Turno'!AX78,"$$",'Result do Turno'!AZ78)</f>
        <v>ARIO TOLEDO$$W</v>
      </c>
      <c r="V78" s="189" t="str">
        <f aca="false">CONCATENATE('Result do Turno'!BL78,"$$",'Result do Turno'!BN78)</f>
        <v>ARIO TOLEDO$$</v>
      </c>
      <c r="W78" s="189" t="str">
        <f aca="false">CONCATENATE('Result do Turno'!BZ78,"$$",'Result do Turno'!CB78)</f>
        <v>CRISTIANO SANTOS$$O</v>
      </c>
    </row>
    <row r="79" customFormat="false" ht="15" hidden="false" customHeight="false" outlineLevel="0" collapsed="false">
      <c r="B79" s="183" t="n">
        <v>4</v>
      </c>
      <c r="C79" s="50" t="str">
        <f aca="false">'Result do Turno'!G79</f>
        <v>VENUS DEA</v>
      </c>
      <c r="E79" s="183" t="n">
        <f aca="false">G79+H79</f>
        <v>4</v>
      </c>
      <c r="F79" s="184" t="n">
        <f aca="false">E79/O79</f>
        <v>0.8</v>
      </c>
      <c r="G79" s="185" t="n">
        <f aca="false">P79-L79</f>
        <v>1</v>
      </c>
      <c r="H79" s="186" t="n">
        <f aca="false">Q79-M79</f>
        <v>3</v>
      </c>
      <c r="J79" s="183" t="n">
        <f aca="false">L79+M79</f>
        <v>1</v>
      </c>
      <c r="K79" s="184" t="n">
        <f aca="false">J79/O79</f>
        <v>0.2</v>
      </c>
      <c r="L79" s="185" t="n">
        <f aca="false">COUNTIF(S76:W81,CONCATENATE(C79,"$$W"))</f>
        <v>1</v>
      </c>
      <c r="M79" s="186" t="n">
        <f aca="false">COUNTIF(S76:W81,CONCATENATE(C79,"$$O"))</f>
        <v>0</v>
      </c>
      <c r="O79" s="187" t="n">
        <f aca="false">'Result do Turno'!H79</f>
        <v>5</v>
      </c>
      <c r="P79" s="185" t="n">
        <f aca="false">'Result do Turno'!I79</f>
        <v>2</v>
      </c>
      <c r="Q79" s="186" t="n">
        <f aca="false">O79-P79</f>
        <v>3</v>
      </c>
      <c r="R79" s="188" t="str">
        <f aca="false">IF(M79&gt;2,"Tenista com mais de 2 WxO","")</f>
        <v/>
      </c>
      <c r="S79" s="189" t="str">
        <f aca="false">CONCATENATE('Result do Turno'!V79,"$$",'Result do Turno'!X79)</f>
        <v>MARLOS PARANHOS$$</v>
      </c>
      <c r="T79" s="189" t="str">
        <f aca="false">CONCATENATE('Result do Turno'!AJ79,"$$",'Result do Turno'!AL79)</f>
        <v>RICARDO VILLELA$$</v>
      </c>
      <c r="U79" s="189" t="str">
        <f aca="false">CONCATENATE('Result do Turno'!AX79,"$$",'Result do Turno'!AZ79)</f>
        <v>CRISTIANO SANTOS$$O</v>
      </c>
      <c r="V79" s="189" t="str">
        <f aca="false">CONCATENATE('Result do Turno'!BL79,"$$",'Result do Turno'!BN79)</f>
        <v>UIRA OLIVEIRA$$</v>
      </c>
      <c r="W79" s="189" t="str">
        <f aca="false">CONCATENATE('Result do Turno'!BZ79,"$$",'Result do Turno'!CB79)</f>
        <v>MARLOS PARANHOS$$W</v>
      </c>
    </row>
    <row r="80" customFormat="false" ht="15" hidden="false" customHeight="false" outlineLevel="0" collapsed="false">
      <c r="B80" s="183" t="n">
        <v>5</v>
      </c>
      <c r="C80" s="50" t="str">
        <f aca="false">'Result do Turno'!G80</f>
        <v>CRISTIANO SANTOS</v>
      </c>
      <c r="E80" s="183" t="n">
        <f aca="false">G80+H80</f>
        <v>2</v>
      </c>
      <c r="F80" s="184" t="n">
        <f aca="false">E80/O80</f>
        <v>0.4</v>
      </c>
      <c r="G80" s="185" t="n">
        <f aca="false">P80-L80</f>
        <v>1</v>
      </c>
      <c r="H80" s="186" t="n">
        <f aca="false">Q80-M80</f>
        <v>1</v>
      </c>
      <c r="J80" s="183" t="n">
        <f aca="false">L80+M80</f>
        <v>3</v>
      </c>
      <c r="K80" s="184" t="n">
        <f aca="false">J80/O80</f>
        <v>0.6</v>
      </c>
      <c r="L80" s="185" t="n">
        <f aca="false">COUNTIF(S76:W81,CONCATENATE(C80,"$$W"))</f>
        <v>0</v>
      </c>
      <c r="M80" s="186" t="n">
        <f aca="false">COUNTIF(S76:W81,CONCATENATE(C80,"$$O"))</f>
        <v>3</v>
      </c>
      <c r="O80" s="187" t="n">
        <f aca="false">'Result do Turno'!H80</f>
        <v>5</v>
      </c>
      <c r="P80" s="185" t="n">
        <f aca="false">'Result do Turno'!I80</f>
        <v>1</v>
      </c>
      <c r="Q80" s="186" t="n">
        <f aca="false">O80-P80</f>
        <v>4</v>
      </c>
      <c r="R80" s="188" t="str">
        <f aca="false">IF(M80&gt;2,"Tenista com mais de 2 WxO","")</f>
        <v>Tenista com mais de 2 WxO</v>
      </c>
      <c r="S80" s="189" t="str">
        <f aca="false">CONCATENATE('Result do Turno'!V80,"$$",'Result do Turno'!X80)</f>
        <v>CRISTIANO SANTOS$$</v>
      </c>
      <c r="T80" s="189" t="str">
        <f aca="false">CONCATENATE('Result do Turno'!AJ80,"$$",'Result do Turno'!AL80)</f>
        <v>CRISTIANO SANTOS$$</v>
      </c>
      <c r="U80" s="189" t="str">
        <f aca="false">CONCATENATE('Result do Turno'!AX80,"$$",'Result do Turno'!AZ80)</f>
        <v>MARLOS PARANHOS$$</v>
      </c>
      <c r="V80" s="189" t="str">
        <f aca="false">CONCATENATE('Result do Turno'!BL80,"$$",'Result do Turno'!BN80)</f>
        <v>MARLOS PARANHOS$$</v>
      </c>
      <c r="W80" s="189" t="str">
        <f aca="false">CONCATENATE('Result do Turno'!BZ80,"$$",'Result do Turno'!CB80)</f>
        <v>RICARDO VILLELA$$</v>
      </c>
    </row>
    <row r="81" customFormat="false" ht="15" hidden="false" customHeight="false" outlineLevel="0" collapsed="false">
      <c r="B81" s="190" t="n">
        <v>6</v>
      </c>
      <c r="C81" s="101" t="str">
        <f aca="false">'Result do Turno'!G81</f>
        <v>RICARDO VILLELA</v>
      </c>
      <c r="E81" s="190" t="n">
        <f aca="false">G81+H81</f>
        <v>5</v>
      </c>
      <c r="F81" s="191" t="n">
        <f aca="false">E81/O81</f>
        <v>1</v>
      </c>
      <c r="G81" s="192" t="n">
        <f aca="false">P81-L81</f>
        <v>0</v>
      </c>
      <c r="H81" s="193" t="n">
        <f aca="false">Q81-M81</f>
        <v>5</v>
      </c>
      <c r="J81" s="190" t="n">
        <f aca="false">L81+M81</f>
        <v>0</v>
      </c>
      <c r="K81" s="191" t="n">
        <f aca="false">J81/O81</f>
        <v>0</v>
      </c>
      <c r="L81" s="192" t="n">
        <f aca="false">COUNTIF(S76:W81,CONCATENATE(C81,"$$W"))</f>
        <v>0</v>
      </c>
      <c r="M81" s="193" t="n">
        <f aca="false">COUNTIF(S76:W81,CONCATENATE(C81,"$$O"))</f>
        <v>0</v>
      </c>
      <c r="O81" s="194" t="n">
        <f aca="false">'Result do Turno'!H81</f>
        <v>5</v>
      </c>
      <c r="P81" s="192" t="n">
        <f aca="false">'Result do Turno'!I81</f>
        <v>0</v>
      </c>
      <c r="Q81" s="193" t="n">
        <f aca="false">O81-P81</f>
        <v>5</v>
      </c>
      <c r="R81" s="188" t="str">
        <f aca="false">IF(M81&gt;2,"Tenista com mais de 2 WxO","")</f>
        <v/>
      </c>
      <c r="S81" s="189" t="str">
        <f aca="false">CONCATENATE('Result do Turno'!V81,"$$",'Result do Turno'!X81)</f>
        <v>RICARDO VILLELA$$</v>
      </c>
      <c r="T81" s="189" t="str">
        <f aca="false">CONCATENATE('Result do Turno'!AJ81,"$$",'Result do Turno'!AL81)</f>
        <v>UIRA OLIVEIRA$$</v>
      </c>
      <c r="U81" s="189" t="str">
        <f aca="false">CONCATENATE('Result do Turno'!AX81,"$$",'Result do Turno'!AZ81)</f>
        <v>UIRA OLIVEIRA$$</v>
      </c>
      <c r="V81" s="189" t="str">
        <f aca="false">CONCATENATE('Result do Turno'!BL81,"$$",'Result do Turno'!BN81)</f>
        <v>RICARDO VILLELA$$</v>
      </c>
      <c r="W81" s="189" t="str">
        <f aca="false">CONCATENATE('Result do Turno'!BZ81,"$$",'Result do Turno'!CB81)</f>
        <v>UIRA OLIVEIRA$$</v>
      </c>
    </row>
    <row r="82" customFormat="false" ht="15" hidden="false" customHeight="false" outlineLevel="0" collapsed="false">
      <c r="D82" s="164" t="n">
        <f aca="false">SUM(E76:E81)/2</f>
        <v>12</v>
      </c>
      <c r="E82" s="195"/>
      <c r="F82" s="196"/>
      <c r="G82" s="195"/>
      <c r="H82" s="195"/>
      <c r="I82" s="164" t="n">
        <f aca="false">SUM(J76:J81)/2</f>
        <v>3</v>
      </c>
      <c r="J82" s="195"/>
      <c r="K82" s="196"/>
      <c r="L82" s="195"/>
      <c r="M82" s="195"/>
      <c r="N82" s="164" t="n">
        <f aca="false">SUM(O76:O81)/2</f>
        <v>15</v>
      </c>
      <c r="O82" s="195"/>
      <c r="P82" s="195"/>
      <c r="Q82" s="195"/>
      <c r="R82" s="188"/>
      <c r="S82" s="189"/>
      <c r="T82" s="189"/>
      <c r="U82" s="189"/>
      <c r="V82" s="189"/>
      <c r="W82" s="189"/>
    </row>
    <row r="83" s="168" customFormat="true" ht="22.5" hidden="false" customHeight="true" outlineLevel="0" collapsed="false">
      <c r="B83" s="169" t="s">
        <v>126</v>
      </c>
      <c r="C83" s="169" t="s">
        <v>126</v>
      </c>
      <c r="D83" s="170"/>
      <c r="E83" s="171" t="str">
        <f aca="false">CONCATENATE("  ",SUM(E85:E90)/2," DISPUTADOS EM QUADRA =&gt;&gt; ")</f>
        <v>  7 DISPUTADOS EM QUADRA =&gt;&gt; </v>
      </c>
      <c r="F83" s="171"/>
      <c r="G83" s="171"/>
      <c r="H83" s="172" t="n">
        <f aca="false">(SUM(E85:E90)/2)/(SUM(O85:O90)/2)</f>
        <v>0.466666666666667</v>
      </c>
      <c r="I83" s="170"/>
      <c r="J83" s="173" t="str">
        <f aca="false">CONCATENATE("  ",SUM(J85:J90)/2," FORAM POR W.O. =&gt;&gt;")</f>
        <v>  8 FORAM POR W.O. =&gt;&gt;</v>
      </c>
      <c r="K83" s="173"/>
      <c r="L83" s="173"/>
      <c r="M83" s="197" t="n">
        <f aca="false">(SUM(J85:J90)/2)/(SUM(O85:O90)/2)</f>
        <v>0.533333333333333</v>
      </c>
      <c r="N83" s="170"/>
      <c r="O83" s="175" t="str">
        <f aca="false">CONCATENATE("  ",SUM(O85:O90)/2," FORAM COMPUTADOS")</f>
        <v>  15 FORAM COMPUTADOS</v>
      </c>
      <c r="P83" s="175"/>
      <c r="Q83" s="175"/>
      <c r="R83" s="188"/>
      <c r="S83" s="170"/>
      <c r="T83" s="170"/>
      <c r="U83" s="170"/>
      <c r="V83" s="170"/>
      <c r="W83" s="170"/>
      <c r="X83" s="177"/>
    </row>
    <row r="84" s="168" customFormat="true" ht="24.75" hidden="false" customHeight="true" outlineLevel="0" collapsed="false">
      <c r="B84" s="178" t="s">
        <v>30</v>
      </c>
      <c r="C84" s="178"/>
      <c r="D84" s="170"/>
      <c r="E84" s="179" t="s">
        <v>115</v>
      </c>
      <c r="F84" s="179"/>
      <c r="G84" s="180" t="s">
        <v>116</v>
      </c>
      <c r="H84" s="181" t="s">
        <v>117</v>
      </c>
      <c r="I84" s="170"/>
      <c r="J84" s="179" t="s">
        <v>115</v>
      </c>
      <c r="K84" s="179"/>
      <c r="L84" s="180" t="s">
        <v>116</v>
      </c>
      <c r="M84" s="181" t="s">
        <v>117</v>
      </c>
      <c r="N84" s="170"/>
      <c r="O84" s="179" t="s">
        <v>115</v>
      </c>
      <c r="P84" s="180" t="s">
        <v>116</v>
      </c>
      <c r="Q84" s="181" t="s">
        <v>117</v>
      </c>
      <c r="R84" s="188"/>
      <c r="S84" s="170"/>
      <c r="T84" s="170"/>
      <c r="U84" s="170"/>
      <c r="V84" s="170"/>
      <c r="W84" s="170"/>
      <c r="X84" s="177"/>
    </row>
    <row r="85" customFormat="false" ht="15" hidden="false" customHeight="false" outlineLevel="0" collapsed="false">
      <c r="B85" s="183" t="n">
        <v>1</v>
      </c>
      <c r="C85" s="50" t="str">
        <f aca="false">'Result do Turno'!G85</f>
        <v>VALNEI PIAZZA</v>
      </c>
      <c r="E85" s="183" t="n">
        <f aca="false">G85+H85</f>
        <v>3</v>
      </c>
      <c r="F85" s="184" t="n">
        <f aca="false">E85/O85</f>
        <v>0.6</v>
      </c>
      <c r="G85" s="185" t="n">
        <f aca="false">P85-L85</f>
        <v>2</v>
      </c>
      <c r="H85" s="186" t="n">
        <f aca="false">Q85-M85</f>
        <v>1</v>
      </c>
      <c r="J85" s="183" t="n">
        <f aca="false">L85+M85</f>
        <v>2</v>
      </c>
      <c r="K85" s="184" t="n">
        <f aca="false">J85/O85</f>
        <v>0.4</v>
      </c>
      <c r="L85" s="185" t="n">
        <f aca="false">COUNTIF(S85:W90,CONCATENATE(C85,"$$W"))</f>
        <v>2</v>
      </c>
      <c r="M85" s="186" t="n">
        <f aca="false">COUNTIF(S85:W90,CONCATENATE(C85,"$$O"))</f>
        <v>0</v>
      </c>
      <c r="O85" s="187" t="n">
        <f aca="false">'Result do Turno'!H85</f>
        <v>5</v>
      </c>
      <c r="P85" s="185" t="n">
        <f aca="false">'Result do Turno'!I85</f>
        <v>4</v>
      </c>
      <c r="Q85" s="186" t="n">
        <f aca="false">O85-P85</f>
        <v>1</v>
      </c>
      <c r="R85" s="188" t="str">
        <f aca="false">IF(M85&gt;2,"Tenista com mais de 2 WxO","")</f>
        <v/>
      </c>
      <c r="S85" s="189" t="str">
        <f aca="false">CONCATENATE('Result do Turno'!V85,"$$",'Result do Turno'!X85)</f>
        <v>VALNEI PIAZZA$$</v>
      </c>
      <c r="T85" s="189" t="str">
        <f aca="false">CONCATENATE('Result do Turno'!AJ85,"$$",'Result do Turno'!AL85)</f>
        <v>VALNEI PIAZZA$$W</v>
      </c>
      <c r="U85" s="189" t="str">
        <f aca="false">CONCATENATE('Result do Turno'!AX85,"$$",'Result do Turno'!AZ85)</f>
        <v>VALNEI PIAZZA$$</v>
      </c>
      <c r="V85" s="189" t="str">
        <f aca="false">CONCATENATE('Result do Turno'!BL85,"$$",'Result do Turno'!BN85)</f>
        <v>VALNEI PIAZZA$$W</v>
      </c>
      <c r="W85" s="189" t="str">
        <f aca="false">CONCATENATE('Result do Turno'!BZ85,"$$",'Result do Turno'!CB85)</f>
        <v>VALNEI PIAZZA$$</v>
      </c>
    </row>
    <row r="86" customFormat="false" ht="15" hidden="false" customHeight="false" outlineLevel="0" collapsed="false">
      <c r="B86" s="183" t="n">
        <v>2</v>
      </c>
      <c r="C86" s="50" t="str">
        <f aca="false">'Result do Turno'!G86</f>
        <v>ELISA PRATA</v>
      </c>
      <c r="E86" s="183" t="n">
        <f aca="false">G86+H86</f>
        <v>4</v>
      </c>
      <c r="F86" s="184" t="n">
        <f aca="false">E86/O86</f>
        <v>0.8</v>
      </c>
      <c r="G86" s="185" t="n">
        <f aca="false">P86-L86</f>
        <v>2</v>
      </c>
      <c r="H86" s="186" t="n">
        <f aca="false">Q86-M86</f>
        <v>2</v>
      </c>
      <c r="J86" s="183" t="n">
        <f aca="false">L86+M86</f>
        <v>1</v>
      </c>
      <c r="K86" s="184" t="n">
        <f aca="false">J86/O86</f>
        <v>0.2</v>
      </c>
      <c r="L86" s="185" t="n">
        <f aca="false">COUNTIF(S85:W90,CONCATENATE(C86,"$$W"))</f>
        <v>1</v>
      </c>
      <c r="M86" s="186" t="n">
        <f aca="false">COUNTIF(S85:W90,CONCATENATE(C86,"$$O"))</f>
        <v>0</v>
      </c>
      <c r="O86" s="187" t="n">
        <f aca="false">'Result do Turno'!H86</f>
        <v>5</v>
      </c>
      <c r="P86" s="185" t="n">
        <f aca="false">'Result do Turno'!I86</f>
        <v>3</v>
      </c>
      <c r="Q86" s="186" t="n">
        <f aca="false">O86-P86</f>
        <v>2</v>
      </c>
      <c r="R86" s="188" t="str">
        <f aca="false">IF(M86&gt;2,"Tenista com mais de 2 WxO","")</f>
        <v/>
      </c>
      <c r="S86" s="189" t="str">
        <f aca="false">CONCATENATE('Result do Turno'!V86,"$$",'Result do Turno'!X86)</f>
        <v>NATAN MORELO$$</v>
      </c>
      <c r="T86" s="189" t="str">
        <f aca="false">CONCATENATE('Result do Turno'!AJ86,"$$",'Result do Turno'!AL86)</f>
        <v>JACKLINE FROTA$$O</v>
      </c>
      <c r="U86" s="189" t="str">
        <f aca="false">CONCATENATE('Result do Turno'!AX86,"$$",'Result do Turno'!AZ86)</f>
        <v>MAURO GOES$$</v>
      </c>
      <c r="V86" s="189" t="str">
        <f aca="false">CONCATENATE('Result do Turno'!BL86,"$$",'Result do Turno'!BN86)</f>
        <v>HERMINIO SUGUINO$$O</v>
      </c>
      <c r="W86" s="189" t="str">
        <f aca="false">CONCATENATE('Result do Turno'!BZ86,"$$",'Result do Turno'!CB86)</f>
        <v>ELISA PRATA$$</v>
      </c>
    </row>
    <row r="87" customFormat="false" ht="15" hidden="false" customHeight="false" outlineLevel="0" collapsed="false">
      <c r="B87" s="183" t="n">
        <v>3</v>
      </c>
      <c r="C87" s="50" t="str">
        <f aca="false">'Result do Turno'!G87</f>
        <v>MAURO GOES</v>
      </c>
      <c r="E87" s="183" t="n">
        <f aca="false">G87+H87</f>
        <v>2</v>
      </c>
      <c r="F87" s="184" t="n">
        <f aca="false">E87/O87</f>
        <v>0.4</v>
      </c>
      <c r="G87" s="185" t="n">
        <f aca="false">P87-L87</f>
        <v>1</v>
      </c>
      <c r="H87" s="186" t="n">
        <f aca="false">Q87-M87</f>
        <v>1</v>
      </c>
      <c r="J87" s="183" t="n">
        <f aca="false">L87+M87</f>
        <v>3</v>
      </c>
      <c r="K87" s="184" t="n">
        <f aca="false">J87/O87</f>
        <v>0.6</v>
      </c>
      <c r="L87" s="185" t="n">
        <f aca="false">COUNTIF(S85:W90,CONCATENATE(C87,"$$W"))</f>
        <v>2</v>
      </c>
      <c r="M87" s="186" t="n">
        <f aca="false">COUNTIF(S85:W90,CONCATENATE(C87,"$$O"))</f>
        <v>1</v>
      </c>
      <c r="O87" s="187" t="n">
        <f aca="false">'Result do Turno'!H87</f>
        <v>5</v>
      </c>
      <c r="P87" s="185" t="n">
        <f aca="false">'Result do Turno'!I87</f>
        <v>3</v>
      </c>
      <c r="Q87" s="186" t="n">
        <f aca="false">O87-P87</f>
        <v>2</v>
      </c>
      <c r="R87" s="188" t="str">
        <f aca="false">IF(M87&gt;2,"Tenista com mais de 2 WxO","")</f>
        <v/>
      </c>
      <c r="S87" s="189" t="str">
        <f aca="false">CONCATENATE('Result do Turno'!V87,"$$",'Result do Turno'!X87)</f>
        <v>ELISA PRATA$$</v>
      </c>
      <c r="T87" s="189" t="str">
        <f aca="false">CONCATENATE('Result do Turno'!AJ87,"$$",'Result do Turno'!AL87)</f>
        <v>ELISA PRATA$$</v>
      </c>
      <c r="U87" s="189" t="str">
        <f aca="false">CONCATENATE('Result do Turno'!AX87,"$$",'Result do Turno'!AZ87)</f>
        <v>ELISA PRATA$$</v>
      </c>
      <c r="V87" s="189" t="str">
        <f aca="false">CONCATENATE('Result do Turno'!BL87,"$$",'Result do Turno'!BN87)</f>
        <v>ELISA PRATA$$W</v>
      </c>
      <c r="W87" s="189" t="str">
        <f aca="false">CONCATENATE('Result do Turno'!BZ87,"$$",'Result do Turno'!CB87)</f>
        <v>HERMINIO SUGUINO$$W</v>
      </c>
    </row>
    <row r="88" customFormat="false" ht="15" hidden="false" customHeight="false" outlineLevel="0" collapsed="false">
      <c r="B88" s="183" t="n">
        <v>4</v>
      </c>
      <c r="C88" s="50" t="str">
        <f aca="false">'Result do Turno'!G88</f>
        <v>NATAN MORELO</v>
      </c>
      <c r="E88" s="183" t="n">
        <f aca="false">G88+H88</f>
        <v>2</v>
      </c>
      <c r="F88" s="184" t="n">
        <f aca="false">E88/O88</f>
        <v>0.4</v>
      </c>
      <c r="G88" s="185" t="n">
        <f aca="false">P88-L88</f>
        <v>2</v>
      </c>
      <c r="H88" s="186" t="n">
        <f aca="false">Q88-M88</f>
        <v>0</v>
      </c>
      <c r="J88" s="183" t="n">
        <f aca="false">L88+M88</f>
        <v>3</v>
      </c>
      <c r="K88" s="184" t="n">
        <f aca="false">J88/O88</f>
        <v>0.6</v>
      </c>
      <c r="L88" s="185" t="n">
        <f aca="false">COUNTIF(S85:W90,CONCATENATE(C88,"$$W"))</f>
        <v>1</v>
      </c>
      <c r="M88" s="186" t="n">
        <f aca="false">COUNTIF(S85:W90,CONCATENATE(C88,"$$O"))</f>
        <v>2</v>
      </c>
      <c r="O88" s="187" t="n">
        <f aca="false">'Result do Turno'!H88</f>
        <v>5</v>
      </c>
      <c r="P88" s="185" t="n">
        <f aca="false">'Result do Turno'!I88</f>
        <v>3</v>
      </c>
      <c r="Q88" s="186" t="n">
        <f aca="false">O88-P88</f>
        <v>2</v>
      </c>
      <c r="R88" s="188" t="str">
        <f aca="false">IF(M88&gt;2,"Tenista com mais de 2 WxO","")</f>
        <v/>
      </c>
      <c r="S88" s="189" t="str">
        <f aca="false">CONCATENATE('Result do Turno'!V88,"$$",'Result do Turno'!X88)</f>
        <v>JACKLINE FROTA$$</v>
      </c>
      <c r="T88" s="189" t="str">
        <f aca="false">CONCATENATE('Result do Turno'!AJ88,"$$",'Result do Turno'!AL88)</f>
        <v>MAURO GOES$$</v>
      </c>
      <c r="U88" s="189" t="str">
        <f aca="false">CONCATENATE('Result do Turno'!AX88,"$$",'Result do Turno'!AZ88)</f>
        <v>HERMINIO SUGUINO$$</v>
      </c>
      <c r="V88" s="189" t="str">
        <f aca="false">CONCATENATE('Result do Turno'!BL88,"$$",'Result do Turno'!BN88)</f>
        <v>NATAN MORELO$$O</v>
      </c>
      <c r="W88" s="189" t="str">
        <f aca="false">CONCATENATE('Result do Turno'!BZ88,"$$",'Result do Turno'!CB88)</f>
        <v>JACKLINE FROTA$$O</v>
      </c>
    </row>
    <row r="89" customFormat="false" ht="15" hidden="false" customHeight="false" outlineLevel="0" collapsed="false">
      <c r="B89" s="183" t="n">
        <v>5</v>
      </c>
      <c r="C89" s="50" t="str">
        <f aca="false">'Result do Turno'!G89</f>
        <v>HERMINIO SUGUINO</v>
      </c>
      <c r="E89" s="183" t="n">
        <f aca="false">G89+H89</f>
        <v>2</v>
      </c>
      <c r="F89" s="184" t="n">
        <f aca="false">E89/O89</f>
        <v>0.4</v>
      </c>
      <c r="G89" s="185" t="n">
        <f aca="false">P89-L89</f>
        <v>0</v>
      </c>
      <c r="H89" s="186" t="n">
        <f aca="false">Q89-M89</f>
        <v>2</v>
      </c>
      <c r="J89" s="183" t="n">
        <f aca="false">L89+M89</f>
        <v>3</v>
      </c>
      <c r="K89" s="184" t="n">
        <f aca="false">J89/O89</f>
        <v>0.6</v>
      </c>
      <c r="L89" s="185" t="n">
        <f aca="false">COUNTIF(S85:W90,CONCATENATE(C89,"$$W"))</f>
        <v>2</v>
      </c>
      <c r="M89" s="186" t="n">
        <f aca="false">COUNTIF(S85:W90,CONCATENATE(C89,"$$O"))</f>
        <v>1</v>
      </c>
      <c r="O89" s="187" t="n">
        <f aca="false">'Result do Turno'!H89</f>
        <v>5</v>
      </c>
      <c r="P89" s="185" t="n">
        <f aca="false">'Result do Turno'!I89</f>
        <v>2</v>
      </c>
      <c r="Q89" s="186" t="n">
        <f aca="false">O89-P89</f>
        <v>3</v>
      </c>
      <c r="R89" s="188" t="str">
        <f aca="false">IF(M89&gt;2,"Tenista com mais de 2 WxO","")</f>
        <v/>
      </c>
      <c r="S89" s="189" t="str">
        <f aca="false">CONCATENATE('Result do Turno'!V89,"$$",'Result do Turno'!X89)</f>
        <v>HERMINIO SUGUINO$$W</v>
      </c>
      <c r="T89" s="189" t="str">
        <f aca="false">CONCATENATE('Result do Turno'!AJ89,"$$",'Result do Turno'!AL89)</f>
        <v>HERMINIO SUGUINO$$</v>
      </c>
      <c r="U89" s="189" t="str">
        <f aca="false">CONCATENATE('Result do Turno'!AX89,"$$",'Result do Turno'!AZ89)</f>
        <v>JACKLINE FROTA$$O</v>
      </c>
      <c r="V89" s="189" t="str">
        <f aca="false">CONCATENATE('Result do Turno'!BL89,"$$",'Result do Turno'!BN89)</f>
        <v>JACKLINE FROTA$$O</v>
      </c>
      <c r="W89" s="189" t="str">
        <f aca="false">CONCATENATE('Result do Turno'!BZ89,"$$",'Result do Turno'!CB89)</f>
        <v>MAURO GOES$$W</v>
      </c>
    </row>
    <row r="90" customFormat="false" ht="15" hidden="false" customHeight="false" outlineLevel="0" collapsed="false">
      <c r="B90" s="190" t="n">
        <v>6</v>
      </c>
      <c r="C90" s="101" t="str">
        <f aca="false">'Result do Turno'!G90</f>
        <v>JACKLINE FROTA</v>
      </c>
      <c r="E90" s="190" t="n">
        <f aca="false">G90+H90</f>
        <v>1</v>
      </c>
      <c r="F90" s="191" t="n">
        <f aca="false">E90/O90</f>
        <v>0.2</v>
      </c>
      <c r="G90" s="192" t="n">
        <f aca="false">P90-L90</f>
        <v>0</v>
      </c>
      <c r="H90" s="193" t="n">
        <f aca="false">Q90-M90</f>
        <v>1</v>
      </c>
      <c r="J90" s="190" t="n">
        <f aca="false">L90+M90</f>
        <v>4</v>
      </c>
      <c r="K90" s="191" t="n">
        <f aca="false">J90/O90</f>
        <v>0.8</v>
      </c>
      <c r="L90" s="192" t="n">
        <f aca="false">COUNTIF(S85:W90,CONCATENATE(C90,"$$W"))</f>
        <v>0</v>
      </c>
      <c r="M90" s="193" t="n">
        <f aca="false">COUNTIF(S85:W90,CONCATENATE(C90,"$$O"))</f>
        <v>4</v>
      </c>
      <c r="O90" s="194" t="n">
        <f aca="false">'Result do Turno'!H90</f>
        <v>5</v>
      </c>
      <c r="P90" s="192" t="n">
        <f aca="false">'Result do Turno'!I90</f>
        <v>0</v>
      </c>
      <c r="Q90" s="193" t="n">
        <f aca="false">O90-P90</f>
        <v>5</v>
      </c>
      <c r="R90" s="188" t="str">
        <f aca="false">IF(M90&gt;2,"Tenista com mais de 2 WxO","")</f>
        <v>Tenista com mais de 2 WxO</v>
      </c>
      <c r="S90" s="189" t="str">
        <f aca="false">CONCATENATE('Result do Turno'!V90,"$$",'Result do Turno'!X90)</f>
        <v>MAURO GOES$$O</v>
      </c>
      <c r="T90" s="189" t="str">
        <f aca="false">CONCATENATE('Result do Turno'!AJ90,"$$",'Result do Turno'!AL90)</f>
        <v>NATAN MORELO$$</v>
      </c>
      <c r="U90" s="189" t="str">
        <f aca="false">CONCATENATE('Result do Turno'!AX90,"$$",'Result do Turno'!AZ90)</f>
        <v>NATAN MORELO$$W</v>
      </c>
      <c r="V90" s="189" t="str">
        <f aca="false">CONCATENATE('Result do Turno'!BL90,"$$",'Result do Turno'!BN90)</f>
        <v>MAURO GOES$$W</v>
      </c>
      <c r="W90" s="189" t="str">
        <f aca="false">CONCATENATE('Result do Turno'!BZ90,"$$",'Result do Turno'!CB90)</f>
        <v>NATAN MORELO$$O</v>
      </c>
    </row>
    <row r="91" customFormat="false" ht="15" hidden="false" customHeight="false" outlineLevel="0" collapsed="false">
      <c r="D91" s="164" t="n">
        <f aca="false">SUM(E85:E90)/2</f>
        <v>7</v>
      </c>
      <c r="E91" s="195"/>
      <c r="F91" s="196"/>
      <c r="G91" s="195"/>
      <c r="H91" s="195"/>
      <c r="I91" s="164" t="n">
        <f aca="false">SUM(J85:J90)/2</f>
        <v>8</v>
      </c>
      <c r="J91" s="195"/>
      <c r="K91" s="196"/>
      <c r="L91" s="195"/>
      <c r="M91" s="195"/>
      <c r="N91" s="164" t="n">
        <f aca="false">SUM(O85:O90)/2</f>
        <v>15</v>
      </c>
      <c r="O91" s="195"/>
      <c r="P91" s="195"/>
      <c r="Q91" s="195"/>
      <c r="R91" s="188"/>
      <c r="S91" s="189"/>
      <c r="T91" s="189"/>
      <c r="U91" s="189"/>
      <c r="V91" s="189"/>
      <c r="W91" s="189"/>
    </row>
    <row r="92" s="168" customFormat="true" ht="22.5" hidden="false" customHeight="true" outlineLevel="0" collapsed="false">
      <c r="B92" s="169" t="s">
        <v>127</v>
      </c>
      <c r="C92" s="169" t="s">
        <v>127</v>
      </c>
      <c r="D92" s="170"/>
      <c r="E92" s="171" t="str">
        <f aca="false">CONCATENATE("  ",SUM(E94:E99)/2," DISPUTADOS EM QUADRA =&gt;&gt; ")</f>
        <v>  9 DISPUTADOS EM QUADRA =&gt;&gt; </v>
      </c>
      <c r="F92" s="171"/>
      <c r="G92" s="171"/>
      <c r="H92" s="172" t="n">
        <f aca="false">(SUM(E94:E99)/2)/(SUM(O94:O99)/2)</f>
        <v>0.6</v>
      </c>
      <c r="I92" s="170"/>
      <c r="J92" s="173" t="str">
        <f aca="false">CONCATENATE("  ",SUM(J94:J99)/2," FORAM POR W.O. =&gt;&gt;")</f>
        <v>  6 FORAM POR W.O. =&gt;&gt;</v>
      </c>
      <c r="K92" s="173"/>
      <c r="L92" s="173"/>
      <c r="M92" s="197" t="n">
        <f aca="false">(SUM(J94:J99)/2)/(SUM(O94:O99)/2)</f>
        <v>0.4</v>
      </c>
      <c r="N92" s="170"/>
      <c r="O92" s="175" t="str">
        <f aca="false">CONCATENATE("  ",SUM(O94:O99)/2," FORAM COMPUTADOS")</f>
        <v>  15 FORAM COMPUTADOS</v>
      </c>
      <c r="P92" s="175"/>
      <c r="Q92" s="175"/>
      <c r="R92" s="188"/>
      <c r="S92" s="170"/>
      <c r="T92" s="170"/>
      <c r="U92" s="170"/>
      <c r="V92" s="170"/>
      <c r="W92" s="170"/>
      <c r="X92" s="177"/>
    </row>
    <row r="93" s="168" customFormat="true" ht="24.75" hidden="false" customHeight="true" outlineLevel="0" collapsed="false">
      <c r="B93" s="178" t="s">
        <v>30</v>
      </c>
      <c r="C93" s="178"/>
      <c r="D93" s="170"/>
      <c r="E93" s="179" t="s">
        <v>115</v>
      </c>
      <c r="F93" s="179"/>
      <c r="G93" s="180" t="s">
        <v>116</v>
      </c>
      <c r="H93" s="181" t="s">
        <v>117</v>
      </c>
      <c r="I93" s="170"/>
      <c r="J93" s="179" t="s">
        <v>115</v>
      </c>
      <c r="K93" s="179"/>
      <c r="L93" s="180" t="s">
        <v>116</v>
      </c>
      <c r="M93" s="181" t="s">
        <v>117</v>
      </c>
      <c r="N93" s="170"/>
      <c r="O93" s="179" t="s">
        <v>115</v>
      </c>
      <c r="P93" s="180" t="s">
        <v>116</v>
      </c>
      <c r="Q93" s="181" t="s">
        <v>117</v>
      </c>
      <c r="R93" s="188"/>
      <c r="S93" s="170"/>
      <c r="T93" s="170"/>
      <c r="U93" s="170"/>
      <c r="V93" s="170"/>
      <c r="W93" s="170"/>
      <c r="X93" s="177"/>
    </row>
    <row r="94" customFormat="false" ht="15" hidden="false" customHeight="false" outlineLevel="0" collapsed="false">
      <c r="B94" s="183" t="n">
        <v>1</v>
      </c>
      <c r="C94" s="50" t="str">
        <f aca="false">'Result do Turno'!G94</f>
        <v>GUSTAVO MACHADO</v>
      </c>
      <c r="E94" s="183" t="n">
        <f aca="false">G94+H94</f>
        <v>3</v>
      </c>
      <c r="F94" s="184" t="n">
        <f aca="false">E94/O94</f>
        <v>0.6</v>
      </c>
      <c r="G94" s="185" t="n">
        <f aca="false">P94-L94</f>
        <v>3</v>
      </c>
      <c r="H94" s="186" t="n">
        <f aca="false">Q94-M94</f>
        <v>0</v>
      </c>
      <c r="J94" s="183" t="n">
        <f aca="false">L94+M94</f>
        <v>2</v>
      </c>
      <c r="K94" s="184" t="n">
        <f aca="false">J94/O94</f>
        <v>0.4</v>
      </c>
      <c r="L94" s="185" t="n">
        <f aca="false">COUNTIF(S94:W99,CONCATENATE(C94,"$$W"))</f>
        <v>2</v>
      </c>
      <c r="M94" s="186" t="n">
        <f aca="false">COUNTIF(S94:W99,CONCATENATE(C94,"$$O"))</f>
        <v>0</v>
      </c>
      <c r="O94" s="187" t="n">
        <f aca="false">'Result do Turno'!H94</f>
        <v>5</v>
      </c>
      <c r="P94" s="185" t="n">
        <f aca="false">'Result do Turno'!I94</f>
        <v>5</v>
      </c>
      <c r="Q94" s="186" t="n">
        <f aca="false">O94-P94</f>
        <v>0</v>
      </c>
      <c r="R94" s="188" t="str">
        <f aca="false">IF(M94&gt;2,"Tenista com mais de 2 WxO","")</f>
        <v/>
      </c>
      <c r="S94" s="189" t="str">
        <f aca="false">CONCATENATE('Result do Turno'!V94,"$$",'Result do Turno'!X94)</f>
        <v>MARCIA MORATO$$</v>
      </c>
      <c r="T94" s="189" t="str">
        <f aca="false">CONCATENATE('Result do Turno'!AJ94,"$$",'Result do Turno'!AL94)</f>
        <v>MARCIA MORATO$$</v>
      </c>
      <c r="U94" s="189" t="str">
        <f aca="false">CONCATENATE('Result do Turno'!AX94,"$$",'Result do Turno'!AZ94)</f>
        <v>MARCIA MORATO$$</v>
      </c>
      <c r="V94" s="189" t="str">
        <f aca="false">CONCATENATE('Result do Turno'!BL94,"$$",'Result do Turno'!BN94)</f>
        <v>MARCIA MORATO$$</v>
      </c>
      <c r="W94" s="189" t="str">
        <f aca="false">CONCATENATE('Result do Turno'!BZ94,"$$",'Result do Turno'!CB94)</f>
        <v>MARCIA MORATO$$W</v>
      </c>
    </row>
    <row r="95" customFormat="false" ht="15" hidden="false" customHeight="false" outlineLevel="0" collapsed="false">
      <c r="B95" s="183" t="n">
        <v>2</v>
      </c>
      <c r="C95" s="50" t="str">
        <f aca="false">'Result do Turno'!G95</f>
        <v>GILMARA LIMA</v>
      </c>
      <c r="E95" s="183" t="n">
        <f aca="false">G95+H95</f>
        <v>4</v>
      </c>
      <c r="F95" s="184" t="n">
        <f aca="false">E95/O95</f>
        <v>0.8</v>
      </c>
      <c r="G95" s="185" t="n">
        <f aca="false">P95-L95</f>
        <v>3</v>
      </c>
      <c r="H95" s="186" t="n">
        <f aca="false">Q95-M95</f>
        <v>1</v>
      </c>
      <c r="J95" s="183" t="n">
        <f aca="false">L95+M95</f>
        <v>1</v>
      </c>
      <c r="K95" s="184" t="n">
        <f aca="false">J95/O95</f>
        <v>0.2</v>
      </c>
      <c r="L95" s="185" t="n">
        <f aca="false">COUNTIF(S94:W99,CONCATENATE(C95,"$$W"))</f>
        <v>1</v>
      </c>
      <c r="M95" s="186" t="n">
        <f aca="false">COUNTIF(S94:W99,CONCATENATE(C95,"$$O"))</f>
        <v>0</v>
      </c>
      <c r="O95" s="187" t="n">
        <f aca="false">'Result do Turno'!H95</f>
        <v>5</v>
      </c>
      <c r="P95" s="185" t="n">
        <f aca="false">'Result do Turno'!I95</f>
        <v>4</v>
      </c>
      <c r="Q95" s="186" t="n">
        <f aca="false">O95-P95</f>
        <v>1</v>
      </c>
      <c r="R95" s="188" t="str">
        <f aca="false">IF(M95&gt;2,"Tenista com mais de 2 WxO","")</f>
        <v/>
      </c>
      <c r="S95" s="189" t="str">
        <f aca="false">CONCATENATE('Result do Turno'!V95,"$$",'Result do Turno'!X95)</f>
        <v>GILMARA LIMA$$</v>
      </c>
      <c r="T95" s="189" t="str">
        <f aca="false">CONCATENATE('Result do Turno'!AJ95,"$$",'Result do Turno'!AL95)</f>
        <v>GUSTAVO MACHADO$$</v>
      </c>
      <c r="U95" s="189" t="str">
        <f aca="false">CONCATENATE('Result do Turno'!AX95,"$$",'Result do Turno'!AZ95)</f>
        <v>LUCIMAR SILVA$$</v>
      </c>
      <c r="V95" s="189" t="str">
        <f aca="false">CONCATENATE('Result do Turno'!BL95,"$$",'Result do Turno'!BN95)</f>
        <v>JOAO ALVARES$$</v>
      </c>
      <c r="W95" s="189" t="str">
        <f aca="false">CONCATENATE('Result do Turno'!BZ95,"$$",'Result do Turno'!CB95)</f>
        <v>ANTONIO V. ROCHA$$O</v>
      </c>
    </row>
    <row r="96" customFormat="false" ht="15" hidden="false" customHeight="false" outlineLevel="0" collapsed="false">
      <c r="B96" s="183" t="n">
        <v>3</v>
      </c>
      <c r="C96" s="50" t="str">
        <f aca="false">'Result do Turno'!G96</f>
        <v>JOAO ALVARES</v>
      </c>
      <c r="E96" s="183" t="n">
        <f aca="false">G96+H96</f>
        <v>3</v>
      </c>
      <c r="F96" s="184" t="n">
        <f aca="false">E96/O96</f>
        <v>0.6</v>
      </c>
      <c r="G96" s="185" t="n">
        <f aca="false">P96-L96</f>
        <v>2</v>
      </c>
      <c r="H96" s="186" t="n">
        <f aca="false">Q96-M96</f>
        <v>1</v>
      </c>
      <c r="J96" s="183" t="n">
        <f aca="false">L96+M96</f>
        <v>2</v>
      </c>
      <c r="K96" s="184" t="n">
        <f aca="false">J96/O96</f>
        <v>0.4</v>
      </c>
      <c r="L96" s="185" t="n">
        <f aca="false">COUNTIF(S94:W99,CONCATENATE(C96,"$$W"))</f>
        <v>1</v>
      </c>
      <c r="M96" s="186" t="n">
        <f aca="false">COUNTIF(S94:W99,CONCATENATE(C96,"$$O"))</f>
        <v>1</v>
      </c>
      <c r="O96" s="187" t="n">
        <f aca="false">'Result do Turno'!H96</f>
        <v>5</v>
      </c>
      <c r="P96" s="185" t="n">
        <f aca="false">'Result do Turno'!I96</f>
        <v>3</v>
      </c>
      <c r="Q96" s="186" t="n">
        <f aca="false">O96-P96</f>
        <v>2</v>
      </c>
      <c r="R96" s="188" t="str">
        <f aca="false">IF(M96&gt;2,"Tenista com mais de 2 WxO","")</f>
        <v/>
      </c>
      <c r="S96" s="189" t="str">
        <f aca="false">CONCATENATE('Result do Turno'!V96,"$$",'Result do Turno'!X96)</f>
        <v>ANTONIO V. ROCHA$$O</v>
      </c>
      <c r="T96" s="189" t="str">
        <f aca="false">CONCATENATE('Result do Turno'!AJ96,"$$",'Result do Turno'!AL96)</f>
        <v>ANTONIO V. ROCHA$$O</v>
      </c>
      <c r="U96" s="189" t="str">
        <f aca="false">CONCATENATE('Result do Turno'!AX96,"$$",'Result do Turno'!AZ96)</f>
        <v>ANTONIO V. ROCHA$$O</v>
      </c>
      <c r="V96" s="189" t="str">
        <f aca="false">CONCATENATE('Result do Turno'!BL96,"$$",'Result do Turno'!BN96)</f>
        <v>ANTONIO V. ROCHA$$O</v>
      </c>
      <c r="W96" s="189" t="str">
        <f aca="false">CONCATENATE('Result do Turno'!BZ96,"$$",'Result do Turno'!CB96)</f>
        <v>JOAO ALVARES$$O</v>
      </c>
    </row>
    <row r="97" customFormat="false" ht="15" hidden="false" customHeight="false" outlineLevel="0" collapsed="false">
      <c r="B97" s="183" t="n">
        <v>4</v>
      </c>
      <c r="C97" s="50" t="str">
        <f aca="false">'Result do Turno'!G97</f>
        <v>MARCIA MORATO</v>
      </c>
      <c r="E97" s="183" t="n">
        <f aca="false">G97+H97</f>
        <v>4</v>
      </c>
      <c r="F97" s="184" t="n">
        <f aca="false">E97/O97</f>
        <v>0.8</v>
      </c>
      <c r="G97" s="185" t="n">
        <f aca="false">P97-L97</f>
        <v>1</v>
      </c>
      <c r="H97" s="186" t="n">
        <f aca="false">Q97-M97</f>
        <v>3</v>
      </c>
      <c r="J97" s="183" t="n">
        <f aca="false">L97+M97</f>
        <v>1</v>
      </c>
      <c r="K97" s="184" t="n">
        <f aca="false">J97/O97</f>
        <v>0.2</v>
      </c>
      <c r="L97" s="185" t="n">
        <f aca="false">COUNTIF(S94:W99,CONCATENATE(C97,"$$W"))</f>
        <v>1</v>
      </c>
      <c r="M97" s="186" t="n">
        <f aca="false">COUNTIF(S94:W99,CONCATENATE(C97,"$$O"))</f>
        <v>0</v>
      </c>
      <c r="O97" s="187" t="n">
        <f aca="false">'Result do Turno'!H97</f>
        <v>5</v>
      </c>
      <c r="P97" s="185" t="n">
        <f aca="false">'Result do Turno'!I97</f>
        <v>2</v>
      </c>
      <c r="Q97" s="186" t="n">
        <f aca="false">O97-P97</f>
        <v>3</v>
      </c>
      <c r="R97" s="188" t="str">
        <f aca="false">IF(M97&gt;2,"Tenista com mais de 2 WxO","")</f>
        <v/>
      </c>
      <c r="S97" s="189" t="str">
        <f aca="false">CONCATENATE('Result do Turno'!V97,"$$",'Result do Turno'!X97)</f>
        <v>GUSTAVO MACHADO$$W</v>
      </c>
      <c r="T97" s="189" t="str">
        <f aca="false">CONCATENATE('Result do Turno'!AJ97,"$$",'Result do Turno'!AL97)</f>
        <v>LUCIMAR SILVA$$W</v>
      </c>
      <c r="U97" s="189" t="str">
        <f aca="false">CONCATENATE('Result do Turno'!AX97,"$$",'Result do Turno'!AZ97)</f>
        <v>JOAO ALVARES$$W</v>
      </c>
      <c r="V97" s="189" t="str">
        <f aca="false">CONCATENATE('Result do Turno'!BL97,"$$",'Result do Turno'!BN97)</f>
        <v>GILMARA LIMA$$W</v>
      </c>
      <c r="W97" s="189" t="str">
        <f aca="false">CONCATENATE('Result do Turno'!BZ97,"$$",'Result do Turno'!CB97)</f>
        <v>GUSTAVO MACHADO$$W</v>
      </c>
    </row>
    <row r="98" customFormat="false" ht="15" hidden="false" customHeight="false" outlineLevel="0" collapsed="false">
      <c r="B98" s="183" t="n">
        <v>5</v>
      </c>
      <c r="C98" s="50" t="str">
        <f aca="false">'Result do Turno'!G98</f>
        <v>LUCIMAR SILVA</v>
      </c>
      <c r="E98" s="183" t="n">
        <f aca="false">G98+H98</f>
        <v>4</v>
      </c>
      <c r="F98" s="184" t="n">
        <f aca="false">E98/O98</f>
        <v>0.8</v>
      </c>
      <c r="G98" s="185" t="n">
        <f aca="false">P98-L98</f>
        <v>0</v>
      </c>
      <c r="H98" s="186" t="n">
        <f aca="false">Q98-M98</f>
        <v>4</v>
      </c>
      <c r="J98" s="183" t="n">
        <f aca="false">L98+M98</f>
        <v>1</v>
      </c>
      <c r="K98" s="184" t="n">
        <f aca="false">J98/O98</f>
        <v>0.2</v>
      </c>
      <c r="L98" s="185" t="n">
        <f aca="false">COUNTIF(S94:W99,CONCATENATE(C98,"$$W"))</f>
        <v>1</v>
      </c>
      <c r="M98" s="186" t="n">
        <f aca="false">COUNTIF(S94:W99,CONCATENATE(C98,"$$O"))</f>
        <v>0</v>
      </c>
      <c r="O98" s="187" t="n">
        <f aca="false">'Result do Turno'!H98</f>
        <v>5</v>
      </c>
      <c r="P98" s="185" t="n">
        <f aca="false">'Result do Turno'!I98</f>
        <v>1</v>
      </c>
      <c r="Q98" s="186" t="n">
        <f aca="false">O98-P98</f>
        <v>4</v>
      </c>
      <c r="R98" s="188" t="str">
        <f aca="false">IF(M98&gt;2,"Tenista com mais de 2 WxO","")</f>
        <v/>
      </c>
      <c r="S98" s="189" t="str">
        <f aca="false">CONCATENATE('Result do Turno'!V98,"$$",'Result do Turno'!X98)</f>
        <v>JOAO ALVARES$$</v>
      </c>
      <c r="T98" s="189" t="str">
        <f aca="false">CONCATENATE('Result do Turno'!AJ98,"$$",'Result do Turno'!AL98)</f>
        <v>JOAO ALVARES$$</v>
      </c>
      <c r="U98" s="189" t="str">
        <f aca="false">CONCATENATE('Result do Turno'!AX98,"$$",'Result do Turno'!AZ98)</f>
        <v>GUSTAVO MACHADO$$</v>
      </c>
      <c r="V98" s="189" t="str">
        <f aca="false">CONCATENATE('Result do Turno'!BL98,"$$",'Result do Turno'!BN98)</f>
        <v>GUSTAVO MACHADO$$</v>
      </c>
      <c r="W98" s="189" t="str">
        <f aca="false">CONCATENATE('Result do Turno'!BZ98,"$$",'Result do Turno'!CB98)</f>
        <v>LUCIMAR SILVA$$</v>
      </c>
    </row>
    <row r="99" customFormat="false" ht="15" hidden="false" customHeight="false" outlineLevel="0" collapsed="false">
      <c r="B99" s="190" t="n">
        <v>6</v>
      </c>
      <c r="C99" s="101" t="str">
        <f aca="false">'Result do Turno'!G99</f>
        <v>ANTONIO V. ROCHA</v>
      </c>
      <c r="E99" s="190" t="n">
        <f aca="false">G99+H99</f>
        <v>0</v>
      </c>
      <c r="F99" s="191" t="n">
        <f aca="false">E99/O99</f>
        <v>0</v>
      </c>
      <c r="G99" s="192" t="n">
        <f aca="false">P99-L99</f>
        <v>0</v>
      </c>
      <c r="H99" s="193" t="n">
        <f aca="false">Q99-M99</f>
        <v>0</v>
      </c>
      <c r="J99" s="190" t="n">
        <f aca="false">L99+M99</f>
        <v>5</v>
      </c>
      <c r="K99" s="191" t="n">
        <f aca="false">J99/O99</f>
        <v>1</v>
      </c>
      <c r="L99" s="192" t="n">
        <f aca="false">COUNTIF(S94:W99,CONCATENATE(C99,"$$W"))</f>
        <v>0</v>
      </c>
      <c r="M99" s="193" t="n">
        <f aca="false">COUNTIF(S94:W99,CONCATENATE(C99,"$$O"))</f>
        <v>5</v>
      </c>
      <c r="O99" s="194" t="n">
        <f aca="false">'Result do Turno'!H99</f>
        <v>5</v>
      </c>
      <c r="P99" s="192" t="n">
        <f aca="false">'Result do Turno'!I99</f>
        <v>0</v>
      </c>
      <c r="Q99" s="193" t="n">
        <f aca="false">O99-P99</f>
        <v>5</v>
      </c>
      <c r="R99" s="188" t="str">
        <f aca="false">IF(M99&gt;2,"Tenista com mais de 2 WxO","")</f>
        <v>Tenista com mais de 2 WxO</v>
      </c>
      <c r="S99" s="189" t="str">
        <f aca="false">CONCATENATE('Result do Turno'!V99,"$$",'Result do Turno'!X99)</f>
        <v>LUCIMAR SILVA$$</v>
      </c>
      <c r="T99" s="189" t="str">
        <f aca="false">CONCATENATE('Result do Turno'!AJ99,"$$",'Result do Turno'!AL99)</f>
        <v>GILMARA LIMA$$</v>
      </c>
      <c r="U99" s="189" t="str">
        <f aca="false">CONCATENATE('Result do Turno'!AX99,"$$",'Result do Turno'!AZ99)</f>
        <v>GILMARA LIMA$$</v>
      </c>
      <c r="V99" s="189" t="str">
        <f aca="false">CONCATENATE('Result do Turno'!BL99,"$$",'Result do Turno'!BN99)</f>
        <v>LUCIMAR SILVA$$</v>
      </c>
      <c r="W99" s="189" t="str">
        <f aca="false">CONCATENATE('Result do Turno'!BZ99,"$$",'Result do Turno'!CB99)</f>
        <v>GILMARA LIMA$$</v>
      </c>
    </row>
    <row r="100" customFormat="false" ht="15" hidden="false" customHeight="false" outlineLevel="0" collapsed="false">
      <c r="D100" s="164" t="n">
        <f aca="false">SUM(E94:E99)/2</f>
        <v>9</v>
      </c>
      <c r="E100" s="195"/>
      <c r="F100" s="196"/>
      <c r="G100" s="195"/>
      <c r="H100" s="195"/>
      <c r="I100" s="164" t="n">
        <f aca="false">SUM(J94:J99)/2</f>
        <v>6</v>
      </c>
      <c r="J100" s="195"/>
      <c r="K100" s="196"/>
      <c r="L100" s="195"/>
      <c r="M100" s="195"/>
      <c r="N100" s="164" t="n">
        <f aca="false">SUM(O94:O99)/2</f>
        <v>15</v>
      </c>
      <c r="O100" s="195"/>
      <c r="P100" s="195"/>
      <c r="Q100" s="195"/>
      <c r="R100" s="188"/>
      <c r="S100" s="189"/>
      <c r="T100" s="189"/>
      <c r="U100" s="189"/>
      <c r="V100" s="189"/>
      <c r="W100" s="189"/>
    </row>
    <row r="101" s="168" customFormat="true" ht="22.5" hidden="false" customHeight="true" outlineLevel="0" collapsed="false">
      <c r="B101" s="169" t="s">
        <v>128</v>
      </c>
      <c r="C101" s="169" t="s">
        <v>128</v>
      </c>
      <c r="D101" s="170"/>
      <c r="E101" s="171" t="str">
        <f aca="false">CONCATENATE("  ",SUM(E103:E108)/2," DISPUTADOS EM QUADRA =&gt;&gt; ")</f>
        <v>  6 DISPUTADOS EM QUADRA =&gt;&gt; </v>
      </c>
      <c r="F101" s="171"/>
      <c r="G101" s="171"/>
      <c r="H101" s="172" t="n">
        <f aca="false">(SUM(E103:E108)/2)/(SUM(O103:O108)/2)</f>
        <v>0.4</v>
      </c>
      <c r="I101" s="170"/>
      <c r="J101" s="173" t="str">
        <f aca="false">CONCATENATE("  ",SUM(J103:J108)/2," FORAM POR W.O. =&gt;&gt;")</f>
        <v>  9 FORAM POR W.O. =&gt;&gt;</v>
      </c>
      <c r="K101" s="173"/>
      <c r="L101" s="173"/>
      <c r="M101" s="197" t="n">
        <f aca="false">(SUM(J103:J108)/2)/(SUM(O103:O108)/2)</f>
        <v>0.6</v>
      </c>
      <c r="N101" s="170"/>
      <c r="O101" s="175" t="str">
        <f aca="false">CONCATENATE("  ",SUM(O103:O108)/2," FORAM COMPUTADOS")</f>
        <v>  15 FORAM COMPUTADOS</v>
      </c>
      <c r="P101" s="175"/>
      <c r="Q101" s="175"/>
      <c r="R101" s="188"/>
      <c r="S101" s="170"/>
      <c r="T101" s="170"/>
      <c r="U101" s="170"/>
      <c r="V101" s="170"/>
      <c r="W101" s="170"/>
      <c r="X101" s="177"/>
    </row>
    <row r="102" s="168" customFormat="true" ht="24.75" hidden="false" customHeight="true" outlineLevel="0" collapsed="false">
      <c r="B102" s="178" t="s">
        <v>30</v>
      </c>
      <c r="C102" s="178"/>
      <c r="D102" s="170"/>
      <c r="E102" s="179" t="s">
        <v>115</v>
      </c>
      <c r="F102" s="179"/>
      <c r="G102" s="180" t="s">
        <v>116</v>
      </c>
      <c r="H102" s="181" t="s">
        <v>117</v>
      </c>
      <c r="I102" s="170"/>
      <c r="J102" s="179" t="s">
        <v>115</v>
      </c>
      <c r="K102" s="179"/>
      <c r="L102" s="180" t="s">
        <v>116</v>
      </c>
      <c r="M102" s="181" t="s">
        <v>117</v>
      </c>
      <c r="N102" s="170"/>
      <c r="O102" s="179" t="s">
        <v>115</v>
      </c>
      <c r="P102" s="180" t="s">
        <v>116</v>
      </c>
      <c r="Q102" s="181" t="s">
        <v>117</v>
      </c>
      <c r="R102" s="188"/>
      <c r="S102" s="170"/>
      <c r="T102" s="170"/>
      <c r="U102" s="170"/>
      <c r="V102" s="170"/>
      <c r="W102" s="170"/>
      <c r="X102" s="177"/>
    </row>
    <row r="103" customFormat="false" ht="15" hidden="false" customHeight="false" outlineLevel="0" collapsed="false">
      <c r="B103" s="183" t="n">
        <v>1</v>
      </c>
      <c r="C103" s="50" t="str">
        <f aca="false">'Result do Turno'!G103</f>
        <v>LEONARDO MOURA</v>
      </c>
      <c r="E103" s="183" t="n">
        <f aca="false">G103+H103</f>
        <v>2</v>
      </c>
      <c r="F103" s="184" t="n">
        <f aca="false">E103/O103</f>
        <v>0.4</v>
      </c>
      <c r="G103" s="185" t="n">
        <f aca="false">P103-L103</f>
        <v>2</v>
      </c>
      <c r="H103" s="186" t="n">
        <f aca="false">Q103-M103</f>
        <v>0</v>
      </c>
      <c r="J103" s="183" t="n">
        <f aca="false">L103+M103</f>
        <v>3</v>
      </c>
      <c r="K103" s="184" t="n">
        <f aca="false">J103/O103</f>
        <v>0.6</v>
      </c>
      <c r="L103" s="185" t="n">
        <f aca="false">COUNTIF(S103:W108,CONCATENATE(C103,"$$W"))</f>
        <v>3</v>
      </c>
      <c r="M103" s="186" t="n">
        <f aca="false">COUNTIF(S103:W108,CONCATENATE(C103,"$$O"))</f>
        <v>0</v>
      </c>
      <c r="O103" s="187" t="n">
        <f aca="false">'Result do Turno'!H103</f>
        <v>5</v>
      </c>
      <c r="P103" s="185" t="n">
        <f aca="false">'Result do Turno'!I103</f>
        <v>5</v>
      </c>
      <c r="Q103" s="186" t="n">
        <f aca="false">O103-P103</f>
        <v>0</v>
      </c>
      <c r="R103" s="188" t="str">
        <f aca="false">IF(M103&gt;2,"Tenista com mais de 2 WxO","")</f>
        <v/>
      </c>
      <c r="S103" s="189" t="str">
        <f aca="false">CONCATENATE('Result do Turno'!V103,"$$",'Result do Turno'!X103)</f>
        <v>ADNER NERY$$O</v>
      </c>
      <c r="T103" s="189" t="str">
        <f aca="false">CONCATENATE('Result do Turno'!AJ103,"$$",'Result do Turno'!AL103)</f>
        <v>ADNER NERY$$O</v>
      </c>
      <c r="U103" s="189" t="str">
        <f aca="false">CONCATENATE('Result do Turno'!AX103,"$$",'Result do Turno'!AZ103)</f>
        <v>ADNER NERY$$O</v>
      </c>
      <c r="V103" s="189" t="str">
        <f aca="false">CONCATENATE('Result do Turno'!BL103,"$$",'Result do Turno'!BN103)</f>
        <v>ADNER NERY$$O</v>
      </c>
      <c r="W103" s="189" t="str">
        <f aca="false">CONCATENATE('Result do Turno'!BZ103,"$$",'Result do Turno'!CB103)</f>
        <v>ADNER NERY$$O</v>
      </c>
    </row>
    <row r="104" customFormat="false" ht="15" hidden="false" customHeight="false" outlineLevel="0" collapsed="false">
      <c r="B104" s="183" t="n">
        <v>2</v>
      </c>
      <c r="C104" s="50" t="str">
        <f aca="false">'Result do Turno'!G104</f>
        <v>ALEX OLIVEIRA</v>
      </c>
      <c r="E104" s="183" t="n">
        <f aca="false">G104+H104</f>
        <v>2</v>
      </c>
      <c r="F104" s="184" t="n">
        <f aca="false">E104/O104</f>
        <v>0.4</v>
      </c>
      <c r="G104" s="185" t="n">
        <f aca="false">P104-L104</f>
        <v>1</v>
      </c>
      <c r="H104" s="186" t="n">
        <f aca="false">Q104-M104</f>
        <v>1</v>
      </c>
      <c r="J104" s="183" t="n">
        <f aca="false">L104+M104</f>
        <v>3</v>
      </c>
      <c r="K104" s="184" t="n">
        <f aca="false">J104/O104</f>
        <v>0.6</v>
      </c>
      <c r="L104" s="185" t="n">
        <f aca="false">COUNTIF(S103:W108,CONCATENATE(C104,"$$W"))</f>
        <v>2</v>
      </c>
      <c r="M104" s="186" t="n">
        <f aca="false">COUNTIF(S103:W108,CONCATENATE(C104,"$$O"))</f>
        <v>1</v>
      </c>
      <c r="O104" s="187" t="n">
        <f aca="false">'Result do Turno'!H104</f>
        <v>5</v>
      </c>
      <c r="P104" s="185" t="n">
        <f aca="false">'Result do Turno'!I104</f>
        <v>3</v>
      </c>
      <c r="Q104" s="186" t="n">
        <f aca="false">O104-P104</f>
        <v>2</v>
      </c>
      <c r="R104" s="188" t="str">
        <f aca="false">IF(M104&gt;2,"Tenista com mais de 2 WxO","")</f>
        <v/>
      </c>
      <c r="S104" s="189" t="str">
        <f aca="false">CONCATENATE('Result do Turno'!V104,"$$",'Result do Turno'!X104)</f>
        <v>ADALO REIS$$W</v>
      </c>
      <c r="T104" s="189" t="str">
        <f aca="false">CONCATENATE('Result do Turno'!AJ104,"$$",'Result do Turno'!AL104)</f>
        <v>LEONARDO MOURA$$W</v>
      </c>
      <c r="U104" s="189" t="str">
        <f aca="false">CONCATENATE('Result do Turno'!AX104,"$$",'Result do Turno'!AZ104)</f>
        <v>SOCORRO OIVANE$$W</v>
      </c>
      <c r="V104" s="189" t="str">
        <f aca="false">CONCATENATE('Result do Turno'!BL104,"$$",'Result do Turno'!BN104)</f>
        <v>ALEX OLIVEIRA$$W</v>
      </c>
      <c r="W104" s="189" t="str">
        <f aca="false">CONCATENATE('Result do Turno'!BZ104,"$$",'Result do Turno'!CB104)</f>
        <v>ALESSANDRA DENOFRIO$$W</v>
      </c>
    </row>
    <row r="105" customFormat="false" ht="15" hidden="false" customHeight="false" outlineLevel="0" collapsed="false">
      <c r="B105" s="183" t="n">
        <v>3</v>
      </c>
      <c r="C105" s="50" t="str">
        <f aca="false">'Result do Turno'!G105</f>
        <v>SOCORRO OIVANE</v>
      </c>
      <c r="E105" s="183" t="n">
        <f aca="false">G105+H105</f>
        <v>3</v>
      </c>
      <c r="F105" s="184" t="n">
        <f aca="false">E105/O105</f>
        <v>0.6</v>
      </c>
      <c r="G105" s="185" t="n">
        <f aca="false">P105-L105</f>
        <v>1</v>
      </c>
      <c r="H105" s="186" t="n">
        <f aca="false">Q105-M105</f>
        <v>2</v>
      </c>
      <c r="J105" s="183" t="n">
        <f aca="false">L105+M105</f>
        <v>2</v>
      </c>
      <c r="K105" s="184" t="n">
        <f aca="false">J105/O105</f>
        <v>0.4</v>
      </c>
      <c r="L105" s="185" t="n">
        <f aca="false">COUNTIF(S103:W108,CONCATENATE(C105,"$$W"))</f>
        <v>2</v>
      </c>
      <c r="M105" s="186" t="n">
        <f aca="false">COUNTIF(S103:W108,CONCATENATE(C105,"$$O"))</f>
        <v>0</v>
      </c>
      <c r="O105" s="187" t="n">
        <f aca="false">'Result do Turno'!H105</f>
        <v>5</v>
      </c>
      <c r="P105" s="185" t="n">
        <f aca="false">'Result do Turno'!I105</f>
        <v>3</v>
      </c>
      <c r="Q105" s="186" t="n">
        <f aca="false">O105-P105</f>
        <v>2</v>
      </c>
      <c r="R105" s="188" t="str">
        <f aca="false">IF(M105&gt;2,"Tenista com mais de 2 WxO","")</f>
        <v/>
      </c>
      <c r="S105" s="189" t="str">
        <f aca="false">CONCATENATE('Result do Turno'!V105,"$$",'Result do Turno'!X105)</f>
        <v>ALESSANDRA DENOFRIO$$</v>
      </c>
      <c r="T105" s="189" t="str">
        <f aca="false">CONCATENATE('Result do Turno'!AJ105,"$$",'Result do Turno'!AL105)</f>
        <v>ALESSANDRA DENOFRIO$$O</v>
      </c>
      <c r="U105" s="189" t="str">
        <f aca="false">CONCATENATE('Result do Turno'!AX105,"$$",'Result do Turno'!AZ105)</f>
        <v>ALESSANDRA DENOFRIO$$O</v>
      </c>
      <c r="V105" s="189" t="str">
        <f aca="false">CONCATENATE('Result do Turno'!BL105,"$$",'Result do Turno'!BN105)</f>
        <v>ALESSANDRA DENOFRIO$$</v>
      </c>
      <c r="W105" s="189" t="str">
        <f aca="false">CONCATENATE('Result do Turno'!BZ105,"$$",'Result do Turno'!CB105)</f>
        <v>ALEX OLIVEIRA$$O</v>
      </c>
    </row>
    <row r="106" customFormat="false" ht="15" hidden="false" customHeight="false" outlineLevel="0" collapsed="false">
      <c r="B106" s="183" t="n">
        <v>4</v>
      </c>
      <c r="C106" s="50" t="str">
        <f aca="false">'Result do Turno'!G106</f>
        <v>ADALO REIS</v>
      </c>
      <c r="E106" s="183" t="n">
        <f aca="false">G106+H106</f>
        <v>3</v>
      </c>
      <c r="F106" s="184" t="n">
        <f aca="false">E106/O106</f>
        <v>0.6</v>
      </c>
      <c r="G106" s="185" t="n">
        <f aca="false">P106-L106</f>
        <v>2</v>
      </c>
      <c r="H106" s="186" t="n">
        <f aca="false">Q106-M106</f>
        <v>1</v>
      </c>
      <c r="J106" s="183" t="n">
        <f aca="false">L106+M106</f>
        <v>2</v>
      </c>
      <c r="K106" s="184" t="n">
        <f aca="false">J106/O106</f>
        <v>0.4</v>
      </c>
      <c r="L106" s="185" t="n">
        <f aca="false">COUNTIF(S103:W108,CONCATENATE(C106,"$$W"))</f>
        <v>1</v>
      </c>
      <c r="M106" s="186" t="n">
        <f aca="false">COUNTIF(S103:W108,CONCATENATE(C106,"$$O"))</f>
        <v>1</v>
      </c>
      <c r="O106" s="187" t="n">
        <f aca="false">'Result do Turno'!H106</f>
        <v>5</v>
      </c>
      <c r="P106" s="185" t="n">
        <f aca="false">'Result do Turno'!I106</f>
        <v>3</v>
      </c>
      <c r="Q106" s="186" t="n">
        <f aca="false">O106-P106</f>
        <v>2</v>
      </c>
      <c r="R106" s="188" t="str">
        <f aca="false">IF(M106&gt;2,"Tenista com mais de 2 WxO","")</f>
        <v/>
      </c>
      <c r="S106" s="189" t="str">
        <f aca="false">CONCATENATE('Result do Turno'!V106,"$$",'Result do Turno'!X106)</f>
        <v>LEONARDO MOURA$$</v>
      </c>
      <c r="T106" s="189" t="str">
        <f aca="false">CONCATENATE('Result do Turno'!AJ106,"$$",'Result do Turno'!AL106)</f>
        <v>SOCORRO OIVANE$$W</v>
      </c>
      <c r="U106" s="189" t="str">
        <f aca="false">CONCATENATE('Result do Turno'!AX106,"$$",'Result do Turno'!AZ106)</f>
        <v>ALEX OLIVEIRA$$W</v>
      </c>
      <c r="V106" s="189" t="str">
        <f aca="false">CONCATENATE('Result do Turno'!BL106,"$$",'Result do Turno'!BN106)</f>
        <v>ADALO REIS$$</v>
      </c>
      <c r="W106" s="189" t="str">
        <f aca="false">CONCATENATE('Result do Turno'!BZ106,"$$",'Result do Turno'!CB106)</f>
        <v>LEONARDO MOURA$$W</v>
      </c>
    </row>
    <row r="107" customFormat="false" ht="15" hidden="false" customHeight="false" outlineLevel="0" collapsed="false">
      <c r="B107" s="183" t="n">
        <v>5</v>
      </c>
      <c r="C107" s="50" t="str">
        <f aca="false">'Result do Turno'!G107</f>
        <v>ALESSANDRA DENOFRIO</v>
      </c>
      <c r="E107" s="183" t="n">
        <f aca="false">G107+H107</f>
        <v>2</v>
      </c>
      <c r="F107" s="184" t="n">
        <f aca="false">E107/O107</f>
        <v>0.4</v>
      </c>
      <c r="G107" s="185" t="n">
        <f aca="false">P107-L107</f>
        <v>0</v>
      </c>
      <c r="H107" s="186" t="n">
        <f aca="false">Q107-M107</f>
        <v>2</v>
      </c>
      <c r="J107" s="183" t="n">
        <f aca="false">L107+M107</f>
        <v>3</v>
      </c>
      <c r="K107" s="184" t="n">
        <f aca="false">J107/O107</f>
        <v>0.6</v>
      </c>
      <c r="L107" s="185" t="n">
        <f aca="false">COUNTIF(S103:W108,CONCATENATE(C107,"$$W"))</f>
        <v>1</v>
      </c>
      <c r="M107" s="186" t="n">
        <f aca="false">COUNTIF(S103:W108,CONCATENATE(C107,"$$O"))</f>
        <v>2</v>
      </c>
      <c r="O107" s="187" t="n">
        <f aca="false">'Result do Turno'!H107</f>
        <v>5</v>
      </c>
      <c r="P107" s="185" t="n">
        <f aca="false">'Result do Turno'!I107</f>
        <v>1</v>
      </c>
      <c r="Q107" s="186" t="n">
        <f aca="false">O107-P107</f>
        <v>4</v>
      </c>
      <c r="R107" s="188" t="str">
        <f aca="false">IF(M107&gt;2,"Tenista com mais de 2 WxO","")</f>
        <v/>
      </c>
      <c r="S107" s="189" t="str">
        <f aca="false">CONCATENATE('Result do Turno'!V107,"$$",'Result do Turno'!X107)</f>
        <v>ALEX OLIVEIRA$$</v>
      </c>
      <c r="T107" s="189" t="str">
        <f aca="false">CONCATENATE('Result do Turno'!AJ107,"$$",'Result do Turno'!AL107)</f>
        <v>ALEX OLIVEIRA$$</v>
      </c>
      <c r="U107" s="189" t="str">
        <f aca="false">CONCATENATE('Result do Turno'!AX107,"$$",'Result do Turno'!AZ107)</f>
        <v>LEONARDO MOURA$$W</v>
      </c>
      <c r="V107" s="189" t="str">
        <f aca="false">CONCATENATE('Result do Turno'!BL107,"$$",'Result do Turno'!BN107)</f>
        <v>LEONARDO MOURA$$</v>
      </c>
      <c r="W107" s="189" t="str">
        <f aca="false">CONCATENATE('Result do Turno'!BZ107,"$$",'Result do Turno'!CB107)</f>
        <v>SOCORRO OIVANE$$</v>
      </c>
    </row>
    <row r="108" customFormat="false" ht="15" hidden="false" customHeight="false" outlineLevel="0" collapsed="false">
      <c r="B108" s="190" t="n">
        <v>6</v>
      </c>
      <c r="C108" s="101" t="str">
        <f aca="false">'Result do Turno'!G108</f>
        <v>ADNER NERY</v>
      </c>
      <c r="E108" s="190" t="n">
        <f aca="false">G108+H108</f>
        <v>0</v>
      </c>
      <c r="F108" s="191" t="n">
        <f aca="false">E108/O108</f>
        <v>0</v>
      </c>
      <c r="G108" s="192" t="n">
        <f aca="false">P108-L108</f>
        <v>0</v>
      </c>
      <c r="H108" s="193" t="n">
        <f aca="false">Q108-M108</f>
        <v>0</v>
      </c>
      <c r="J108" s="190" t="n">
        <f aca="false">L108+M108</f>
        <v>5</v>
      </c>
      <c r="K108" s="191" t="n">
        <f aca="false">J108/O108</f>
        <v>1</v>
      </c>
      <c r="L108" s="192" t="n">
        <f aca="false">COUNTIF(S103:W108,CONCATENATE(C108,"$$W"))</f>
        <v>0</v>
      </c>
      <c r="M108" s="193" t="n">
        <f aca="false">COUNTIF(S103:W108,CONCATENATE(C108,"$$O"))</f>
        <v>5</v>
      </c>
      <c r="O108" s="194" t="n">
        <f aca="false">'Result do Turno'!H108</f>
        <v>5</v>
      </c>
      <c r="P108" s="192" t="n">
        <f aca="false">'Result do Turno'!I108</f>
        <v>0</v>
      </c>
      <c r="Q108" s="193" t="n">
        <f aca="false">O108-P108</f>
        <v>5</v>
      </c>
      <c r="R108" s="188" t="str">
        <f aca="false">IF(M108&gt;2,"Tenista com mais de 2 WxO","")</f>
        <v>Tenista com mais de 2 WxO</v>
      </c>
      <c r="S108" s="189" t="str">
        <f aca="false">CONCATENATE('Result do Turno'!V108,"$$",'Result do Turno'!X108)</f>
        <v>SOCORRO OIVANE$$R</v>
      </c>
      <c r="T108" s="189" t="str">
        <f aca="false">CONCATENATE('Result do Turno'!AJ108,"$$",'Result do Turno'!AL108)</f>
        <v>ADALO REIS$$</v>
      </c>
      <c r="U108" s="189" t="str">
        <f aca="false">CONCATENATE('Result do Turno'!AX108,"$$",'Result do Turno'!AZ108)</f>
        <v>ADALO REIS$$O</v>
      </c>
      <c r="V108" s="189" t="str">
        <f aca="false">CONCATENATE('Result do Turno'!BL108,"$$",'Result do Turno'!BN108)</f>
        <v>SOCORRO OIVANE$$</v>
      </c>
      <c r="W108" s="189" t="str">
        <f aca="false">CONCATENATE('Result do Turno'!BZ108,"$$",'Result do Turno'!CB108)</f>
        <v>ADALO REIS$$</v>
      </c>
    </row>
    <row r="109" customFormat="false" ht="15" hidden="false" customHeight="false" outlineLevel="0" collapsed="false">
      <c r="D109" s="164" t="n">
        <f aca="false">SUM(E103:E108)/2</f>
        <v>6</v>
      </c>
      <c r="E109" s="195"/>
      <c r="F109" s="196"/>
      <c r="G109" s="195"/>
      <c r="H109" s="195"/>
      <c r="I109" s="164" t="n">
        <f aca="false">SUM(J103:J108)/2</f>
        <v>9</v>
      </c>
      <c r="J109" s="195"/>
      <c r="K109" s="196"/>
      <c r="L109" s="195"/>
      <c r="M109" s="195"/>
      <c r="N109" s="164" t="n">
        <f aca="false">SUM(O103:O108)/2</f>
        <v>15</v>
      </c>
      <c r="O109" s="195"/>
      <c r="P109" s="195"/>
      <c r="Q109" s="195"/>
      <c r="R109" s="188"/>
      <c r="S109" s="189"/>
      <c r="T109" s="189"/>
      <c r="U109" s="189"/>
      <c r="V109" s="189"/>
      <c r="W109" s="189"/>
    </row>
    <row r="110" s="168" customFormat="true" ht="22.5" hidden="false" customHeight="true" outlineLevel="0" collapsed="false">
      <c r="B110" s="169" t="s">
        <v>129</v>
      </c>
      <c r="C110" s="169" t="s">
        <v>129</v>
      </c>
      <c r="D110" s="170"/>
      <c r="E110" s="171" t="str">
        <f aca="false">CONCATENATE("  ",SUM(E112:E117)/2," DISPUTADOS EM QUADRA =&gt;&gt; ")</f>
        <v>  9 DISPUTADOS EM QUADRA =&gt;&gt; </v>
      </c>
      <c r="F110" s="171"/>
      <c r="G110" s="171"/>
      <c r="H110" s="172" t="n">
        <f aca="false">(SUM(E112:E117)/2)/(SUM(O112:O117)/2)</f>
        <v>0.6</v>
      </c>
      <c r="I110" s="170"/>
      <c r="J110" s="173" t="str">
        <f aca="false">CONCATENATE("  ",SUM(J112:J117)/2," FORAM POR W.O. =&gt;&gt;")</f>
        <v>  6 FORAM POR W.O. =&gt;&gt;</v>
      </c>
      <c r="K110" s="173"/>
      <c r="L110" s="173"/>
      <c r="M110" s="197" t="n">
        <f aca="false">(SUM(J112:J117)/2)/(SUM(O112:O117)/2)</f>
        <v>0.4</v>
      </c>
      <c r="N110" s="170"/>
      <c r="O110" s="175" t="str">
        <f aca="false">CONCATENATE("  ",SUM(O112:O117)/2," FORAM COMPUTADOS")</f>
        <v>  15 FORAM COMPUTADOS</v>
      </c>
      <c r="P110" s="175"/>
      <c r="Q110" s="175"/>
      <c r="R110" s="188"/>
      <c r="S110" s="170"/>
      <c r="T110" s="170"/>
      <c r="U110" s="170"/>
      <c r="V110" s="170"/>
      <c r="W110" s="170"/>
      <c r="X110" s="177"/>
    </row>
    <row r="111" s="168" customFormat="true" ht="24.75" hidden="false" customHeight="true" outlineLevel="0" collapsed="false">
      <c r="B111" s="178" t="s">
        <v>30</v>
      </c>
      <c r="C111" s="178"/>
      <c r="D111" s="170"/>
      <c r="E111" s="179" t="s">
        <v>115</v>
      </c>
      <c r="F111" s="179"/>
      <c r="G111" s="180" t="s">
        <v>116</v>
      </c>
      <c r="H111" s="181" t="s">
        <v>117</v>
      </c>
      <c r="I111" s="170"/>
      <c r="J111" s="179" t="s">
        <v>115</v>
      </c>
      <c r="K111" s="179"/>
      <c r="L111" s="180" t="s">
        <v>116</v>
      </c>
      <c r="M111" s="181" t="s">
        <v>117</v>
      </c>
      <c r="N111" s="170"/>
      <c r="O111" s="179" t="s">
        <v>115</v>
      </c>
      <c r="P111" s="180" t="s">
        <v>116</v>
      </c>
      <c r="Q111" s="181" t="s">
        <v>117</v>
      </c>
      <c r="R111" s="188"/>
      <c r="S111" s="170"/>
      <c r="T111" s="170"/>
      <c r="U111" s="170"/>
      <c r="V111" s="170"/>
      <c r="W111" s="170"/>
      <c r="X111" s="177"/>
    </row>
    <row r="112" customFormat="false" ht="15" hidden="false" customHeight="false" outlineLevel="0" collapsed="false">
      <c r="B112" s="183" t="n">
        <v>1</v>
      </c>
      <c r="C112" s="50" t="str">
        <f aca="false">'Result do Turno'!G112</f>
        <v>SAULO MEDEIROS</v>
      </c>
      <c r="E112" s="183" t="n">
        <f aca="false">G112+H112</f>
        <v>3</v>
      </c>
      <c r="F112" s="184" t="n">
        <f aca="false">E112/O112</f>
        <v>0.6</v>
      </c>
      <c r="G112" s="185" t="n">
        <f aca="false">P112-L112</f>
        <v>3</v>
      </c>
      <c r="H112" s="186" t="n">
        <f aca="false">Q112-M112</f>
        <v>0</v>
      </c>
      <c r="J112" s="183" t="n">
        <f aca="false">L112+M112</f>
        <v>2</v>
      </c>
      <c r="K112" s="184" t="n">
        <f aca="false">J112/O112</f>
        <v>0.4</v>
      </c>
      <c r="L112" s="185" t="n">
        <f aca="false">COUNTIF(S112:W117,CONCATENATE(C112,"$$W"))</f>
        <v>2</v>
      </c>
      <c r="M112" s="186" t="n">
        <f aca="false">COUNTIF(S112:W117,CONCATENATE(C112,"$$O"))</f>
        <v>0</v>
      </c>
      <c r="O112" s="187" t="n">
        <f aca="false">'Result do Turno'!H112</f>
        <v>5</v>
      </c>
      <c r="P112" s="185" t="n">
        <f aca="false">'Result do Turno'!I112</f>
        <v>5</v>
      </c>
      <c r="Q112" s="186" t="n">
        <f aca="false">O112-P112</f>
        <v>0</v>
      </c>
      <c r="R112" s="188" t="str">
        <f aca="false">IF(M112&gt;2,"Tenista com mais de 2 WxO","")</f>
        <v/>
      </c>
      <c r="S112" s="189" t="str">
        <f aca="false">CONCATENATE('Result do Turno'!V112,"$$",'Result do Turno'!X112)</f>
        <v>IDENI MEDEIROS$$</v>
      </c>
      <c r="T112" s="189" t="str">
        <f aca="false">CONCATENATE('Result do Turno'!AJ112,"$$",'Result do Turno'!AL112)</f>
        <v>IDENI MEDEIROS$$</v>
      </c>
      <c r="U112" s="189" t="str">
        <f aca="false">CONCATENATE('Result do Turno'!AX112,"$$",'Result do Turno'!AZ112)</f>
        <v>IDENI MEDEIROS$$</v>
      </c>
      <c r="V112" s="189" t="str">
        <f aca="false">CONCATENATE('Result do Turno'!BL112,"$$",'Result do Turno'!BN112)</f>
        <v>IDENI MEDEIROS$$W</v>
      </c>
      <c r="W112" s="189" t="str">
        <f aca="false">CONCATENATE('Result do Turno'!BZ112,"$$",'Result do Turno'!CB112)</f>
        <v>IDENI MEDEIROS$$</v>
      </c>
    </row>
    <row r="113" customFormat="false" ht="15" hidden="false" customHeight="false" outlineLevel="0" collapsed="false">
      <c r="B113" s="183" t="n">
        <v>2</v>
      </c>
      <c r="C113" s="50" t="str">
        <f aca="false">'Result do Turno'!G113</f>
        <v>MARIO ALLE</v>
      </c>
      <c r="E113" s="183" t="n">
        <f aca="false">G113+H113</f>
        <v>4</v>
      </c>
      <c r="F113" s="184" t="n">
        <f aca="false">E113/O113</f>
        <v>0.8</v>
      </c>
      <c r="G113" s="185" t="n">
        <f aca="false">P113-L113</f>
        <v>3</v>
      </c>
      <c r="H113" s="186" t="n">
        <f aca="false">Q113-M113</f>
        <v>1</v>
      </c>
      <c r="J113" s="183" t="n">
        <f aca="false">L113+M113</f>
        <v>1</v>
      </c>
      <c r="K113" s="184" t="n">
        <f aca="false">J113/O113</f>
        <v>0.2</v>
      </c>
      <c r="L113" s="185" t="n">
        <f aca="false">COUNTIF(S112:W117,CONCATENATE(C113,"$$W"))</f>
        <v>1</v>
      </c>
      <c r="M113" s="186" t="n">
        <f aca="false">COUNTIF(S112:W117,CONCATENATE(C113,"$$O"))</f>
        <v>0</v>
      </c>
      <c r="O113" s="187" t="n">
        <f aca="false">'Result do Turno'!H113</f>
        <v>5</v>
      </c>
      <c r="P113" s="185" t="n">
        <f aca="false">'Result do Turno'!I113</f>
        <v>4</v>
      </c>
      <c r="Q113" s="186" t="n">
        <f aca="false">O113-P113</f>
        <v>1</v>
      </c>
      <c r="R113" s="188" t="str">
        <f aca="false">IF(M113&gt;2,"Tenista com mais de 2 WxO","")</f>
        <v/>
      </c>
      <c r="S113" s="189" t="str">
        <f aca="false">CONCATENATE('Result do Turno'!V113,"$$",'Result do Turno'!X113)</f>
        <v>MARIO ALLE$$</v>
      </c>
      <c r="T113" s="189" t="str">
        <f aca="false">CONCATENATE('Result do Turno'!AJ113,"$$",'Result do Turno'!AL113)</f>
        <v>JOÃO COZZA$$</v>
      </c>
      <c r="U113" s="189" t="str">
        <f aca="false">CONCATENATE('Result do Turno'!AX113,"$$",'Result do Turno'!AZ113)</f>
        <v>MARCIO SARMENTO$$</v>
      </c>
      <c r="V113" s="189" t="str">
        <f aca="false">CONCATENATE('Result do Turno'!BL113,"$$",'Result do Turno'!BN113)</f>
        <v>REGINALDO MACHADO$$O</v>
      </c>
      <c r="W113" s="189" t="str">
        <f aca="false">CONCATENATE('Result do Turno'!BZ113,"$$",'Result do Turno'!CB113)</f>
        <v>SAULO MEDEIROS$$</v>
      </c>
    </row>
    <row r="114" customFormat="false" ht="15" hidden="false" customHeight="false" outlineLevel="0" collapsed="false">
      <c r="B114" s="183" t="n">
        <v>3</v>
      </c>
      <c r="C114" s="50" t="str">
        <f aca="false">'Result do Turno'!G114</f>
        <v>IDENI MEDEIROS</v>
      </c>
      <c r="E114" s="183" t="n">
        <f aca="false">G114+H114</f>
        <v>4</v>
      </c>
      <c r="F114" s="184" t="n">
        <f aca="false">E114/O114</f>
        <v>0.8</v>
      </c>
      <c r="G114" s="185" t="n">
        <f aca="false">P114-L114</f>
        <v>1</v>
      </c>
      <c r="H114" s="186" t="n">
        <f aca="false">Q114-M114</f>
        <v>3</v>
      </c>
      <c r="J114" s="183" t="n">
        <f aca="false">L114+M114</f>
        <v>1</v>
      </c>
      <c r="K114" s="184" t="n">
        <f aca="false">J114/O114</f>
        <v>0.2</v>
      </c>
      <c r="L114" s="185" t="n">
        <f aca="false">COUNTIF(S112:W117,CONCATENATE(C114,"$$W"))</f>
        <v>1</v>
      </c>
      <c r="M114" s="186" t="n">
        <f aca="false">COUNTIF(S112:W117,CONCATENATE(C114,"$$O"))</f>
        <v>0</v>
      </c>
      <c r="O114" s="187" t="n">
        <f aca="false">'Result do Turno'!H114</f>
        <v>5</v>
      </c>
      <c r="P114" s="185" t="n">
        <f aca="false">'Result do Turno'!I114</f>
        <v>2</v>
      </c>
      <c r="Q114" s="186" t="n">
        <f aca="false">O114-P114</f>
        <v>3</v>
      </c>
      <c r="R114" s="188" t="str">
        <f aca="false">IF(M114&gt;2,"Tenista com mais de 2 WxO","")</f>
        <v/>
      </c>
      <c r="S114" s="189" t="str">
        <f aca="false">CONCATENATE('Result do Turno'!V114,"$$",'Result do Turno'!X114)</f>
        <v>SAULO MEDEIROS$$</v>
      </c>
      <c r="T114" s="189" t="str">
        <f aca="false">CONCATENATE('Result do Turno'!AJ114,"$$",'Result do Turno'!AL114)</f>
        <v>SAULO MEDEIROS$$W</v>
      </c>
      <c r="U114" s="189" t="str">
        <f aca="false">CONCATENATE('Result do Turno'!AX114,"$$",'Result do Turno'!AZ114)</f>
        <v>SAULO MEDEIROS$$W</v>
      </c>
      <c r="V114" s="189" t="str">
        <f aca="false">CONCATENATE('Result do Turno'!BL114,"$$",'Result do Turno'!BN114)</f>
        <v>SAULO MEDEIROS$$</v>
      </c>
      <c r="W114" s="189" t="str">
        <f aca="false">CONCATENATE('Result do Turno'!BZ114,"$$",'Result do Turno'!CB114)</f>
        <v>REGINALDO MACHADO$$O</v>
      </c>
    </row>
    <row r="115" customFormat="false" ht="15" hidden="false" customHeight="false" outlineLevel="0" collapsed="false">
      <c r="B115" s="183" t="n">
        <v>4</v>
      </c>
      <c r="C115" s="50" t="str">
        <f aca="false">'Result do Turno'!G115</f>
        <v>JOÃO COZZA</v>
      </c>
      <c r="E115" s="183" t="n">
        <f aca="false">G115+H115</f>
        <v>4</v>
      </c>
      <c r="F115" s="184" t="n">
        <f aca="false">E115/O115</f>
        <v>0.8</v>
      </c>
      <c r="G115" s="185" t="n">
        <f aca="false">P115-L115</f>
        <v>1</v>
      </c>
      <c r="H115" s="186" t="n">
        <f aca="false">Q115-M115</f>
        <v>3</v>
      </c>
      <c r="J115" s="183" t="n">
        <f aca="false">L115+M115</f>
        <v>1</v>
      </c>
      <c r="K115" s="184" t="n">
        <f aca="false">J115/O115</f>
        <v>0.2</v>
      </c>
      <c r="L115" s="185" t="n">
        <f aca="false">COUNTIF(S112:W117,CONCATENATE(C115,"$$W"))</f>
        <v>1</v>
      </c>
      <c r="M115" s="186" t="n">
        <f aca="false">COUNTIF(S112:W117,CONCATENATE(C115,"$$O"))</f>
        <v>0</v>
      </c>
      <c r="O115" s="187" t="n">
        <f aca="false">'Result do Turno'!H115</f>
        <v>5</v>
      </c>
      <c r="P115" s="185" t="n">
        <f aca="false">'Result do Turno'!I115</f>
        <v>2</v>
      </c>
      <c r="Q115" s="186" t="n">
        <f aca="false">O115-P115</f>
        <v>3</v>
      </c>
      <c r="R115" s="188" t="str">
        <f aca="false">IF(M115&gt;2,"Tenista com mais de 2 WxO","")</f>
        <v/>
      </c>
      <c r="S115" s="189" t="str">
        <f aca="false">CONCATENATE('Result do Turno'!V115,"$$",'Result do Turno'!X115)</f>
        <v>JOÃO COZZA$$</v>
      </c>
      <c r="T115" s="189" t="str">
        <f aca="false">CONCATENATE('Result do Turno'!AJ115,"$$",'Result do Turno'!AL115)</f>
        <v>MARCIO SARMENTO$$O</v>
      </c>
      <c r="U115" s="189" t="str">
        <f aca="false">CONCATENATE('Result do Turno'!AX115,"$$",'Result do Turno'!AZ115)</f>
        <v>REGINALDO MACHADO$$O</v>
      </c>
      <c r="V115" s="189" t="str">
        <f aca="false">CONCATENATE('Result do Turno'!BL115,"$$",'Result do Turno'!BN115)</f>
        <v>MARIO ALLE$$</v>
      </c>
      <c r="W115" s="189" t="str">
        <f aca="false">CONCATENATE('Result do Turno'!BZ115,"$$",'Result do Turno'!CB115)</f>
        <v>JOÃO COZZA$$W</v>
      </c>
    </row>
    <row r="116" customFormat="false" ht="15" hidden="false" customHeight="false" outlineLevel="0" collapsed="false">
      <c r="B116" s="183" t="n">
        <v>5</v>
      </c>
      <c r="C116" s="50" t="str">
        <f aca="false">'Result do Turno'!G116</f>
        <v>MARCIO SARMENTO</v>
      </c>
      <c r="E116" s="183" t="n">
        <f aca="false">G116+H116</f>
        <v>3</v>
      </c>
      <c r="F116" s="184" t="n">
        <f aca="false">E116/O116</f>
        <v>0.6</v>
      </c>
      <c r="G116" s="185" t="n">
        <f aca="false">P116-L116</f>
        <v>1</v>
      </c>
      <c r="H116" s="186" t="n">
        <f aca="false">Q116-M116</f>
        <v>2</v>
      </c>
      <c r="J116" s="183" t="n">
        <f aca="false">L116+M116</f>
        <v>2</v>
      </c>
      <c r="K116" s="184" t="n">
        <f aca="false">J116/O116</f>
        <v>0.4</v>
      </c>
      <c r="L116" s="185" t="n">
        <f aca="false">COUNTIF(S112:W117,CONCATENATE(C116,"$$W"))</f>
        <v>1</v>
      </c>
      <c r="M116" s="186" t="n">
        <f aca="false">COUNTIF(S112:W117,CONCATENATE(C116,"$$O"))</f>
        <v>1</v>
      </c>
      <c r="O116" s="187" t="n">
        <f aca="false">'Result do Turno'!H116</f>
        <v>5</v>
      </c>
      <c r="P116" s="185" t="n">
        <f aca="false">'Result do Turno'!I116</f>
        <v>2</v>
      </c>
      <c r="Q116" s="186" t="n">
        <f aca="false">O116-P116</f>
        <v>3</v>
      </c>
      <c r="R116" s="188" t="str">
        <f aca="false">IF(M116&gt;2,"Tenista com mais de 2 WxO","")</f>
        <v/>
      </c>
      <c r="S116" s="189" t="str">
        <f aca="false">CONCATENATE('Result do Turno'!V116,"$$",'Result do Turno'!X116)</f>
        <v>REGINALDO MACHADO$$O</v>
      </c>
      <c r="T116" s="189" t="str">
        <f aca="false">CONCATENATE('Result do Turno'!AJ116,"$$",'Result do Turno'!AL116)</f>
        <v>REGINALDO MACHADO$$O</v>
      </c>
      <c r="U116" s="189" t="str">
        <f aca="false">CONCATENATE('Result do Turno'!AX116,"$$",'Result do Turno'!AZ116)</f>
        <v>JOÃO COZZA$$</v>
      </c>
      <c r="V116" s="189" t="str">
        <f aca="false">CONCATENATE('Result do Turno'!BL116,"$$",'Result do Turno'!BN116)</f>
        <v>JOÃO COZZA$$R</v>
      </c>
      <c r="W116" s="189" t="str">
        <f aca="false">CONCATENATE('Result do Turno'!BZ116,"$$",'Result do Turno'!CB116)</f>
        <v>MARCIO SARMENTO$$</v>
      </c>
    </row>
    <row r="117" customFormat="false" ht="15" hidden="false" customHeight="false" outlineLevel="0" collapsed="false">
      <c r="B117" s="190" t="n">
        <v>6</v>
      </c>
      <c r="C117" s="101" t="str">
        <f aca="false">'Result do Turno'!G117</f>
        <v>REGINALDO MACHADO</v>
      </c>
      <c r="E117" s="190" t="n">
        <f aca="false">G117+H117</f>
        <v>0</v>
      </c>
      <c r="F117" s="191" t="n">
        <f aca="false">E117/O117</f>
        <v>0</v>
      </c>
      <c r="G117" s="192" t="n">
        <f aca="false">P117-L117</f>
        <v>0</v>
      </c>
      <c r="H117" s="193" t="n">
        <f aca="false">Q117-M117</f>
        <v>0</v>
      </c>
      <c r="J117" s="190" t="n">
        <f aca="false">L117+M117</f>
        <v>5</v>
      </c>
      <c r="K117" s="191" t="n">
        <f aca="false">J117/O117</f>
        <v>1</v>
      </c>
      <c r="L117" s="192" t="n">
        <f aca="false">COUNTIF(S112:W117,CONCATENATE(C117,"$$W"))</f>
        <v>0</v>
      </c>
      <c r="M117" s="193" t="n">
        <f aca="false">COUNTIF(S112:W117,CONCATENATE(C117,"$$O"))</f>
        <v>5</v>
      </c>
      <c r="O117" s="194" t="n">
        <f aca="false">'Result do Turno'!H117</f>
        <v>5</v>
      </c>
      <c r="P117" s="192" t="n">
        <f aca="false">'Result do Turno'!I117</f>
        <v>0</v>
      </c>
      <c r="Q117" s="193" t="n">
        <f aca="false">O117-P117</f>
        <v>5</v>
      </c>
      <c r="R117" s="188" t="str">
        <f aca="false">IF(M117&gt;2,"Tenista com mais de 2 WxO","")</f>
        <v>Tenista com mais de 2 WxO</v>
      </c>
      <c r="S117" s="189" t="str">
        <f aca="false">CONCATENATE('Result do Turno'!V117,"$$",'Result do Turno'!X117)</f>
        <v>MARCIO SARMENTO$$W</v>
      </c>
      <c r="T117" s="189" t="str">
        <f aca="false">CONCATENATE('Result do Turno'!AJ117,"$$",'Result do Turno'!AL117)</f>
        <v>MARIO ALLE$$W</v>
      </c>
      <c r="U117" s="189" t="str">
        <f aca="false">CONCATENATE('Result do Turno'!AX117,"$$",'Result do Turno'!AZ117)</f>
        <v>MARIO ALLE$$</v>
      </c>
      <c r="V117" s="189" t="str">
        <f aca="false">CONCATENATE('Result do Turno'!BL117,"$$",'Result do Turno'!BN117)</f>
        <v>MARCIO SARMENTO$$</v>
      </c>
      <c r="W117" s="189" t="str">
        <f aca="false">CONCATENATE('Result do Turno'!BZ117,"$$",'Result do Turno'!CB117)</f>
        <v>MARIO ALLE$$</v>
      </c>
    </row>
    <row r="118" customFormat="false" ht="15" hidden="false" customHeight="false" outlineLevel="0" collapsed="false">
      <c r="D118" s="164" t="n">
        <f aca="false">SUM(E112:E117)/2</f>
        <v>9</v>
      </c>
      <c r="E118" s="195"/>
      <c r="F118" s="196"/>
      <c r="G118" s="195"/>
      <c r="H118" s="195"/>
      <c r="I118" s="164" t="n">
        <f aca="false">SUM(J112:J117)/2</f>
        <v>6</v>
      </c>
      <c r="J118" s="195"/>
      <c r="K118" s="196"/>
      <c r="L118" s="195"/>
      <c r="M118" s="195"/>
      <c r="N118" s="164" t="n">
        <f aca="false">SUM(O112:O117)/2</f>
        <v>15</v>
      </c>
      <c r="O118" s="195"/>
      <c r="P118" s="195"/>
      <c r="Q118" s="195"/>
      <c r="R118" s="188"/>
      <c r="S118" s="189"/>
      <c r="T118" s="189"/>
      <c r="U118" s="189"/>
      <c r="V118" s="189"/>
      <c r="W118" s="189"/>
    </row>
    <row r="119" s="168" customFormat="true" ht="22.5" hidden="false" customHeight="true" outlineLevel="0" collapsed="false">
      <c r="B119" s="169" t="s">
        <v>130</v>
      </c>
      <c r="C119" s="169" t="s">
        <v>130</v>
      </c>
      <c r="D119" s="170"/>
      <c r="E119" s="171" t="str">
        <f aca="false">CONCATENATE("  ",SUM(E121:E126)/2," DISPUTADOS EM QUADRA =&gt;&gt; ")</f>
        <v>  0 DISPUTADOS EM QUADRA =&gt;&gt; </v>
      </c>
      <c r="F119" s="171"/>
      <c r="G119" s="171"/>
      <c r="H119" s="172" t="n">
        <f aca="false">(SUM(E121:E126)/2)/(SUM(O121:O126)/2)</f>
        <v>0</v>
      </c>
      <c r="I119" s="170"/>
      <c r="J119" s="173" t="str">
        <f aca="false">CONCATENATE("  ",SUM(J121:J126)/2," FORAM POR W.O. =&gt;&gt;")</f>
        <v>  13 FORAM POR W.O. =&gt;&gt;</v>
      </c>
      <c r="K119" s="173"/>
      <c r="L119" s="173"/>
      <c r="M119" s="197" t="n">
        <f aca="false">(SUM(J121:J126)/2)/(SUM(O121:O126)/2)</f>
        <v>1</v>
      </c>
      <c r="N119" s="170"/>
      <c r="O119" s="175" t="str">
        <f aca="false">CONCATENATE("  ",SUM(O121:O126)/2," FORAM COMPUTADOS")</f>
        <v>  13 FORAM COMPUTADOS</v>
      </c>
      <c r="P119" s="175"/>
      <c r="Q119" s="175"/>
      <c r="R119" s="188"/>
      <c r="S119" s="170"/>
      <c r="T119" s="170"/>
      <c r="U119" s="170"/>
      <c r="V119" s="170"/>
      <c r="W119" s="170"/>
      <c r="X119" s="177"/>
    </row>
    <row r="120" s="168" customFormat="true" ht="24.75" hidden="false" customHeight="true" outlineLevel="0" collapsed="false">
      <c r="B120" s="178" t="s">
        <v>30</v>
      </c>
      <c r="C120" s="178"/>
      <c r="D120" s="170"/>
      <c r="E120" s="179" t="s">
        <v>115</v>
      </c>
      <c r="F120" s="179"/>
      <c r="G120" s="180" t="s">
        <v>116</v>
      </c>
      <c r="H120" s="181" t="s">
        <v>117</v>
      </c>
      <c r="I120" s="170"/>
      <c r="J120" s="179" t="s">
        <v>115</v>
      </c>
      <c r="K120" s="179"/>
      <c r="L120" s="180" t="s">
        <v>116</v>
      </c>
      <c r="M120" s="181" t="s">
        <v>117</v>
      </c>
      <c r="N120" s="170"/>
      <c r="O120" s="179" t="s">
        <v>115</v>
      </c>
      <c r="P120" s="180" t="s">
        <v>116</v>
      </c>
      <c r="Q120" s="181" t="s">
        <v>117</v>
      </c>
      <c r="R120" s="188"/>
      <c r="S120" s="170"/>
      <c r="T120" s="170"/>
      <c r="U120" s="170"/>
      <c r="V120" s="170"/>
      <c r="W120" s="170"/>
      <c r="X120" s="177"/>
    </row>
    <row r="121" customFormat="false" ht="15" hidden="false" customHeight="false" outlineLevel="0" collapsed="false">
      <c r="B121" s="183" t="n">
        <v>1</v>
      </c>
      <c r="C121" s="50" t="str">
        <f aca="false">'Result do Turno'!G121</f>
        <v>PAULO SOEIRO</v>
      </c>
      <c r="E121" s="183" t="n">
        <f aca="false">G121+H121</f>
        <v>2</v>
      </c>
      <c r="F121" s="184" t="n">
        <f aca="false">E121/O121</f>
        <v>0.4</v>
      </c>
      <c r="G121" s="185" t="n">
        <f aca="false">P121-L121</f>
        <v>1</v>
      </c>
      <c r="H121" s="186" t="n">
        <f aca="false">Q121-M121</f>
        <v>1</v>
      </c>
      <c r="J121" s="183" t="n">
        <f aca="false">L121+M121</f>
        <v>3</v>
      </c>
      <c r="K121" s="184" t="n">
        <f aca="false">J121/O121</f>
        <v>0.6</v>
      </c>
      <c r="L121" s="185" t="n">
        <f aca="false">COUNTIF(S121:W126,CONCATENATE(C121,"$$W"))</f>
        <v>3</v>
      </c>
      <c r="M121" s="186" t="n">
        <f aca="false">COUNTIF(S121:W126,CONCATENATE(C121,"$$O"))</f>
        <v>0</v>
      </c>
      <c r="O121" s="187" t="n">
        <f aca="false">'Result do Turno'!H121</f>
        <v>5</v>
      </c>
      <c r="P121" s="185" t="n">
        <f aca="false">'Result do Turno'!I121</f>
        <v>4</v>
      </c>
      <c r="Q121" s="186" t="n">
        <f aca="false">O121-P121</f>
        <v>1</v>
      </c>
      <c r="R121" s="188" t="str">
        <f aca="false">IF(M121&gt;2,"Tenista com mais de 2 WxO","")</f>
        <v/>
      </c>
      <c r="S121" s="189" t="str">
        <f aca="false">CONCATENATE('Result do Turno'!V121,"$$",'Result do Turno'!X121)</f>
        <v>ALVARO PLACIDO$$</v>
      </c>
      <c r="T121" s="189" t="str">
        <f aca="false">CONCATENATE('Result do Turno'!AJ121,"$$",'Result do Turno'!AL121)</f>
        <v>ALVARO PLACIDO$$W</v>
      </c>
      <c r="U121" s="189" t="str">
        <f aca="false">CONCATENATE('Result do Turno'!AX121,"$$",'Result do Turno'!AZ121)</f>
        <v>ALVARO PLACIDO$$W</v>
      </c>
      <c r="V121" s="189" t="str">
        <f aca="false">CONCATENATE('Result do Turno'!BL121,"$$",'Result do Turno'!BN121)</f>
        <v>ALVARO PLACIDO$$W</v>
      </c>
      <c r="W121" s="189" t="str">
        <f aca="false">CONCATENATE('Result do Turno'!BZ121,"$$",'Result do Turno'!CB121)</f>
        <v>ALVARO PLACIDO$$O</v>
      </c>
    </row>
    <row r="122" customFormat="false" ht="15" hidden="false" customHeight="false" outlineLevel="0" collapsed="false">
      <c r="B122" s="183" t="n">
        <v>2</v>
      </c>
      <c r="C122" s="50" t="str">
        <f aca="false">'Result do Turno'!G122</f>
        <v>ZORZO</v>
      </c>
      <c r="E122" s="183" t="n">
        <f aca="false">G122+H122</f>
        <v>1</v>
      </c>
      <c r="F122" s="184" t="n">
        <f aca="false">E122/O122</f>
        <v>0.2</v>
      </c>
      <c r="G122" s="185" t="n">
        <f aca="false">P122-L122</f>
        <v>0</v>
      </c>
      <c r="H122" s="186" t="n">
        <f aca="false">Q122-M122</f>
        <v>1</v>
      </c>
      <c r="J122" s="183" t="n">
        <f aca="false">L122+M122</f>
        <v>4</v>
      </c>
      <c r="K122" s="184" t="n">
        <f aca="false">J122/O122</f>
        <v>0.8</v>
      </c>
      <c r="L122" s="185" t="n">
        <f aca="false">COUNTIF(S121:W126,CONCATENATE(C122,"$$W"))</f>
        <v>4</v>
      </c>
      <c r="M122" s="186" t="n">
        <f aca="false">COUNTIF(S121:W126,CONCATENATE(C122,"$$O"))</f>
        <v>0</v>
      </c>
      <c r="O122" s="187" t="n">
        <f aca="false">'Result do Turno'!H122</f>
        <v>5</v>
      </c>
      <c r="P122" s="185" t="n">
        <f aca="false">'Result do Turno'!I122</f>
        <v>4</v>
      </c>
      <c r="Q122" s="186" t="n">
        <f aca="false">O122-P122</f>
        <v>1</v>
      </c>
      <c r="R122" s="188" t="str">
        <f aca="false">IF(M122&gt;2,"Tenista com mais de 2 WxO","")</f>
        <v/>
      </c>
      <c r="S122" s="189" t="str">
        <f aca="false">CONCATENATE('Result do Turno'!V122,"$$",'Result do Turno'!X122)</f>
        <v>PAULO SOEIRO$$</v>
      </c>
      <c r="T122" s="189" t="str">
        <f aca="false">CONCATENATE('Result do Turno'!AJ122,"$$",'Result do Turno'!AL122)</f>
        <v>MARCOS VICTORIO$$O</v>
      </c>
      <c r="U122" s="189" t="str">
        <f aca="false">CONCATENATE('Result do Turno'!AX122,"$$",'Result do Turno'!AZ122)</f>
        <v>JOÃO GABRIEL$$O</v>
      </c>
      <c r="V122" s="189" t="str">
        <f aca="false">CONCATENATE('Result do Turno'!BL122,"$$",'Result do Turno'!BN122)</f>
        <v>EURICO NETO$$O</v>
      </c>
      <c r="W122" s="189" t="str">
        <f aca="false">CONCATENATE('Result do Turno'!BZ122,"$$",'Result do Turno'!CB122)</f>
        <v>ZORZO$$W</v>
      </c>
    </row>
    <row r="123" customFormat="false" ht="15" hidden="false" customHeight="false" outlineLevel="0" collapsed="false">
      <c r="B123" s="183" t="n">
        <v>3</v>
      </c>
      <c r="C123" s="50" t="str">
        <f aca="false">'Result do Turno'!G123</f>
        <v>ALVARO PLACIDO</v>
      </c>
      <c r="E123" s="183" t="n">
        <f aca="false">G123+H123</f>
        <v>1</v>
      </c>
      <c r="F123" s="184" t="n">
        <f aca="false">E123/O123</f>
        <v>0.2</v>
      </c>
      <c r="G123" s="185" t="n">
        <f aca="false">P123-L123</f>
        <v>-1</v>
      </c>
      <c r="H123" s="186" t="n">
        <f aca="false">Q123-M123</f>
        <v>2</v>
      </c>
      <c r="J123" s="183" t="n">
        <f aca="false">L123+M123</f>
        <v>4</v>
      </c>
      <c r="K123" s="184" t="n">
        <f aca="false">J123/O123</f>
        <v>0.8</v>
      </c>
      <c r="L123" s="185" t="n">
        <f aca="false">COUNTIF(S121:W126,CONCATENATE(C123,"$$W"))</f>
        <v>3</v>
      </c>
      <c r="M123" s="186" t="n">
        <f aca="false">COUNTIF(S121:W126,CONCATENATE(C123,"$$O"))</f>
        <v>1</v>
      </c>
      <c r="O123" s="187" t="n">
        <f aca="false">'Result do Turno'!H123</f>
        <v>5</v>
      </c>
      <c r="P123" s="185" t="n">
        <f aca="false">'Result do Turno'!I123</f>
        <v>2</v>
      </c>
      <c r="Q123" s="186" t="n">
        <f aca="false">O123-P123</f>
        <v>3</v>
      </c>
      <c r="R123" s="188" t="str">
        <f aca="false">IF(M123&gt;2,"Tenista com mais de 2 WxO","")</f>
        <v/>
      </c>
      <c r="S123" s="189" t="str">
        <f aca="false">CONCATENATE('Result do Turno'!V123,"$$",'Result do Turno'!X123)</f>
        <v>ZORZO$$W</v>
      </c>
      <c r="T123" s="189" t="str">
        <f aca="false">CONCATENATE('Result do Turno'!AJ123,"$$",'Result do Turno'!AL123)</f>
        <v>ZORZO$$W</v>
      </c>
      <c r="U123" s="189" t="str">
        <f aca="false">CONCATENATE('Result do Turno'!AX123,"$$",'Result do Turno'!AZ123)</f>
        <v>ZORZO$$W</v>
      </c>
      <c r="V123" s="189" t="str">
        <f aca="false">CONCATENATE('Result do Turno'!BL123,"$$",'Result do Turno'!BN123)</f>
        <v>ZORZO$$</v>
      </c>
      <c r="W123" s="189" t="str">
        <f aca="false">CONCATENATE('Result do Turno'!BZ123,"$$",'Result do Turno'!CB123)</f>
        <v>EURICO NETO$$O</v>
      </c>
    </row>
    <row r="124" customFormat="false" ht="15" hidden="false" customHeight="false" outlineLevel="0" collapsed="false">
      <c r="B124" s="183" t="n">
        <v>4</v>
      </c>
      <c r="C124" s="50" t="str">
        <f aca="false">'Result do Turno'!G124</f>
        <v>MARCOS VICTORIO</v>
      </c>
      <c r="E124" s="183" t="n">
        <f aca="false">G124+H124</f>
        <v>-1</v>
      </c>
      <c r="F124" s="184" t="n">
        <f aca="false">E124/O124</f>
        <v>-0.25</v>
      </c>
      <c r="G124" s="185" t="n">
        <f aca="false">P124-L124</f>
        <v>0</v>
      </c>
      <c r="H124" s="186" t="n">
        <f aca="false">Q124-M124</f>
        <v>-1</v>
      </c>
      <c r="J124" s="183" t="n">
        <f aca="false">L124+M124</f>
        <v>5</v>
      </c>
      <c r="K124" s="184" t="n">
        <f aca="false">J124/O124</f>
        <v>1.25</v>
      </c>
      <c r="L124" s="185" t="n">
        <f aca="false">COUNTIF(S121:W126,CONCATENATE(C124,"$$W"))</f>
        <v>1</v>
      </c>
      <c r="M124" s="186" t="n">
        <f aca="false">COUNTIF(S121:W126,CONCATENATE(C124,"$$O"))</f>
        <v>4</v>
      </c>
      <c r="O124" s="187" t="n">
        <f aca="false">'Result do Turno'!H124</f>
        <v>4</v>
      </c>
      <c r="P124" s="185" t="n">
        <f aca="false">'Result do Turno'!I124</f>
        <v>1</v>
      </c>
      <c r="Q124" s="186" t="n">
        <f aca="false">O124-P124</f>
        <v>3</v>
      </c>
      <c r="R124" s="188" t="str">
        <f aca="false">IF(M124&gt;2,"Tenista com mais de 2 WxO","")</f>
        <v>Tenista com mais de 2 WxO</v>
      </c>
      <c r="S124" s="189" t="str">
        <f aca="false">CONCATENATE('Result do Turno'!V124,"$$",'Result do Turno'!X124)</f>
        <v>MARCOS VICTORIO$$O</v>
      </c>
      <c r="T124" s="189" t="str">
        <f aca="false">CONCATENATE('Result do Turno'!AJ124,"$$",'Result do Turno'!AL124)</f>
        <v>JOÃO GABRIEL$$O</v>
      </c>
      <c r="U124" s="189" t="str">
        <f aca="false">CONCATENATE('Result do Turno'!AX124,"$$",'Result do Turno'!AZ124)</f>
        <v>EURICO NETO$$O</v>
      </c>
      <c r="V124" s="189" t="str">
        <f aca="false">CONCATENATE('Result do Turno'!BL124,"$$",'Result do Turno'!BN124)</f>
        <v>PAULO SOEIRO$$</v>
      </c>
      <c r="W124" s="189" t="str">
        <f aca="false">CONCATENATE('Result do Turno'!BZ124,"$$",'Result do Turno'!CB124)</f>
        <v>MARCOS VICTORIO$$W</v>
      </c>
    </row>
    <row r="125" customFormat="false" ht="15" hidden="false" customHeight="false" outlineLevel="0" collapsed="false">
      <c r="B125" s="183" t="n">
        <v>5</v>
      </c>
      <c r="C125" s="50" t="str">
        <f aca="false">'Result do Turno'!G125</f>
        <v>JOÃO GABRIEL</v>
      </c>
      <c r="E125" s="183" t="n">
        <f aca="false">G125+H125</f>
        <v>-2</v>
      </c>
      <c r="F125" s="184" t="n">
        <f aca="false">E125/O125</f>
        <v>-0.666666666666667</v>
      </c>
      <c r="G125" s="185" t="n">
        <f aca="false">P125-L125</f>
        <v>0</v>
      </c>
      <c r="H125" s="186" t="n">
        <f aca="false">Q125-M125</f>
        <v>-2</v>
      </c>
      <c r="J125" s="183" t="n">
        <f aca="false">L125+M125</f>
        <v>5</v>
      </c>
      <c r="K125" s="184" t="n">
        <f aca="false">J125/O125</f>
        <v>1.66666666666667</v>
      </c>
      <c r="L125" s="185" t="n">
        <f aca="false">COUNTIF(S121:W126,CONCATENATE(C125,"$$W"))</f>
        <v>0</v>
      </c>
      <c r="M125" s="186" t="n">
        <f aca="false">COUNTIF(S121:W126,CONCATENATE(C125,"$$O"))</f>
        <v>5</v>
      </c>
      <c r="O125" s="187" t="n">
        <f aca="false">'Result do Turno'!H125</f>
        <v>3</v>
      </c>
      <c r="P125" s="185" t="n">
        <f aca="false">'Result do Turno'!I125</f>
        <v>0</v>
      </c>
      <c r="Q125" s="186" t="n">
        <f aca="false">O125-P125</f>
        <v>3</v>
      </c>
      <c r="R125" s="188" t="str">
        <f aca="false">IF(M125&gt;2,"Tenista com mais de 2 WxO","")</f>
        <v>Tenista com mais de 2 WxO</v>
      </c>
      <c r="S125" s="189" t="str">
        <f aca="false">CONCATENATE('Result do Turno'!V125,"$$",'Result do Turno'!X125)</f>
        <v>EURICO NETO$$O</v>
      </c>
      <c r="T125" s="189" t="str">
        <f aca="false">CONCATENATE('Result do Turno'!AJ125,"$$",'Result do Turno'!AL125)</f>
        <v>EURICO NETO$$O</v>
      </c>
      <c r="U125" s="189" t="str">
        <f aca="false">CONCATENATE('Result do Turno'!AX125,"$$",'Result do Turno'!AZ125)</f>
        <v>MARCOS VICTORIO$$O</v>
      </c>
      <c r="V125" s="189" t="str">
        <f aca="false">CONCATENATE('Result do Turno'!BL125,"$$",'Result do Turno'!BN125)</f>
        <v>MARCOS VICTORIO$$O</v>
      </c>
      <c r="W125" s="189" t="str">
        <f aca="false">CONCATENATE('Result do Turno'!BZ125,"$$",'Result do Turno'!CB125)</f>
        <v>JOÃO GABRIEL$$O</v>
      </c>
    </row>
    <row r="126" customFormat="false" ht="15" hidden="false" customHeight="false" outlineLevel="0" collapsed="false">
      <c r="B126" s="190" t="n">
        <v>6</v>
      </c>
      <c r="C126" s="101" t="str">
        <f aca="false">'Result do Turno'!G126</f>
        <v>EURICO NETO</v>
      </c>
      <c r="E126" s="190" t="n">
        <f aca="false">G126+H126</f>
        <v>-1</v>
      </c>
      <c r="F126" s="191" t="n">
        <f aca="false">E126/O126</f>
        <v>-0.25</v>
      </c>
      <c r="G126" s="192" t="n">
        <f aca="false">P126-L126</f>
        <v>0</v>
      </c>
      <c r="H126" s="193" t="n">
        <f aca="false">Q126-M126</f>
        <v>-1</v>
      </c>
      <c r="J126" s="190" t="n">
        <f aca="false">L126+M126</f>
        <v>5</v>
      </c>
      <c r="K126" s="191" t="n">
        <f aca="false">J126/O126</f>
        <v>1.25</v>
      </c>
      <c r="L126" s="192" t="n">
        <f aca="false">COUNTIF(S121:W126,CONCATENATE(C126,"$$W"))</f>
        <v>0</v>
      </c>
      <c r="M126" s="193" t="n">
        <f aca="false">COUNTIF(S121:W126,CONCATENATE(C126,"$$O"))</f>
        <v>5</v>
      </c>
      <c r="O126" s="194" t="n">
        <f aca="false">'Result do Turno'!H126</f>
        <v>4</v>
      </c>
      <c r="P126" s="192" t="n">
        <f aca="false">'Result do Turno'!I126</f>
        <v>0</v>
      </c>
      <c r="Q126" s="193" t="n">
        <f aca="false">O126-P126</f>
        <v>4</v>
      </c>
      <c r="R126" s="188" t="str">
        <f aca="false">IF(M126&gt;2,"Tenista com mais de 2 WxO","")</f>
        <v>Tenista com mais de 2 WxO</v>
      </c>
      <c r="S126" s="189" t="str">
        <f aca="false">CONCATENATE('Result do Turno'!V126,"$$",'Result do Turno'!X126)</f>
        <v>JOÃO GABRIEL$$O</v>
      </c>
      <c r="T126" s="189" t="str">
        <f aca="false">CONCATENATE('Result do Turno'!AJ126,"$$",'Result do Turno'!AL126)</f>
        <v>PAULO SOEIRO$$W</v>
      </c>
      <c r="U126" s="189" t="str">
        <f aca="false">CONCATENATE('Result do Turno'!AX126,"$$",'Result do Turno'!AZ126)</f>
        <v>PAULO SOEIRO$$W</v>
      </c>
      <c r="V126" s="189" t="str">
        <f aca="false">CONCATENATE('Result do Turno'!BL126,"$$",'Result do Turno'!BN126)</f>
        <v>JOÃO GABRIEL$$O</v>
      </c>
      <c r="W126" s="189" t="str">
        <f aca="false">CONCATENATE('Result do Turno'!BZ126,"$$",'Result do Turno'!CB126)</f>
        <v>PAULO SOEIRO$$W</v>
      </c>
    </row>
    <row r="127" customFormat="false" ht="15" hidden="false" customHeight="false" outlineLevel="0" collapsed="false">
      <c r="D127" s="164" t="n">
        <f aca="false">SUM(E121:E126)/2</f>
        <v>0</v>
      </c>
      <c r="E127" s="195"/>
      <c r="F127" s="196"/>
      <c r="G127" s="195"/>
      <c r="H127" s="195"/>
      <c r="I127" s="164" t="n">
        <f aca="false">SUM(J121:J126)/2</f>
        <v>13</v>
      </c>
      <c r="J127" s="195"/>
      <c r="K127" s="196"/>
      <c r="L127" s="195"/>
      <c r="M127" s="195"/>
      <c r="N127" s="164" t="n">
        <f aca="false">SUM(O121:O126)/2</f>
        <v>13</v>
      </c>
      <c r="O127" s="195"/>
      <c r="P127" s="195"/>
      <c r="Q127" s="195"/>
      <c r="S127" s="189"/>
      <c r="T127" s="189"/>
      <c r="U127" s="189"/>
      <c r="V127" s="189"/>
      <c r="W127" s="189"/>
    </row>
    <row r="128" s="168" customFormat="true" ht="22.5" hidden="false" customHeight="true" outlineLevel="0" collapsed="false">
      <c r="B128" s="169" t="s">
        <v>131</v>
      </c>
      <c r="C128" s="169" t="s">
        <v>129</v>
      </c>
      <c r="D128" s="170"/>
      <c r="E128" s="171" t="str">
        <f aca="false">CONCATENATE("  ",SUM(E130:E135)/2," DISPUTADOS EM QUADRA =&gt;&gt; ")</f>
        <v>  4 DISPUTADOS EM QUADRA =&gt;&gt; </v>
      </c>
      <c r="F128" s="171"/>
      <c r="G128" s="171"/>
      <c r="H128" s="172" t="n">
        <f aca="false">(SUM(E130:E135)/2)/(SUM(O130:O135)/2)</f>
        <v>0.266666666666667</v>
      </c>
      <c r="I128" s="170"/>
      <c r="J128" s="173" t="str">
        <f aca="false">CONCATENATE("  ",SUM(J130:J135)/2," FORAM POR W.O. =&gt;&gt;")</f>
        <v>  11 FORAM POR W.O. =&gt;&gt;</v>
      </c>
      <c r="K128" s="173"/>
      <c r="L128" s="173"/>
      <c r="M128" s="197" t="n">
        <f aca="false">(SUM(J130:J135)/2)/(SUM(O130:O135)/2)</f>
        <v>0.733333333333333</v>
      </c>
      <c r="N128" s="170"/>
      <c r="O128" s="175" t="str">
        <f aca="false">CONCATENATE("  ",SUM(O130:O135)/2," FORAM COMPUTADOS")</f>
        <v>  15 FORAM COMPUTADOS</v>
      </c>
      <c r="P128" s="175"/>
      <c r="Q128" s="175"/>
      <c r="R128" s="188"/>
      <c r="S128" s="170"/>
      <c r="T128" s="170"/>
      <c r="U128" s="170"/>
      <c r="V128" s="170"/>
      <c r="W128" s="170"/>
      <c r="X128" s="177"/>
    </row>
    <row r="129" s="168" customFormat="true" ht="24.75" hidden="false" customHeight="true" outlineLevel="0" collapsed="false">
      <c r="B129" s="178" t="s">
        <v>30</v>
      </c>
      <c r="C129" s="178"/>
      <c r="D129" s="170"/>
      <c r="E129" s="179" t="s">
        <v>115</v>
      </c>
      <c r="F129" s="179"/>
      <c r="G129" s="180" t="s">
        <v>116</v>
      </c>
      <c r="H129" s="181" t="s">
        <v>117</v>
      </c>
      <c r="I129" s="170"/>
      <c r="J129" s="179" t="s">
        <v>115</v>
      </c>
      <c r="K129" s="179"/>
      <c r="L129" s="180" t="s">
        <v>116</v>
      </c>
      <c r="M129" s="181" t="s">
        <v>117</v>
      </c>
      <c r="N129" s="170"/>
      <c r="O129" s="179" t="s">
        <v>115</v>
      </c>
      <c r="P129" s="180" t="s">
        <v>116</v>
      </c>
      <c r="Q129" s="181" t="s">
        <v>117</v>
      </c>
      <c r="R129" s="188"/>
      <c r="S129" s="170"/>
      <c r="T129" s="170"/>
      <c r="U129" s="170"/>
      <c r="V129" s="170"/>
      <c r="W129" s="170"/>
      <c r="X129" s="177"/>
    </row>
    <row r="130" customFormat="false" ht="15" hidden="false" customHeight="false" outlineLevel="0" collapsed="false">
      <c r="B130" s="183" t="n">
        <v>1</v>
      </c>
      <c r="C130" s="50" t="str">
        <f aca="false">'Result do Turno'!G130</f>
        <v>CARLOS SILVEIRA</v>
      </c>
      <c r="E130" s="183" t="n">
        <f aca="false">G130+H130</f>
        <v>2</v>
      </c>
      <c r="F130" s="184" t="n">
        <f aca="false">E130/O130</f>
        <v>0.4</v>
      </c>
      <c r="G130" s="185" t="n">
        <f aca="false">P130-L130</f>
        <v>2</v>
      </c>
      <c r="H130" s="186" t="n">
        <f aca="false">Q130-M130</f>
        <v>0</v>
      </c>
      <c r="J130" s="183" t="n">
        <f aca="false">L130+M130</f>
        <v>3</v>
      </c>
      <c r="K130" s="184" t="n">
        <f aca="false">J130/O130</f>
        <v>0.6</v>
      </c>
      <c r="L130" s="185" t="n">
        <f aca="false">COUNTIF(S130:W135,CONCATENATE(C130,"$$W"))</f>
        <v>3</v>
      </c>
      <c r="M130" s="186" t="n">
        <f aca="false">COUNTIF(S130:W135,CONCATENATE(C130,"$$O"))</f>
        <v>0</v>
      </c>
      <c r="O130" s="187" t="n">
        <f aca="false">'Result do Turno'!H130</f>
        <v>5</v>
      </c>
      <c r="P130" s="185" t="n">
        <f aca="false">'Result do Turno'!I130</f>
        <v>5</v>
      </c>
      <c r="Q130" s="186" t="n">
        <f aca="false">O130-P130</f>
        <v>0</v>
      </c>
      <c r="R130" s="188" t="str">
        <f aca="false">IF(M130&gt;2,"Tenista com mais de 2 WxO","")</f>
        <v/>
      </c>
      <c r="S130" s="189" t="str">
        <f aca="false">CONCATENATE('Result do Turno'!V130,"$$",'Result do Turno'!X130)</f>
        <v>ALFREDO DIAS$$W</v>
      </c>
      <c r="T130" s="189" t="str">
        <f aca="false">CONCATENATE('Result do Turno'!AJ130,"$$",'Result do Turno'!AL130)</f>
        <v>ALFREDO DIAS$$O</v>
      </c>
      <c r="U130" s="189" t="str">
        <f aca="false">CONCATENATE('Result do Turno'!AX130,"$$",'Result do Turno'!AZ130)</f>
        <v>ALFREDO DIAS$$O</v>
      </c>
      <c r="V130" s="189" t="str">
        <f aca="false">CONCATENATE('Result do Turno'!BL130,"$$",'Result do Turno'!BN130)</f>
        <v>ALFREDO DIAS$$W</v>
      </c>
      <c r="W130" s="189" t="str">
        <f aca="false">CONCATENATE('Result do Turno'!BZ130,"$$",'Result do Turno'!CB130)</f>
        <v>ALFREDO DIAS$$W</v>
      </c>
    </row>
    <row r="131" customFormat="false" ht="15" hidden="false" customHeight="false" outlineLevel="0" collapsed="false">
      <c r="B131" s="183" t="n">
        <v>2</v>
      </c>
      <c r="C131" s="50" t="str">
        <f aca="false">'Result do Turno'!G131</f>
        <v>VAGNER BERBAT</v>
      </c>
      <c r="E131" s="183" t="n">
        <f aca="false">G131+H131</f>
        <v>2</v>
      </c>
      <c r="F131" s="184" t="n">
        <f aca="false">E131/O131</f>
        <v>0.4</v>
      </c>
      <c r="G131" s="185" t="n">
        <f aca="false">P131-L131</f>
        <v>2</v>
      </c>
      <c r="H131" s="186" t="n">
        <f aca="false">Q131-M131</f>
        <v>0</v>
      </c>
      <c r="J131" s="183" t="n">
        <f aca="false">L131+M131</f>
        <v>3</v>
      </c>
      <c r="K131" s="184" t="n">
        <f aca="false">J131/O131</f>
        <v>0.6</v>
      </c>
      <c r="L131" s="185" t="n">
        <f aca="false">COUNTIF(S130:W135,CONCATENATE(C131,"$$W"))</f>
        <v>2</v>
      </c>
      <c r="M131" s="186" t="n">
        <f aca="false">COUNTIF(S130:W135,CONCATENATE(C131,"$$O"))</f>
        <v>1</v>
      </c>
      <c r="O131" s="187" t="n">
        <f aca="false">'Result do Turno'!H131</f>
        <v>5</v>
      </c>
      <c r="P131" s="185" t="n">
        <f aca="false">'Result do Turno'!I131</f>
        <v>4</v>
      </c>
      <c r="Q131" s="186" t="n">
        <f aca="false">O131-P131</f>
        <v>1</v>
      </c>
      <c r="R131" s="188" t="str">
        <f aca="false">IF(M131&gt;2,"Tenista com mais de 2 WxO","")</f>
        <v/>
      </c>
      <c r="S131" s="189" t="str">
        <f aca="false">CONCATENATE('Result do Turno'!V131,"$$",'Result do Turno'!X131)</f>
        <v>VITOR PORTO$$O</v>
      </c>
      <c r="T131" s="189" t="str">
        <f aca="false">CONCATENATE('Result do Turno'!AJ131,"$$",'Result do Turno'!AL131)</f>
        <v>CARLOS SILVEIRA$$W</v>
      </c>
      <c r="U131" s="189" t="str">
        <f aca="false">CONCATENATE('Result do Turno'!AX131,"$$",'Result do Turno'!AZ131)</f>
        <v>VAGNER BERBAT$$W</v>
      </c>
      <c r="V131" s="189" t="str">
        <f aca="false">CONCATENATE('Result do Turno'!BL131,"$$",'Result do Turno'!BN131)</f>
        <v>RAÍ LIMA$$O</v>
      </c>
      <c r="W131" s="189" t="str">
        <f aca="false">CONCATENATE('Result do Turno'!BZ131,"$$",'Result do Turno'!CB131)</f>
        <v>JOAO NETTO$$O</v>
      </c>
    </row>
    <row r="132" customFormat="false" ht="15" hidden="false" customHeight="false" outlineLevel="0" collapsed="false">
      <c r="B132" s="183" t="n">
        <v>3</v>
      </c>
      <c r="C132" s="50" t="str">
        <f aca="false">'Result do Turno'!G132</f>
        <v>ALFREDO DIAS</v>
      </c>
      <c r="E132" s="183" t="n">
        <f aca="false">G132+H132</f>
        <v>0</v>
      </c>
      <c r="F132" s="184" t="n">
        <f aca="false">E132/O132</f>
        <v>0</v>
      </c>
      <c r="G132" s="185" t="n">
        <f aca="false">P132-L132</f>
        <v>0</v>
      </c>
      <c r="H132" s="186" t="n">
        <f aca="false">Q132-M132</f>
        <v>0</v>
      </c>
      <c r="J132" s="183" t="n">
        <f aca="false">L132+M132</f>
        <v>5</v>
      </c>
      <c r="K132" s="184" t="n">
        <f aca="false">J132/O132</f>
        <v>1</v>
      </c>
      <c r="L132" s="185" t="n">
        <f aca="false">COUNTIF(S130:W135,CONCATENATE(C132,"$$W"))</f>
        <v>3</v>
      </c>
      <c r="M132" s="186" t="n">
        <f aca="false">COUNTIF(S130:W135,CONCATENATE(C132,"$$O"))</f>
        <v>2</v>
      </c>
      <c r="O132" s="187" t="n">
        <f aca="false">'Result do Turno'!H132</f>
        <v>5</v>
      </c>
      <c r="P132" s="185" t="n">
        <f aca="false">'Result do Turno'!I132</f>
        <v>3</v>
      </c>
      <c r="Q132" s="186" t="n">
        <f aca="false">O132-P132</f>
        <v>2</v>
      </c>
      <c r="R132" s="188" t="str">
        <f aca="false">IF(M132&gt;2,"Tenista com mais de 2 WxO","")</f>
        <v/>
      </c>
      <c r="S132" s="189" t="str">
        <f aca="false">CONCATENATE('Result do Turno'!V132,"$$",'Result do Turno'!X132)</f>
        <v>JOAO NETTO$$</v>
      </c>
      <c r="T132" s="189" t="str">
        <f aca="false">CONCATENATE('Result do Turno'!AJ132,"$$",'Result do Turno'!AL132)</f>
        <v>JOAO NETTO$$</v>
      </c>
      <c r="U132" s="189" t="str">
        <f aca="false">CONCATENATE('Result do Turno'!AX132,"$$",'Result do Turno'!AZ132)</f>
        <v>JOAO NETTO$$W</v>
      </c>
      <c r="V132" s="189" t="str">
        <f aca="false">CONCATENATE('Result do Turno'!BL132,"$$",'Result do Turno'!BN132)</f>
        <v>JOAO NETTO$$W</v>
      </c>
      <c r="W132" s="189" t="str">
        <f aca="false">CONCATENATE('Result do Turno'!BZ132,"$$",'Result do Turno'!CB132)</f>
        <v>RAÍ LIMA$$O</v>
      </c>
    </row>
    <row r="133" customFormat="false" ht="15" hidden="false" customHeight="false" outlineLevel="0" collapsed="false">
      <c r="B133" s="183" t="n">
        <v>4</v>
      </c>
      <c r="C133" s="50" t="str">
        <f aca="false">'Result do Turno'!G133</f>
        <v>JOAO NETTO</v>
      </c>
      <c r="E133" s="183" t="n">
        <f aca="false">G133+H133</f>
        <v>2</v>
      </c>
      <c r="F133" s="184" t="n">
        <f aca="false">E133/O133</f>
        <v>0.4</v>
      </c>
      <c r="G133" s="185" t="n">
        <f aca="false">P133-L133</f>
        <v>0</v>
      </c>
      <c r="H133" s="186" t="n">
        <f aca="false">Q133-M133</f>
        <v>2</v>
      </c>
      <c r="J133" s="183" t="n">
        <f aca="false">L133+M133</f>
        <v>3</v>
      </c>
      <c r="K133" s="184" t="n">
        <f aca="false">J133/O133</f>
        <v>0.6</v>
      </c>
      <c r="L133" s="185" t="n">
        <f aca="false">COUNTIF(S130:W135,CONCATENATE(C133,"$$W"))</f>
        <v>2</v>
      </c>
      <c r="M133" s="186" t="n">
        <f aca="false">COUNTIF(S130:W135,CONCATENATE(C133,"$$O"))</f>
        <v>1</v>
      </c>
      <c r="O133" s="187" t="n">
        <f aca="false">'Result do Turno'!H133</f>
        <v>5</v>
      </c>
      <c r="P133" s="185" t="n">
        <f aca="false">'Result do Turno'!I133</f>
        <v>2</v>
      </c>
      <c r="Q133" s="186" t="n">
        <f aca="false">O133-P133</f>
        <v>3</v>
      </c>
      <c r="R133" s="188" t="str">
        <f aca="false">IF(M133&gt;2,"Tenista com mais de 2 WxO","")</f>
        <v/>
      </c>
      <c r="S133" s="189" t="str">
        <f aca="false">CONCATENATE('Result do Turno'!V133,"$$",'Result do Turno'!X133)</f>
        <v>CARLOS SILVEIRA$$</v>
      </c>
      <c r="T133" s="189" t="str">
        <f aca="false">CONCATENATE('Result do Turno'!AJ133,"$$",'Result do Turno'!AL133)</f>
        <v>VAGNER BERBAT$$</v>
      </c>
      <c r="U133" s="189" t="str">
        <f aca="false">CONCATENATE('Result do Turno'!AX133,"$$",'Result do Turno'!AZ133)</f>
        <v>RAÍ LIMA$$O</v>
      </c>
      <c r="V133" s="189" t="str">
        <f aca="false">CONCATENATE('Result do Turno'!BL133,"$$",'Result do Turno'!BN133)</f>
        <v>VITOR PORTO$$O</v>
      </c>
      <c r="W133" s="189" t="str">
        <f aca="false">CONCATENATE('Result do Turno'!BZ133,"$$",'Result do Turno'!CB133)</f>
        <v>CARLOS SILVEIRA$$W</v>
      </c>
    </row>
    <row r="134" customFormat="false" ht="15" hidden="false" customHeight="false" outlineLevel="0" collapsed="false">
      <c r="B134" s="183" t="n">
        <v>5</v>
      </c>
      <c r="C134" s="50" t="str">
        <f aca="false">'Result do Turno'!G134</f>
        <v>VITOR PORTO</v>
      </c>
      <c r="E134" s="183" t="n">
        <f aca="false">G134+H134</f>
        <v>2</v>
      </c>
      <c r="F134" s="184" t="n">
        <f aca="false">E134/O134</f>
        <v>0.4</v>
      </c>
      <c r="G134" s="185" t="n">
        <f aca="false">P134-L134</f>
        <v>0</v>
      </c>
      <c r="H134" s="186" t="n">
        <f aca="false">Q134-M134</f>
        <v>2</v>
      </c>
      <c r="J134" s="183" t="n">
        <f aca="false">L134+M134</f>
        <v>3</v>
      </c>
      <c r="K134" s="184" t="n">
        <f aca="false">J134/O134</f>
        <v>0.6</v>
      </c>
      <c r="L134" s="185" t="n">
        <f aca="false">COUNTIF(S130:W135,CONCATENATE(C134,"$$W"))</f>
        <v>1</v>
      </c>
      <c r="M134" s="186" t="n">
        <f aca="false">COUNTIF(S130:W135,CONCATENATE(C134,"$$O"))</f>
        <v>2</v>
      </c>
      <c r="O134" s="187" t="n">
        <f aca="false">'Result do Turno'!H134</f>
        <v>5</v>
      </c>
      <c r="P134" s="185" t="n">
        <f aca="false">'Result do Turno'!I134</f>
        <v>1</v>
      </c>
      <c r="Q134" s="186" t="n">
        <f aca="false">O134-P134</f>
        <v>4</v>
      </c>
      <c r="R134" s="188" t="str">
        <f aca="false">IF(M134&gt;2,"Tenista com mais de 2 WxO","")</f>
        <v/>
      </c>
      <c r="S134" s="189" t="str">
        <f aca="false">CONCATENATE('Result do Turno'!V134,"$$",'Result do Turno'!X134)</f>
        <v>RAÍ LIMA$$O</v>
      </c>
      <c r="T134" s="189" t="str">
        <f aca="false">CONCATENATE('Result do Turno'!AJ134,"$$",'Result do Turno'!AL134)</f>
        <v>RAÍ LIMA$$O</v>
      </c>
      <c r="U134" s="189" t="str">
        <f aca="false">CONCATENATE('Result do Turno'!AX134,"$$",'Result do Turno'!AZ134)</f>
        <v>CARLOS SILVEIRA$$</v>
      </c>
      <c r="V134" s="189" t="str">
        <f aca="false">CONCATENATE('Result do Turno'!BL134,"$$",'Result do Turno'!BN134)</f>
        <v>CARLOS SILVEIRA$$W</v>
      </c>
      <c r="W134" s="189" t="str">
        <f aca="false">CONCATENATE('Result do Turno'!BZ134,"$$",'Result do Turno'!CB134)</f>
        <v>VAGNER BERBAT$$</v>
      </c>
    </row>
    <row r="135" customFormat="false" ht="15" hidden="false" customHeight="false" outlineLevel="0" collapsed="false">
      <c r="B135" s="190" t="n">
        <v>6</v>
      </c>
      <c r="C135" s="101" t="str">
        <f aca="false">'Result do Turno'!G135</f>
        <v>RAÍ LIMA</v>
      </c>
      <c r="E135" s="190" t="n">
        <f aca="false">G135+H135</f>
        <v>0</v>
      </c>
      <c r="F135" s="191" t="n">
        <f aca="false">E135/O135</f>
        <v>0</v>
      </c>
      <c r="G135" s="192" t="n">
        <f aca="false">P135-L135</f>
        <v>0</v>
      </c>
      <c r="H135" s="193" t="n">
        <f aca="false">Q135-M135</f>
        <v>0</v>
      </c>
      <c r="J135" s="190" t="n">
        <f aca="false">L135+M135</f>
        <v>5</v>
      </c>
      <c r="K135" s="191" t="n">
        <f aca="false">J135/O135</f>
        <v>1</v>
      </c>
      <c r="L135" s="192" t="n">
        <f aca="false">COUNTIF(S130:W135,CONCATENATE(C135,"$$W"))</f>
        <v>0</v>
      </c>
      <c r="M135" s="193" t="n">
        <f aca="false">COUNTIF(S130:W135,CONCATENATE(C135,"$$O"))</f>
        <v>5</v>
      </c>
      <c r="O135" s="194" t="n">
        <f aca="false">'Result do Turno'!H135</f>
        <v>5</v>
      </c>
      <c r="P135" s="192" t="n">
        <f aca="false">'Result do Turno'!I135</f>
        <v>0</v>
      </c>
      <c r="Q135" s="193" t="n">
        <f aca="false">O135-P135</f>
        <v>5</v>
      </c>
      <c r="R135" s="188" t="str">
        <f aca="false">IF(M135&gt;2,"Tenista com mais de 2 WxO","")</f>
        <v>Tenista com mais de 2 WxO</v>
      </c>
      <c r="S135" s="189" t="str">
        <f aca="false">CONCATENATE('Result do Turno'!V135,"$$",'Result do Turno'!X135)</f>
        <v>VAGNER BERBAT$$W</v>
      </c>
      <c r="T135" s="189" t="str">
        <f aca="false">CONCATENATE('Result do Turno'!AJ135,"$$",'Result do Turno'!AL135)</f>
        <v>VITOR PORTO$$W</v>
      </c>
      <c r="U135" s="189" t="str">
        <f aca="false">CONCATENATE('Result do Turno'!AX135,"$$",'Result do Turno'!AZ135)</f>
        <v>VITOR PORTO$$</v>
      </c>
      <c r="V135" s="189" t="str">
        <f aca="false">CONCATENATE('Result do Turno'!BL135,"$$",'Result do Turno'!BN135)</f>
        <v>VAGNER BERBAT$$O</v>
      </c>
      <c r="W135" s="189" t="str">
        <f aca="false">CONCATENATE('Result do Turno'!BZ135,"$$",'Result do Turno'!CB135)</f>
        <v>VITOR PORTO$$</v>
      </c>
    </row>
    <row r="136" customFormat="false" ht="15" hidden="false" customHeight="false" outlineLevel="0" collapsed="false">
      <c r="D136" s="164" t="n">
        <f aca="false">SUM(E130:E135)/2</f>
        <v>4</v>
      </c>
      <c r="E136" s="195"/>
      <c r="F136" s="196"/>
      <c r="G136" s="195"/>
      <c r="H136" s="195"/>
      <c r="I136" s="164" t="n">
        <f aca="false">SUM(J130:J135)/2</f>
        <v>11</v>
      </c>
      <c r="J136" s="195"/>
      <c r="K136" s="196"/>
      <c r="L136" s="195"/>
      <c r="M136" s="195"/>
      <c r="N136" s="164" t="n">
        <f aca="false">SUM(O130:O135)/2</f>
        <v>15</v>
      </c>
      <c r="O136" s="195"/>
      <c r="P136" s="195"/>
      <c r="Q136" s="195"/>
      <c r="R136" s="188"/>
      <c r="S136" s="189"/>
      <c r="T136" s="189"/>
      <c r="U136" s="189"/>
      <c r="V136" s="189"/>
      <c r="W136" s="189"/>
    </row>
    <row r="137" s="168" customFormat="true" ht="22.5" hidden="false" customHeight="true" outlineLevel="0" collapsed="false">
      <c r="B137" s="169" t="s">
        <v>132</v>
      </c>
      <c r="C137" s="169" t="s">
        <v>130</v>
      </c>
      <c r="D137" s="170"/>
      <c r="E137" s="171" t="str">
        <f aca="false">CONCATENATE("  ",SUM(E139:E144)/2," DISPUTADOS EM QUADRA =&gt;&gt; ")</f>
        <v>  3 DISPUTADOS EM QUADRA =&gt;&gt; </v>
      </c>
      <c r="F137" s="171"/>
      <c r="G137" s="171"/>
      <c r="H137" s="172" t="n">
        <f aca="false">(SUM(E139:E144)/2)/(SUM(O139:O144)/2)</f>
        <v>0.214285714285714</v>
      </c>
      <c r="I137" s="170"/>
      <c r="J137" s="173" t="str">
        <f aca="false">CONCATENATE("  ",SUM(J139:J144)/2," FORAM POR W.O. =&gt;&gt;")</f>
        <v>  11 FORAM POR W.O. =&gt;&gt;</v>
      </c>
      <c r="K137" s="173"/>
      <c r="L137" s="173"/>
      <c r="M137" s="197" t="n">
        <f aca="false">(SUM(J139:J144)/2)/(SUM(O139:O144)/2)</f>
        <v>0.785714285714286</v>
      </c>
      <c r="N137" s="170"/>
      <c r="O137" s="175" t="str">
        <f aca="false">CONCATENATE("  ",SUM(O139:O144)/2," FORAM COMPUTADOS")</f>
        <v>  14 FORAM COMPUTADOS</v>
      </c>
      <c r="P137" s="175"/>
      <c r="Q137" s="175"/>
      <c r="R137" s="188"/>
      <c r="S137" s="170"/>
      <c r="T137" s="170"/>
      <c r="U137" s="170"/>
      <c r="V137" s="170"/>
      <c r="W137" s="170"/>
      <c r="X137" s="177"/>
    </row>
    <row r="138" s="168" customFormat="true" ht="24.75" hidden="false" customHeight="true" outlineLevel="0" collapsed="false">
      <c r="B138" s="178" t="s">
        <v>30</v>
      </c>
      <c r="C138" s="178"/>
      <c r="D138" s="170"/>
      <c r="E138" s="179" t="s">
        <v>115</v>
      </c>
      <c r="F138" s="179"/>
      <c r="G138" s="180" t="s">
        <v>116</v>
      </c>
      <c r="H138" s="181" t="s">
        <v>117</v>
      </c>
      <c r="I138" s="170"/>
      <c r="J138" s="179" t="s">
        <v>115</v>
      </c>
      <c r="K138" s="179"/>
      <c r="L138" s="180" t="s">
        <v>116</v>
      </c>
      <c r="M138" s="181" t="s">
        <v>117</v>
      </c>
      <c r="N138" s="170"/>
      <c r="O138" s="179" t="s">
        <v>115</v>
      </c>
      <c r="P138" s="180" t="s">
        <v>116</v>
      </c>
      <c r="Q138" s="181" t="s">
        <v>117</v>
      </c>
      <c r="R138" s="188"/>
      <c r="S138" s="170"/>
      <c r="T138" s="170"/>
      <c r="U138" s="170"/>
      <c r="V138" s="170"/>
      <c r="W138" s="170"/>
      <c r="X138" s="177"/>
    </row>
    <row r="139" customFormat="false" ht="15" hidden="false" customHeight="false" outlineLevel="0" collapsed="false">
      <c r="B139" s="183" t="n">
        <v>1</v>
      </c>
      <c r="C139" s="50" t="str">
        <f aca="false">'Result do Turno'!G139</f>
        <v>JOAO GILBERTO</v>
      </c>
      <c r="E139" s="183" t="n">
        <f aca="false">G139+H139</f>
        <v>1</v>
      </c>
      <c r="F139" s="184" t="n">
        <f aca="false">E139/O139</f>
        <v>0.2</v>
      </c>
      <c r="G139" s="185" t="n">
        <f aca="false">P139-L139</f>
        <v>1</v>
      </c>
      <c r="H139" s="186" t="n">
        <f aca="false">Q139-M139</f>
        <v>0</v>
      </c>
      <c r="J139" s="183" t="n">
        <f aca="false">L139+M139</f>
        <v>4</v>
      </c>
      <c r="K139" s="184" t="n">
        <f aca="false">J139/O139</f>
        <v>0.8</v>
      </c>
      <c r="L139" s="185" t="n">
        <f aca="false">COUNTIF(S139:W144,CONCATENATE(C139,"$$W"))</f>
        <v>4</v>
      </c>
      <c r="M139" s="186" t="n">
        <f aca="false">COUNTIF(S139:W144,CONCATENATE(C139,"$$O"))</f>
        <v>0</v>
      </c>
      <c r="O139" s="187" t="n">
        <f aca="false">'Result do Turno'!H139</f>
        <v>5</v>
      </c>
      <c r="P139" s="185" t="n">
        <f aca="false">'Result do Turno'!I139</f>
        <v>5</v>
      </c>
      <c r="Q139" s="186" t="n">
        <f aca="false">O139-P139</f>
        <v>0</v>
      </c>
      <c r="R139" s="188" t="str">
        <f aca="false">IF(M139&gt;2,"Tenista com mais de 2 WxO","")</f>
        <v/>
      </c>
      <c r="S139" s="189" t="str">
        <f aca="false">CONCATENATE('Result do Turno'!V139,"$$",'Result do Turno'!X139)</f>
        <v>THAMER HATEN$$W</v>
      </c>
      <c r="T139" s="189" t="str">
        <f aca="false">CONCATENATE('Result do Turno'!AJ139,"$$",'Result do Turno'!AL139)</f>
        <v>THAMER HATEN$$</v>
      </c>
      <c r="U139" s="189" t="str">
        <f aca="false">CONCATENATE('Result do Turno'!AX139,"$$",'Result do Turno'!AZ139)</f>
        <v>THAMER HATEN$$</v>
      </c>
      <c r="V139" s="189" t="str">
        <f aca="false">CONCATENATE('Result do Turno'!BL139,"$$",'Result do Turno'!BN139)</f>
        <v>THAMER HATEN$$O</v>
      </c>
      <c r="W139" s="189" t="str">
        <f aca="false">CONCATENATE('Result do Turno'!BZ139,"$$",'Result do Turno'!CB139)</f>
        <v>THAMER HATEN$$O</v>
      </c>
    </row>
    <row r="140" customFormat="false" ht="15" hidden="false" customHeight="false" outlineLevel="0" collapsed="false">
      <c r="B140" s="183" t="n">
        <v>2</v>
      </c>
      <c r="C140" s="50" t="str">
        <f aca="false">'Result do Turno'!G140</f>
        <v>MARCOS DRUMOND</v>
      </c>
      <c r="E140" s="183" t="n">
        <f aca="false">G140+H140</f>
        <v>2</v>
      </c>
      <c r="F140" s="184" t="n">
        <f aca="false">E140/O140</f>
        <v>0.4</v>
      </c>
      <c r="G140" s="185" t="n">
        <f aca="false">P140-L140</f>
        <v>1</v>
      </c>
      <c r="H140" s="186" t="n">
        <f aca="false">Q140-M140</f>
        <v>1</v>
      </c>
      <c r="J140" s="183" t="n">
        <f aca="false">L140+M140</f>
        <v>3</v>
      </c>
      <c r="K140" s="184" t="n">
        <f aca="false">J140/O140</f>
        <v>0.6</v>
      </c>
      <c r="L140" s="185" t="n">
        <f aca="false">COUNTIF(S139:W144,CONCATENATE(C140,"$$W"))</f>
        <v>3</v>
      </c>
      <c r="M140" s="186" t="n">
        <f aca="false">COUNTIF(S139:W144,CONCATENATE(C140,"$$O"))</f>
        <v>0</v>
      </c>
      <c r="O140" s="187" t="n">
        <f aca="false">'Result do Turno'!H140</f>
        <v>5</v>
      </c>
      <c r="P140" s="185" t="n">
        <f aca="false">'Result do Turno'!I140</f>
        <v>4</v>
      </c>
      <c r="Q140" s="186" t="n">
        <f aca="false">O140-P140</f>
        <v>1</v>
      </c>
      <c r="R140" s="188" t="str">
        <f aca="false">IF(M140&gt;2,"Tenista com mais de 2 WxO","")</f>
        <v/>
      </c>
      <c r="S140" s="189" t="str">
        <f aca="false">CONCATENATE('Result do Turno'!V140,"$$",'Result do Turno'!X140)</f>
        <v>LUIZ MUGLIA$$O</v>
      </c>
      <c r="T140" s="189" t="str">
        <f aca="false">CONCATENATE('Result do Turno'!AJ140,"$$",'Result do Turno'!AL140)</f>
        <v>ROSANGELA NOBLAT$$</v>
      </c>
      <c r="U140" s="189" t="str">
        <f aca="false">CONCATENATE('Result do Turno'!AX140,"$$",'Result do Turno'!AZ140)</f>
        <v>ALEXON LEITE$$</v>
      </c>
      <c r="V140" s="189" t="str">
        <f aca="false">CONCATENATE('Result do Turno'!BL140,"$$",'Result do Turno'!BN140)</f>
        <v>JOAO GILBERTO$$W</v>
      </c>
      <c r="W140" s="189" t="str">
        <f aca="false">CONCATENATE('Result do Turno'!BZ140,"$$",'Result do Turno'!CB140)</f>
        <v>MARCOS DRUMOND$$W</v>
      </c>
    </row>
    <row r="141" customFormat="false" ht="15" hidden="false" customHeight="false" outlineLevel="0" collapsed="false">
      <c r="B141" s="183" t="n">
        <v>3</v>
      </c>
      <c r="C141" s="50" t="str">
        <f aca="false">'Result do Turno'!G141</f>
        <v>THAMER HATEN</v>
      </c>
      <c r="E141" s="183" t="n">
        <f aca="false">G141+H141</f>
        <v>1</v>
      </c>
      <c r="F141" s="184" t="n">
        <f aca="false">E141/O141</f>
        <v>0.25</v>
      </c>
      <c r="G141" s="185" t="n">
        <f aca="false">P141-L141</f>
        <v>1</v>
      </c>
      <c r="H141" s="186" t="n">
        <f aca="false">Q141-M141</f>
        <v>0</v>
      </c>
      <c r="J141" s="183" t="n">
        <f aca="false">L141+M141</f>
        <v>3</v>
      </c>
      <c r="K141" s="184" t="n">
        <f aca="false">J141/O141</f>
        <v>0.75</v>
      </c>
      <c r="L141" s="185" t="n">
        <f aca="false">COUNTIF(S139:W144,CONCATENATE(C141,"$$W"))</f>
        <v>1</v>
      </c>
      <c r="M141" s="186" t="n">
        <f aca="false">COUNTIF(S139:W144,CONCATENATE(C141,"$$O"))</f>
        <v>2</v>
      </c>
      <c r="O141" s="187" t="n">
        <f aca="false">'Result do Turno'!H141</f>
        <v>4</v>
      </c>
      <c r="P141" s="185" t="n">
        <f aca="false">'Result do Turno'!I141</f>
        <v>2</v>
      </c>
      <c r="Q141" s="186" t="n">
        <f aca="false">O141-P141</f>
        <v>2</v>
      </c>
      <c r="R141" s="188" t="str">
        <f aca="false">IF(M141&gt;2,"Tenista com mais de 2 WxO","")</f>
        <v/>
      </c>
      <c r="S141" s="189" t="str">
        <f aca="false">CONCATENATE('Result do Turno'!V141,"$$",'Result do Turno'!X141)</f>
        <v>MARCOS DRUMOND$$</v>
      </c>
      <c r="T141" s="189" t="str">
        <f aca="false">CONCATENATE('Result do Turno'!AJ141,"$$",'Result do Turno'!AL141)</f>
        <v>MARCOS DRUMOND$$W</v>
      </c>
      <c r="U141" s="189" t="str">
        <f aca="false">CONCATENATE('Result do Turno'!AX141,"$$",'Result do Turno'!AZ141)</f>
        <v>MARCOS DRUMOND$$</v>
      </c>
      <c r="V141" s="189" t="str">
        <f aca="false">CONCATENATE('Result do Turno'!BL141,"$$",'Result do Turno'!BN141)</f>
        <v>MARCOS DRUMOND$$W</v>
      </c>
      <c r="W141" s="189" t="str">
        <f aca="false">CONCATENATE('Result do Turno'!BZ141,"$$",'Result do Turno'!CB141)</f>
        <v>JOAO GILBERTO$$W</v>
      </c>
    </row>
    <row r="142" customFormat="false" ht="15" hidden="false" customHeight="false" outlineLevel="0" collapsed="false">
      <c r="B142" s="183" t="n">
        <v>4</v>
      </c>
      <c r="C142" s="50" t="str">
        <f aca="false">'Result do Turno'!G142</f>
        <v>ROSANGELA NOBLAT</v>
      </c>
      <c r="E142" s="183" t="n">
        <f aca="false">G142+H142</f>
        <v>2</v>
      </c>
      <c r="F142" s="184" t="n">
        <f aca="false">E142/O142</f>
        <v>0.4</v>
      </c>
      <c r="G142" s="185" t="n">
        <f aca="false">P142-L142</f>
        <v>0</v>
      </c>
      <c r="H142" s="186" t="n">
        <f aca="false">Q142-M142</f>
        <v>2</v>
      </c>
      <c r="J142" s="183" t="n">
        <f aca="false">L142+M142</f>
        <v>3</v>
      </c>
      <c r="K142" s="184" t="n">
        <f aca="false">J142/O142</f>
        <v>0.6</v>
      </c>
      <c r="L142" s="185" t="n">
        <f aca="false">COUNTIF(S139:W144,CONCATENATE(C142,"$$W"))</f>
        <v>2</v>
      </c>
      <c r="M142" s="186" t="n">
        <f aca="false">COUNTIF(S139:W144,CONCATENATE(C142,"$$O"))</f>
        <v>1</v>
      </c>
      <c r="O142" s="187" t="n">
        <f aca="false">'Result do Turno'!H142</f>
        <v>5</v>
      </c>
      <c r="P142" s="185" t="n">
        <f aca="false">'Result do Turno'!I142</f>
        <v>2</v>
      </c>
      <c r="Q142" s="186" t="n">
        <f aca="false">O142-P142</f>
        <v>3</v>
      </c>
      <c r="R142" s="188" t="str">
        <f aca="false">IF(M142&gt;2,"Tenista com mais de 2 WxO","")</f>
        <v/>
      </c>
      <c r="S142" s="189" t="str">
        <f aca="false">CONCATENATE('Result do Turno'!V142,"$$",'Result do Turno'!X142)</f>
        <v>ROSANGELA NOBLAT$$</v>
      </c>
      <c r="T142" s="189" t="str">
        <f aca="false">CONCATENATE('Result do Turno'!AJ142,"$$",'Result do Turno'!AL142)</f>
        <v>ALEXON LEITE$$O</v>
      </c>
      <c r="U142" s="189" t="str">
        <f aca="false">CONCATENATE('Result do Turno'!AX142,"$$",'Result do Turno'!AZ142)</f>
        <v>JOAO GILBERTO$$</v>
      </c>
      <c r="V142" s="189" t="str">
        <f aca="false">CONCATENATE('Result do Turno'!BL142,"$$",'Result do Turno'!BN142)</f>
        <v>LUIZ MUGLIA$$O</v>
      </c>
      <c r="W142" s="189" t="str">
        <f aca="false">CONCATENATE('Result do Turno'!BZ142,"$$",'Result do Turno'!CB142)</f>
        <v>ROSANGELA NOBLAT$$O</v>
      </c>
    </row>
    <row r="143" customFormat="false" ht="15" hidden="false" customHeight="false" outlineLevel="0" collapsed="false">
      <c r="B143" s="183" t="n">
        <v>5</v>
      </c>
      <c r="C143" s="50" t="str">
        <f aca="false">'Result do Turno'!G143</f>
        <v>ALEXON LEITE</v>
      </c>
      <c r="E143" s="183" t="n">
        <f aca="false">G143+H143</f>
        <v>0</v>
      </c>
      <c r="F143" s="184" t="n">
        <f aca="false">E143/O143</f>
        <v>0</v>
      </c>
      <c r="G143" s="185" t="n">
        <f aca="false">P143-L143</f>
        <v>0</v>
      </c>
      <c r="H143" s="186" t="n">
        <f aca="false">Q143-M143</f>
        <v>0</v>
      </c>
      <c r="J143" s="183" t="n">
        <f aca="false">L143+M143</f>
        <v>4</v>
      </c>
      <c r="K143" s="184" t="n">
        <f aca="false">J143/O143</f>
        <v>1</v>
      </c>
      <c r="L143" s="185" t="n">
        <f aca="false">COUNTIF(S139:W144,CONCATENATE(C143,"$$W"))</f>
        <v>1</v>
      </c>
      <c r="M143" s="186" t="n">
        <f aca="false">COUNTIF(S139:W144,CONCATENATE(C143,"$$O"))</f>
        <v>3</v>
      </c>
      <c r="O143" s="187" t="n">
        <f aca="false">'Result do Turno'!H143</f>
        <v>4</v>
      </c>
      <c r="P143" s="185" t="n">
        <f aca="false">'Result do Turno'!I143</f>
        <v>1</v>
      </c>
      <c r="Q143" s="186" t="n">
        <f aca="false">O143-P143</f>
        <v>3</v>
      </c>
      <c r="R143" s="188" t="str">
        <f aca="false">IF(M143&gt;2,"Tenista com mais de 2 WxO","")</f>
        <v>Tenista com mais de 2 WxO</v>
      </c>
      <c r="S143" s="189" t="str">
        <f aca="false">CONCATENATE('Result do Turno'!V143,"$$",'Result do Turno'!X143)</f>
        <v>JOAO GILBERTO$$W</v>
      </c>
      <c r="T143" s="189" t="str">
        <f aca="false">CONCATENATE('Result do Turno'!AJ143,"$$",'Result do Turno'!AL143)</f>
        <v>JOAO GILBERTO$$W</v>
      </c>
      <c r="U143" s="189" t="str">
        <f aca="false">CONCATENATE('Result do Turno'!AX143,"$$",'Result do Turno'!AZ143)</f>
        <v>ROSANGELA NOBLAT$$W</v>
      </c>
      <c r="V143" s="189" t="str">
        <f aca="false">CONCATENATE('Result do Turno'!BL143,"$$",'Result do Turno'!BN143)</f>
        <v>ROSANGELA NOBLAT$$W</v>
      </c>
      <c r="W143" s="189" t="str">
        <f aca="false">CONCATENATE('Result do Turno'!BZ143,"$$",'Result do Turno'!CB143)</f>
        <v>ALEXON LEITE$$W</v>
      </c>
    </row>
    <row r="144" customFormat="false" ht="15" hidden="false" customHeight="false" outlineLevel="0" collapsed="false">
      <c r="B144" s="190" t="n">
        <v>6</v>
      </c>
      <c r="C144" s="101" t="str">
        <f aca="false">'Result do Turno'!G144</f>
        <v>LUIZ MUGLIA</v>
      </c>
      <c r="E144" s="190" t="n">
        <f aca="false">G144+H144</f>
        <v>0</v>
      </c>
      <c r="F144" s="191" t="n">
        <f aca="false">E144/O144</f>
        <v>0</v>
      </c>
      <c r="G144" s="192" t="n">
        <f aca="false">P144-L144</f>
        <v>0</v>
      </c>
      <c r="H144" s="193" t="n">
        <f aca="false">Q144-M144</f>
        <v>0</v>
      </c>
      <c r="J144" s="190" t="n">
        <f aca="false">L144+M144</f>
        <v>5</v>
      </c>
      <c r="K144" s="191" t="n">
        <f aca="false">J144/O144</f>
        <v>1</v>
      </c>
      <c r="L144" s="192" t="n">
        <f aca="false">COUNTIF(S139:W144,CONCATENATE(C144,"$$W"))</f>
        <v>0</v>
      </c>
      <c r="M144" s="193" t="n">
        <f aca="false">COUNTIF(S139:W144,CONCATENATE(C144,"$$O"))</f>
        <v>5</v>
      </c>
      <c r="O144" s="194" t="n">
        <f aca="false">'Result do Turno'!H144</f>
        <v>5</v>
      </c>
      <c r="P144" s="192" t="n">
        <f aca="false">'Result do Turno'!I144</f>
        <v>0</v>
      </c>
      <c r="Q144" s="193" t="n">
        <f aca="false">O144-P144</f>
        <v>5</v>
      </c>
      <c r="R144" s="188" t="str">
        <f aca="false">IF(M144&gt;2,"Tenista com mais de 2 WxO","")</f>
        <v>Tenista com mais de 2 WxO</v>
      </c>
      <c r="S144" s="189" t="str">
        <f aca="false">CONCATENATE('Result do Turno'!V144,"$$",'Result do Turno'!X144)</f>
        <v>ALEXON LEITE$$O</v>
      </c>
      <c r="T144" s="189" t="str">
        <f aca="false">CONCATENATE('Result do Turno'!AJ144,"$$",'Result do Turno'!AL144)</f>
        <v>LUIZ MUGLIA$$O</v>
      </c>
      <c r="U144" s="189" t="str">
        <f aca="false">CONCATENATE('Result do Turno'!AX144,"$$",'Result do Turno'!AZ144)</f>
        <v>LUIZ MUGLIA$$O</v>
      </c>
      <c r="V144" s="189" t="str">
        <f aca="false">CONCATENATE('Result do Turno'!BL144,"$$",'Result do Turno'!BN144)</f>
        <v>ALEXON LEITE$$O</v>
      </c>
      <c r="W144" s="189" t="str">
        <f aca="false">CONCATENATE('Result do Turno'!BZ144,"$$",'Result do Turno'!CB144)</f>
        <v>LUIZ MUGLIA$$O</v>
      </c>
    </row>
    <row r="146" s="198" customFormat="true" ht="18.75" hidden="false" customHeight="false" outlineLevel="0" collapsed="false">
      <c r="B146" s="199" t="str">
        <f aca="false">CONCATENATE(PARAMETROS!D4," DA BARRAGEM 2019")</f>
        <v>3o TURNO DA BARRAGEM 2019</v>
      </c>
      <c r="C146" s="199"/>
      <c r="D146" s="200"/>
      <c r="E146" s="201" t="str">
        <f aca="false">CONCATENATE("  ",D1," JOGOS FORAM REALIZADOS NAS QUADRAS, ",I1,"  FORAM W.O. E TIVEMOS UM TOTAL DE ",N1," JOGOS COMPUTADOS.")</f>
        <v>  117 JOGOS FORAM REALIZADOS NAS QUADRAS, 91  FORAM W.O. E TIVEMOS UM TOTAL DE 208 JOGOS COMPUTADOS.</v>
      </c>
      <c r="F146" s="201"/>
      <c r="G146" s="201"/>
      <c r="H146" s="201"/>
      <c r="I146" s="201"/>
      <c r="J146" s="201"/>
      <c r="K146" s="201"/>
      <c r="L146" s="201"/>
      <c r="M146" s="201"/>
      <c r="N146" s="201"/>
      <c r="O146" s="201"/>
      <c r="P146" s="201"/>
      <c r="Q146" s="201"/>
      <c r="R146" s="202"/>
      <c r="S146" s="200"/>
      <c r="T146" s="200"/>
      <c r="U146" s="200"/>
      <c r="V146" s="200"/>
      <c r="W146" s="200"/>
      <c r="X146" s="203"/>
    </row>
  </sheetData>
  <sheetProtection sheet="true" objects="true" scenarios="true" selectLockedCells="true" selectUnlockedCells="true"/>
  <mergeCells count="114">
    <mergeCell ref="B2:C2"/>
    <mergeCell ref="E2:G2"/>
    <mergeCell ref="J2:L2"/>
    <mergeCell ref="O2:Q2"/>
    <mergeCell ref="B3:C3"/>
    <mergeCell ref="E3:F3"/>
    <mergeCell ref="J3:K3"/>
    <mergeCell ref="B11:C11"/>
    <mergeCell ref="E11:G11"/>
    <mergeCell ref="J11:L11"/>
    <mergeCell ref="O11:Q11"/>
    <mergeCell ref="B12:C12"/>
    <mergeCell ref="E12:F12"/>
    <mergeCell ref="J12:K12"/>
    <mergeCell ref="B20:C20"/>
    <mergeCell ref="E20:G20"/>
    <mergeCell ref="J20:L20"/>
    <mergeCell ref="O20:Q20"/>
    <mergeCell ref="B21:C21"/>
    <mergeCell ref="E21:F21"/>
    <mergeCell ref="J21:K21"/>
    <mergeCell ref="B29:C29"/>
    <mergeCell ref="E29:G29"/>
    <mergeCell ref="J29:L29"/>
    <mergeCell ref="O29:Q29"/>
    <mergeCell ref="B30:C30"/>
    <mergeCell ref="E30:F30"/>
    <mergeCell ref="J30:K30"/>
    <mergeCell ref="B38:C38"/>
    <mergeCell ref="E38:G38"/>
    <mergeCell ref="J38:L38"/>
    <mergeCell ref="O38:Q38"/>
    <mergeCell ref="B39:C39"/>
    <mergeCell ref="E39:F39"/>
    <mergeCell ref="J39:K39"/>
    <mergeCell ref="B47:C47"/>
    <mergeCell ref="E47:G47"/>
    <mergeCell ref="J47:L47"/>
    <mergeCell ref="O47:Q47"/>
    <mergeCell ref="B48:C48"/>
    <mergeCell ref="E48:F48"/>
    <mergeCell ref="J48:K48"/>
    <mergeCell ref="B56:C56"/>
    <mergeCell ref="E56:G56"/>
    <mergeCell ref="J56:L56"/>
    <mergeCell ref="O56:Q56"/>
    <mergeCell ref="B57:C57"/>
    <mergeCell ref="E57:F57"/>
    <mergeCell ref="J57:K57"/>
    <mergeCell ref="B65:C65"/>
    <mergeCell ref="E65:G65"/>
    <mergeCell ref="J65:L65"/>
    <mergeCell ref="O65:Q65"/>
    <mergeCell ref="B66:C66"/>
    <mergeCell ref="E66:F66"/>
    <mergeCell ref="J66:K66"/>
    <mergeCell ref="B74:C74"/>
    <mergeCell ref="E74:G74"/>
    <mergeCell ref="J74:L74"/>
    <mergeCell ref="O74:Q74"/>
    <mergeCell ref="B75:C75"/>
    <mergeCell ref="E75:F75"/>
    <mergeCell ref="J75:K75"/>
    <mergeCell ref="B83:C83"/>
    <mergeCell ref="E83:G83"/>
    <mergeCell ref="J83:L83"/>
    <mergeCell ref="O83:Q83"/>
    <mergeCell ref="B84:C84"/>
    <mergeCell ref="E84:F84"/>
    <mergeCell ref="J84:K84"/>
    <mergeCell ref="B92:C92"/>
    <mergeCell ref="E92:G92"/>
    <mergeCell ref="J92:L92"/>
    <mergeCell ref="O92:Q92"/>
    <mergeCell ref="B93:C93"/>
    <mergeCell ref="E93:F93"/>
    <mergeCell ref="J93:K93"/>
    <mergeCell ref="B101:C101"/>
    <mergeCell ref="E101:G101"/>
    <mergeCell ref="J101:L101"/>
    <mergeCell ref="O101:Q101"/>
    <mergeCell ref="B102:C102"/>
    <mergeCell ref="E102:F102"/>
    <mergeCell ref="J102:K102"/>
    <mergeCell ref="B110:C110"/>
    <mergeCell ref="E110:G110"/>
    <mergeCell ref="J110:L110"/>
    <mergeCell ref="O110:Q110"/>
    <mergeCell ref="B111:C111"/>
    <mergeCell ref="E111:F111"/>
    <mergeCell ref="J111:K111"/>
    <mergeCell ref="B119:C119"/>
    <mergeCell ref="E119:G119"/>
    <mergeCell ref="J119:L119"/>
    <mergeCell ref="O119:Q119"/>
    <mergeCell ref="B120:C120"/>
    <mergeCell ref="E120:F120"/>
    <mergeCell ref="J120:K120"/>
    <mergeCell ref="B128:C128"/>
    <mergeCell ref="E128:G128"/>
    <mergeCell ref="J128:L128"/>
    <mergeCell ref="O128:Q128"/>
    <mergeCell ref="B129:C129"/>
    <mergeCell ref="E129:F129"/>
    <mergeCell ref="J129:K129"/>
    <mergeCell ref="B137:C137"/>
    <mergeCell ref="E137:G137"/>
    <mergeCell ref="J137:L137"/>
    <mergeCell ref="O137:Q137"/>
    <mergeCell ref="B138:C138"/>
    <mergeCell ref="E138:F138"/>
    <mergeCell ref="J138:K138"/>
    <mergeCell ref="B146:C146"/>
    <mergeCell ref="E146:Q146"/>
  </mergeCells>
  <conditionalFormatting sqref="C4">
    <cfRule type="expression" priority="2" aboveAverage="0" equalAverage="0" bottom="0" percent="0" rank="0" text="" dxfId="239">
      <formula>M4&gt;2</formula>
    </cfRule>
  </conditionalFormatting>
  <conditionalFormatting sqref="C5:C9">
    <cfRule type="expression" priority="3" aboveAverage="0" equalAverage="0" bottom="0" percent="0" rank="0" text="" dxfId="240">
      <formula>M5&gt;2</formula>
    </cfRule>
  </conditionalFormatting>
  <conditionalFormatting sqref="C13">
    <cfRule type="expression" priority="4" aboveAverage="0" equalAverage="0" bottom="0" percent="0" rank="0" text="" dxfId="241">
      <formula>M13&gt;2</formula>
    </cfRule>
  </conditionalFormatting>
  <conditionalFormatting sqref="C14:C18">
    <cfRule type="expression" priority="5" aboveAverage="0" equalAverage="0" bottom="0" percent="0" rank="0" text="" dxfId="242">
      <formula>M14&gt;2</formula>
    </cfRule>
  </conditionalFormatting>
  <conditionalFormatting sqref="C22">
    <cfRule type="expression" priority="6" aboveAverage="0" equalAverage="0" bottom="0" percent="0" rank="0" text="" dxfId="243">
      <formula>M22&gt;2</formula>
    </cfRule>
  </conditionalFormatting>
  <conditionalFormatting sqref="C23:C27">
    <cfRule type="expression" priority="7" aboveAverage="0" equalAverage="0" bottom="0" percent="0" rank="0" text="" dxfId="244">
      <formula>M23&gt;2</formula>
    </cfRule>
  </conditionalFormatting>
  <conditionalFormatting sqref="C31">
    <cfRule type="expression" priority="8" aboveAverage="0" equalAverage="0" bottom="0" percent="0" rank="0" text="" dxfId="245">
      <formula>M31&gt;2</formula>
    </cfRule>
  </conditionalFormatting>
  <conditionalFormatting sqref="C32:C36">
    <cfRule type="expression" priority="9" aboveAverage="0" equalAverage="0" bottom="0" percent="0" rank="0" text="" dxfId="246">
      <formula>M32&gt;2</formula>
    </cfRule>
  </conditionalFormatting>
  <conditionalFormatting sqref="C40">
    <cfRule type="expression" priority="10" aboveAverage="0" equalAverage="0" bottom="0" percent="0" rank="0" text="" dxfId="247">
      <formula>M40&gt;2</formula>
    </cfRule>
  </conditionalFormatting>
  <conditionalFormatting sqref="C41:C45">
    <cfRule type="expression" priority="11" aboveAverage="0" equalAverage="0" bottom="0" percent="0" rank="0" text="" dxfId="248">
      <formula>M41&gt;2</formula>
    </cfRule>
  </conditionalFormatting>
  <conditionalFormatting sqref="C49">
    <cfRule type="expression" priority="12" aboveAverage="0" equalAverage="0" bottom="0" percent="0" rank="0" text="" dxfId="249">
      <formula>M49&gt;2</formula>
    </cfRule>
  </conditionalFormatting>
  <conditionalFormatting sqref="C50:C54">
    <cfRule type="expression" priority="13" aboveAverage="0" equalAverage="0" bottom="0" percent="0" rank="0" text="" dxfId="250">
      <formula>M50&gt;2</formula>
    </cfRule>
  </conditionalFormatting>
  <conditionalFormatting sqref="C58">
    <cfRule type="expression" priority="14" aboveAverage="0" equalAverage="0" bottom="0" percent="0" rank="0" text="" dxfId="251">
      <formula>M58&gt;2</formula>
    </cfRule>
  </conditionalFormatting>
  <conditionalFormatting sqref="C59:C63">
    <cfRule type="expression" priority="15" aboveAverage="0" equalAverage="0" bottom="0" percent="0" rank="0" text="" dxfId="252">
      <formula>M59&gt;2</formula>
    </cfRule>
  </conditionalFormatting>
  <conditionalFormatting sqref="C67">
    <cfRule type="expression" priority="16" aboveAverage="0" equalAverage="0" bottom="0" percent="0" rank="0" text="" dxfId="253">
      <formula>M67&gt;2</formula>
    </cfRule>
  </conditionalFormatting>
  <conditionalFormatting sqref="C68:C72">
    <cfRule type="expression" priority="17" aboveAverage="0" equalAverage="0" bottom="0" percent="0" rank="0" text="" dxfId="254">
      <formula>M68&gt;2</formula>
    </cfRule>
  </conditionalFormatting>
  <conditionalFormatting sqref="C76">
    <cfRule type="expression" priority="18" aboveAverage="0" equalAverage="0" bottom="0" percent="0" rank="0" text="" dxfId="255">
      <formula>M76&gt;2</formula>
    </cfRule>
  </conditionalFormatting>
  <conditionalFormatting sqref="C77:C81">
    <cfRule type="expression" priority="19" aboveAverage="0" equalAverage="0" bottom="0" percent="0" rank="0" text="" dxfId="256">
      <formula>M77&gt;2</formula>
    </cfRule>
  </conditionalFormatting>
  <conditionalFormatting sqref="C85">
    <cfRule type="expression" priority="20" aboveAverage="0" equalAverage="0" bottom="0" percent="0" rank="0" text="" dxfId="257">
      <formula>M85&gt;2</formula>
    </cfRule>
  </conditionalFormatting>
  <conditionalFormatting sqref="C86:C90">
    <cfRule type="expression" priority="21" aboveAverage="0" equalAverage="0" bottom="0" percent="0" rank="0" text="" dxfId="258">
      <formula>M86&gt;2</formula>
    </cfRule>
  </conditionalFormatting>
  <conditionalFormatting sqref="C94">
    <cfRule type="expression" priority="22" aboveAverage="0" equalAverage="0" bottom="0" percent="0" rank="0" text="" dxfId="259">
      <formula>M94&gt;2</formula>
    </cfRule>
  </conditionalFormatting>
  <conditionalFormatting sqref="C95:C99">
    <cfRule type="expression" priority="23" aboveAverage="0" equalAverage="0" bottom="0" percent="0" rank="0" text="" dxfId="260">
      <formula>M95&gt;2</formula>
    </cfRule>
  </conditionalFormatting>
  <conditionalFormatting sqref="C103">
    <cfRule type="expression" priority="24" aboveAverage="0" equalAverage="0" bottom="0" percent="0" rank="0" text="" dxfId="261">
      <formula>M103&gt;2</formula>
    </cfRule>
  </conditionalFormatting>
  <conditionalFormatting sqref="C104:C108">
    <cfRule type="expression" priority="25" aboveAverage="0" equalAverage="0" bottom="0" percent="0" rank="0" text="" dxfId="262">
      <formula>M104&gt;2</formula>
    </cfRule>
  </conditionalFormatting>
  <conditionalFormatting sqref="C112">
    <cfRule type="expression" priority="26" aboveAverage="0" equalAverage="0" bottom="0" percent="0" rank="0" text="" dxfId="263">
      <formula>M112&gt;2</formula>
    </cfRule>
  </conditionalFormatting>
  <conditionalFormatting sqref="C113:C117">
    <cfRule type="expression" priority="27" aboveAverage="0" equalAverage="0" bottom="0" percent="0" rank="0" text="" dxfId="264">
      <formula>M113&gt;2</formula>
    </cfRule>
  </conditionalFormatting>
  <conditionalFormatting sqref="C121">
    <cfRule type="expression" priority="28" aboveAverage="0" equalAverage="0" bottom="0" percent="0" rank="0" text="" dxfId="265">
      <formula>M121&gt;2</formula>
    </cfRule>
  </conditionalFormatting>
  <conditionalFormatting sqref="C122:C126">
    <cfRule type="expression" priority="29" aboveAverage="0" equalAverage="0" bottom="0" percent="0" rank="0" text="" dxfId="266">
      <formula>M122&gt;2</formula>
    </cfRule>
  </conditionalFormatting>
  <conditionalFormatting sqref="C130">
    <cfRule type="expression" priority="30" aboveAverage="0" equalAverage="0" bottom="0" percent="0" rank="0" text="" dxfId="267">
      <formula>M130&gt;2</formula>
    </cfRule>
  </conditionalFormatting>
  <conditionalFormatting sqref="C131:C135">
    <cfRule type="expression" priority="31" aboveAverage="0" equalAverage="0" bottom="0" percent="0" rank="0" text="" dxfId="268">
      <formula>M131&gt;2</formula>
    </cfRule>
  </conditionalFormatting>
  <conditionalFormatting sqref="C139">
    <cfRule type="expression" priority="32" aboveAverage="0" equalAverage="0" bottom="0" percent="0" rank="0" text="" dxfId="269">
      <formula>M139&gt;2</formula>
    </cfRule>
  </conditionalFormatting>
  <conditionalFormatting sqref="C140:C144">
    <cfRule type="expression" priority="33" aboveAverage="0" equalAverage="0" bottom="0" percent="0" rank="0" text="" dxfId="270">
      <formula>M140&gt;2</formula>
    </cfRule>
  </conditionalFormatting>
  <printOptions headings="false" gridLines="false" gridLinesSet="true" horizontalCentered="false" verticalCentered="false"/>
  <pageMargins left="0.236111111111111" right="0.236111111111111" top="0.748611111111111" bottom="0.748611111111111" header="0.315277777777778" footer="0.315277777777778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>&amp;CBARRAGEM DE TENIS DO CLUBE DO EXERCITO - BRASILIA - 2020</oddHeader>
    <oddFooter>&amp;LPágina: &amp;P / &amp;N&amp;REmitido em &amp;D - &amp;T</oddFooter>
  </headerFooter>
  <rowBreaks count="1" manualBreakCount="1">
    <brk id="72" man="true" max="16383" min="0"/>
  </rowBreaks>
  <colBreaks count="1" manualBreakCount="1">
    <brk id="1" man="true" max="65535" min="0"/>
  </colBreak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Turno'!C119</f>
        <v>GRUPO N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Turno'!D121</f>
        <v>ALVARO PLACIDO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ALVARO PLACIDO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3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Turno'!EJ121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Turno'!C121</f>
        <v>79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Turno'!C121,'Result do Turno'!FY121:FZ126,2,0)</f>
        <v>81</v>
      </c>
      <c r="K13" s="257"/>
      <c r="L13" s="283"/>
      <c r="O13" s="274"/>
      <c r="P13" s="289" t="s">
        <v>164</v>
      </c>
      <c r="Q13" s="289"/>
      <c r="R13" s="293" t="n">
        <f aca="false">'Result do Turno'!EK121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Turno'!D121,Historia!$A$2:$J$527,10,0)=0,"",VLOOKUP('Result do Turno'!D121,Historia!$A$2:$J$527,10,0))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IF(L14=0,"",IF(Jogos!BG121=0,"x","ѵ"))</f>
        <v>x</v>
      </c>
      <c r="J14" s="295" t="str">
        <f aca="false">Jogos!CB121</f>
        <v>ALVARO PLACIDO perdeu para PAULO SOEIRO por 0x6 1x6</v>
      </c>
      <c r="K14" s="295" t="str">
        <f aca="false">Jogos!C121</f>
        <v/>
      </c>
      <c r="L14" s="297" t="n">
        <f aca="false">IF(Jogos!BH121="x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Turno'!D121,Historia!$A$2:$I$527,9,0)=0,"",VLOOKUP('Result do Turno'!D121,Historia!$A$2:$I$527,9,0))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Turno'!EL121</f>
        <v>6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str">
        <f aca="false">IF(VLOOKUP('Result do Turno'!D121,Historia!$A$2:$I$527,8,0)=0,"",VLOOKUP('Result do Turno'!D121,Historia!$A$2:$I$527,8,0))</f>
        <v/>
      </c>
      <c r="G16" s="294" t="s">
        <v>168</v>
      </c>
      <c r="H16" s="295" t="str">
        <f aca="false">PARAMETROS!H5</f>
        <v>30 a 05 Jun</v>
      </c>
      <c r="I16" s="296" t="str">
        <f aca="false">IF(L16=0,"",IF(Jogos!BI121=0,"x","ѵ"))</f>
        <v>ѵ</v>
      </c>
      <c r="J16" s="295" t="str">
        <f aca="false">Jogos!CC121</f>
        <v>ALVARO PLACIDO venceu MARCOS VICTORIO por WxO</v>
      </c>
      <c r="K16" s="295" t="str">
        <f aca="false">Jogos!E121</f>
        <v/>
      </c>
      <c r="L16" s="297" t="n">
        <f aca="false">IF(Jogos!BJ121="x x",0,1)</f>
        <v>1</v>
      </c>
      <c r="O16" s="274"/>
      <c r="P16" s="299"/>
      <c r="Q16" s="236" t="s">
        <v>169</v>
      </c>
      <c r="R16" s="185" t="n">
        <f aca="false">'Result do Turno'!EM121</f>
        <v>4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Turno'!D121,Historia!$A$2:$I$527,7,0)=0,"",VLOOKUP('Result do Turno'!D121,Historia!$A$2:$I$527,7,0))</f>
        <v>66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Turno'!EN121</f>
        <v>2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Turno'!D121,Historia!$A$2:$I$527,6,0)=0,"",VLOOKUP('Result do Turno'!D121,Historia!$A$2:$I$527,6,0))</f>
        <v>61</v>
      </c>
      <c r="G18" s="294" t="s">
        <v>171</v>
      </c>
      <c r="H18" s="295" t="str">
        <f aca="false">PARAMETROS!H6</f>
        <v>06 a 12 Jun</v>
      </c>
      <c r="I18" s="296" t="str">
        <f aca="false">IF(L18=0,"",IF(Jogos!BK121=0,"x","ѵ"))</f>
        <v>ѵ</v>
      </c>
      <c r="J18" s="295" t="str">
        <f aca="false">Jogos!CD121</f>
        <v>ALVARO PLACIDO venceu JOÃO GABRIEL por WxO</v>
      </c>
      <c r="K18" s="295" t="str">
        <f aca="false">Jogos!G121</f>
        <v/>
      </c>
      <c r="L18" s="297" t="n">
        <f aca="false">IF(Jogos!BL121="x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n">
        <f aca="false">IF(VLOOKUP('Result do Turno'!D121,Historia!$A$2:$I$527,5,0)=0,"",VLOOKUP('Result do Turno'!D121,Historia!$A$2:$I$527,5,0))</f>
        <v>48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Turno'!EO121</f>
        <v>37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n">
        <f aca="false">IF(VLOOKUP('Result do Turno'!D121,Historia!$A$2:$I$527,4,0)=0,"",VLOOKUP('Result do Turno'!D121,Historia!$A$2:$I$527,4,0))</f>
        <v>53</v>
      </c>
      <c r="G20" s="294" t="s">
        <v>173</v>
      </c>
      <c r="H20" s="295" t="str">
        <f aca="false">PARAMETROS!H7</f>
        <v>13 a 19 Jun</v>
      </c>
      <c r="I20" s="296" t="str">
        <f aca="false">IF(L20=0,"",IF(Jogos!BM121=0,"x","ѵ"))</f>
        <v>x</v>
      </c>
      <c r="J20" s="295" t="str">
        <f aca="false">Jogos!CE121</f>
        <v>ALVARO PLACIDO perdeu para EURICO NETO por WxO</v>
      </c>
      <c r="K20" s="295" t="str">
        <f aca="false">Jogos!I121</f>
        <v/>
      </c>
      <c r="L20" s="297" t="n">
        <f aca="false">IF(Jogos!BN121="x x",0,1)</f>
        <v>1</v>
      </c>
      <c r="O20" s="274"/>
      <c r="P20" s="299"/>
      <c r="Q20" s="236" t="s">
        <v>169</v>
      </c>
      <c r="R20" s="185" t="n">
        <f aca="false">'Result do Turno'!EP121</f>
        <v>24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Turno'!D121,Historia!$A$2:$I$527,3,0)=0,"",VLOOKUP('Result do Turno'!D121,Historia!$A$2:$I$527,3,0))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Turno'!EQ121</f>
        <v>13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Turno'!D121,Historia!$A$2:$I$527,2,0)=0,"",VLOOKUP('Result do Turno'!D121,Historia!$A$2:$I$527,2,0))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IF(L22=0,"",IF(Jogos!BO121=0,"x","ѵ"))</f>
        <v>x</v>
      </c>
      <c r="J22" s="295" t="str">
        <f aca="false">Jogos!CF121</f>
        <v>ALVARO PLACIDO perdeu para ZORZO por WxO</v>
      </c>
      <c r="K22" s="295" t="str">
        <f aca="false">Jogos!K121</f>
        <v/>
      </c>
      <c r="L22" s="297" t="n">
        <f aca="false">IF(Jogos!BP121="x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Turno'!D122</f>
        <v>ZORZO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ZORZO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2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Turno'!EJ122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Turno'!C122</f>
        <v>80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Turno'!C122,'Result do Turno'!FY121:FZ126,2,0)</f>
        <v>80</v>
      </c>
      <c r="K31" s="257"/>
      <c r="L31" s="283"/>
      <c r="O31" s="274"/>
      <c r="P31" s="289" t="s">
        <v>164</v>
      </c>
      <c r="Q31" s="289"/>
      <c r="R31" s="293" t="n">
        <f aca="false">'Result do Turno'!EK122</f>
        <v>4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Turno'!D122,Historia!$A$2:$J$527,10,0)=0,"",VLOOKUP('Result do Turno'!D122,Historia!$A$2:$J$527,10,0))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IF(L32=0,"",IF(Jogos!BG122=0,"x","ѵ"))</f>
        <v>ѵ</v>
      </c>
      <c r="J32" s="295" t="str">
        <f aca="false">Jogos!CB122</f>
        <v>ZORZO venceu MARCOS VICTORIO por WxO</v>
      </c>
      <c r="K32" s="295" t="str">
        <f aca="false">Jogos!C122</f>
        <v/>
      </c>
      <c r="L32" s="297" t="n">
        <f aca="false">IF(Jogos!BH122="x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Turno'!D122,Historia!$A$2:$I$527,9,0)=0,"",VLOOKUP('Result do Turno'!D122,Historia!$A$2:$I$527,9,0))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Turno'!EL122</f>
        <v>8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str">
        <f aca="false">IF(VLOOKUP('Result do Turno'!D122,Historia!$A$2:$I$527,8,0)=0,"",VLOOKUP('Result do Turno'!D122,Historia!$A$2:$I$527,8,0))</f>
        <v/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IF(L34=0,"",IF(Jogos!BI122=0,"x","ѵ"))</f>
        <v>ѵ</v>
      </c>
      <c r="J34" s="295" t="str">
        <f aca="false">Jogos!CC122</f>
        <v>ZORZO venceu JOÃO GABRIEL por WxO</v>
      </c>
      <c r="K34" s="295" t="str">
        <f aca="false">Jogos!E122</f>
        <v/>
      </c>
      <c r="L34" s="297" t="n">
        <f aca="false">IF(Jogos!BJ122="x x",0,1)</f>
        <v>1</v>
      </c>
      <c r="O34" s="274"/>
      <c r="P34" s="299"/>
      <c r="Q34" s="236" t="s">
        <v>169</v>
      </c>
      <c r="R34" s="185" t="n">
        <f aca="false">'Result do Turno'!EM122</f>
        <v>2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str">
        <f aca="false">IF(VLOOKUP('Result do Turno'!D122,Historia!$A$2:$I$527,7,0)=0,"",VLOOKUP('Result do Turno'!D122,Historia!$A$2:$I$527,7,0))</f>
        <v/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Turno'!EN122</f>
        <v>6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str">
        <f aca="false">IF(VLOOKUP('Result do Turno'!D122,Historia!$A$2:$I$527,6,0)=0,"",VLOOKUP('Result do Turno'!D122,Historia!$A$2:$I$527,6,0))</f>
        <v/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IF(L36=0,"",IF(Jogos!BK122=0,"x","ѵ"))</f>
        <v>ѵ</v>
      </c>
      <c r="J36" s="295" t="str">
        <f aca="false">Jogos!CD122</f>
        <v>ZORZO venceu EURICO NETO por WxO</v>
      </c>
      <c r="K36" s="295" t="str">
        <f aca="false">Jogos!G122</f>
        <v/>
      </c>
      <c r="L36" s="297" t="n">
        <f aca="false">IF(Jogos!BL122="x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str">
        <f aca="false">IF(VLOOKUP('Result do Turno'!D122,Historia!$A$2:$I$527,5,0)=0,"",VLOOKUP('Result do Turno'!D122,Historia!$A$2:$I$527,5,0))</f>
        <v/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Turno'!EO122</f>
        <v>53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str">
        <f aca="false">IF(VLOOKUP('Result do Turno'!D122,Historia!$A$2:$I$527,4,0)=0,"",VLOOKUP('Result do Turno'!D122,Historia!$A$2:$I$527,4,0))</f>
        <v/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IF(L38=0,"",IF(Jogos!BM122=0,"x","ѵ"))</f>
        <v>x</v>
      </c>
      <c r="J38" s="295" t="str">
        <f aca="false">Jogos!CE122</f>
        <v>ZORZO perdeu para PAULO SOEIRO por 4x6 1x6</v>
      </c>
      <c r="K38" s="295" t="str">
        <f aca="false">Jogos!I122</f>
        <v/>
      </c>
      <c r="L38" s="297" t="n">
        <f aca="false">IF(Jogos!BN122="x x",0,1)</f>
        <v>1</v>
      </c>
      <c r="O38" s="274"/>
      <c r="P38" s="299"/>
      <c r="Q38" s="236" t="s">
        <v>169</v>
      </c>
      <c r="R38" s="185" t="n">
        <f aca="false">'Result do Turno'!EP122</f>
        <v>12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str">
        <f aca="false">IF(VLOOKUP('Result do Turno'!D122,Historia!$A$2:$I$527,3,0)=0,"",VLOOKUP('Result do Turno'!D122,Historia!$A$2:$I$527,3,0))</f>
        <v/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Turno'!EQ122</f>
        <v>41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str">
        <f aca="false">IF(VLOOKUP('Result do Turno'!D122,Historia!$A$2:$I$527,2,0)=0,"",VLOOKUP('Result do Turno'!D122,Historia!$A$2:$I$527,2,0))</f>
        <v/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IF(L40=0,"",IF(Jogos!BO122=0,"x","ѵ"))</f>
        <v>ѵ</v>
      </c>
      <c r="J40" s="295" t="str">
        <f aca="false">Jogos!CF122</f>
        <v>ZORZO venceu ALVARO PLACIDO por WxO</v>
      </c>
      <c r="K40" s="295" t="str">
        <f aca="false">Jogos!K122</f>
        <v/>
      </c>
      <c r="L40" s="297" t="n">
        <f aca="false">IF(Jogos!BP122="x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Turno'!D123</f>
        <v>EURICO NETO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EURICO NETO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6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Turno'!EJ123</f>
        <v>4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Turno'!C123</f>
        <v>81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Turno'!C123,'Result do Turno'!FY121:FZ126,2,0)</f>
        <v>84</v>
      </c>
      <c r="K49" s="257"/>
      <c r="L49" s="283"/>
      <c r="O49" s="274"/>
      <c r="P49" s="289" t="s">
        <v>164</v>
      </c>
      <c r="Q49" s="289"/>
      <c r="R49" s="293" t="n">
        <f aca="false">'Result do Turno'!EK123</f>
        <v>0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Turno'!D123,Historia!$A$2:$J$527,10,0)=0,"",VLOOKUP('Result do Turno'!D123,Historia!$A$2:$J$527,10,0))</f>
        <v/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IF(L50=0,"",IF(Jogos!BG123=0,"x","ѵ"))</f>
        <v>x</v>
      </c>
      <c r="J50" s="295" t="str">
        <f aca="false">Jogos!CB123</f>
        <v>EURICO NETO perdeu para JOÃO GABRIEL por OxO</v>
      </c>
      <c r="K50" s="295" t="str">
        <f aca="false">Jogos!C123</f>
        <v/>
      </c>
      <c r="L50" s="297" t="n">
        <f aca="false">IF(Jogos!BH123="x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Turno'!D123,Historia!$A$2:$I$527,9,0)=0,"",VLOOKUP('Result do Turno'!D123,Historia!$A$2:$I$527,9,0))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Turno'!EL123</f>
        <v>0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str">
        <f aca="false">IF(VLOOKUP('Result do Turno'!D123,Historia!$A$2:$I$527,8,0)=0,"",VLOOKUP('Result do Turno'!D123,Historia!$A$2:$I$527,8,0))</f>
        <v/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IF(L52=0,"",IF(Jogos!BI123=0,"x","ѵ"))</f>
        <v>x</v>
      </c>
      <c r="J52" s="295" t="str">
        <f aca="false">Jogos!CC123</f>
        <v>EURICO NETO perdeu para PAULO SOEIRO por WxO</v>
      </c>
      <c r="K52" s="295" t="str">
        <f aca="false">Jogos!E123</f>
        <v/>
      </c>
      <c r="L52" s="297" t="n">
        <f aca="false">IF(Jogos!BJ123="x x",0,1)</f>
        <v>1</v>
      </c>
      <c r="O52" s="274"/>
      <c r="P52" s="299"/>
      <c r="Q52" s="236" t="s">
        <v>169</v>
      </c>
      <c r="R52" s="185" t="n">
        <f aca="false">'Result do Turno'!EM123</f>
        <v>8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Turno'!D123,Historia!$A$2:$I$527,7,0)=0,"",VLOOKUP('Result do Turno'!D123,Historia!$A$2:$I$527,7,0))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Turno'!EN123</f>
        <v>-8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Turno'!D123,Historia!$A$2:$I$527,6,0)=0,"",VLOOKUP('Result do Turno'!D123,Historia!$A$2:$I$527,6,0))</f>
        <v/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IF(L54=0,"",IF(Jogos!BK123=0,"x","ѵ"))</f>
        <v>x</v>
      </c>
      <c r="J54" s="295" t="str">
        <f aca="false">Jogos!CD123</f>
        <v>EURICO NETO perdeu para ZORZO por WxO</v>
      </c>
      <c r="K54" s="295" t="str">
        <f aca="false">Jogos!G123</f>
        <v/>
      </c>
      <c r="L54" s="297" t="n">
        <f aca="false">IF(Jogos!BL123="x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Turno'!D123,Historia!$A$2:$I$527,5,0)=0,"",VLOOKUP('Result do Turno'!D123,Historia!$A$2:$I$527,5,0))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Turno'!EO123</f>
        <v>0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Turno'!D123,Historia!$A$2:$I$527,4,0)=0,"",VLOOKUP('Result do Turno'!D123,Historia!$A$2:$I$527,4,0))</f>
        <v/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IF(L56=0,"",IF(Jogos!BM123=0,"x","ѵ"))</f>
        <v>x</v>
      </c>
      <c r="J56" s="295" t="str">
        <f aca="false">Jogos!CE123</f>
        <v>EURICO NETO perdeu para ALVARO PLACIDO por WxO</v>
      </c>
      <c r="K56" s="295" t="str">
        <f aca="false">Jogos!I123</f>
        <v/>
      </c>
      <c r="L56" s="297" t="n">
        <f aca="false">IF(Jogos!BN123="x x",0,1)</f>
        <v>1</v>
      </c>
      <c r="O56" s="274"/>
      <c r="P56" s="299"/>
      <c r="Q56" s="236" t="s">
        <v>169</v>
      </c>
      <c r="R56" s="185" t="n">
        <f aca="false">'Result do Turno'!EP123</f>
        <v>48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Turno'!D123,Historia!$A$2:$I$527,3,0)=0,"",VLOOKUP('Result do Turno'!D123,Historia!$A$2:$I$527,3,0))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Turno'!EQ123</f>
        <v>-48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Turno'!D123,Historia!$A$2:$I$527,2,0)=0,"",VLOOKUP('Result do Turno'!D123,Historia!$A$2:$I$527,2,0))</f>
        <v/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IF(L58=0,"",IF(Jogos!BO123=0,"x","ѵ"))</f>
        <v>x</v>
      </c>
      <c r="J58" s="295" t="str">
        <f aca="false">Jogos!CF123</f>
        <v>EURICO NETO perdeu para MARCOS VICTORIO por WxO</v>
      </c>
      <c r="K58" s="295" t="str">
        <f aca="false">Jogos!K123</f>
        <v/>
      </c>
      <c r="L58" s="297" t="n">
        <f aca="false">IF(Jogos!BP123="x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Turno'!D124</f>
        <v>JOÃO GABRIEL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JOÃO GABRIEL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E121-E66+C63</f>
        <v>-78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Turno'!EJ124</f>
        <v>3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Turno'!C124</f>
        <v>82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Turno'!C124,'Result do Turno'!FY121:FZ126,2,0)</f>
        <v>83</v>
      </c>
      <c r="K67" s="257"/>
      <c r="L67" s="283"/>
      <c r="O67" s="274"/>
      <c r="P67" s="289" t="s">
        <v>164</v>
      </c>
      <c r="Q67" s="289"/>
      <c r="R67" s="293" t="n">
        <f aca="false">'Result do Turno'!EK124</f>
        <v>0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Turno'!D124,Historia!$A$2:$J$527,10,0)=0,"",VLOOKUP('Result do Turno'!D124,Historia!$A$2:$J$527,10,0))</f>
        <v/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IF(L68=0,"",IF(Jogos!BG124=0,"x","ѵ"))</f>
        <v>x</v>
      </c>
      <c r="J68" s="295" t="str">
        <f aca="false">Jogos!CB124</f>
        <v>JOÃO GABRIEL perdeu para EURICO NETO por OxO</v>
      </c>
      <c r="K68" s="295" t="str">
        <f aca="false">Jogos!C124</f>
        <v/>
      </c>
      <c r="L68" s="297" t="n">
        <f aca="false">IF(Jogos!BH124="x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Turno'!D124,Historia!$A$2:$I$527,9,0)=0,"",VLOOKUP('Result do Turno'!D124,Historia!$A$2:$I$527,9,0))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Turno'!EL124</f>
        <v>0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Turno'!D124,Historia!$A$2:$I$527,8,0)=0,"",VLOOKUP('Result do Turno'!D124,Historia!$A$2:$I$527,8,0))</f>
        <v>69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IF(L70=0,"",IF(Jogos!BI124=0,"x","ѵ"))</f>
        <v>x</v>
      </c>
      <c r="J70" s="295" t="str">
        <f aca="false">Jogos!CC124</f>
        <v>JOÃO GABRIEL perdeu para ZORZO por WxO</v>
      </c>
      <c r="K70" s="295" t="str">
        <f aca="false">Jogos!E124</f>
        <v/>
      </c>
      <c r="L70" s="297" t="n">
        <f aca="false">IF(Jogos!BJ124="x x",0,1)</f>
        <v>1</v>
      </c>
      <c r="O70" s="274"/>
      <c r="P70" s="299"/>
      <c r="Q70" s="236" t="s">
        <v>169</v>
      </c>
      <c r="R70" s="185" t="n">
        <f aca="false">'Result do Turno'!EM124</f>
        <v>6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str">
        <f aca="false">IF(VLOOKUP('Result do Turno'!D124,Historia!$A$2:$I$527,7,0)=0,"",VLOOKUP('Result do Turno'!D124,Historia!$A$2:$I$527,7,0))</f>
        <v/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Turno'!EN124</f>
        <v>-6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str">
        <f aca="false">IF(VLOOKUP('Result do Turno'!D124,Historia!$A$2:$I$527,6,0)=0,"",VLOOKUP('Result do Turno'!D124,Historia!$A$2:$I$527,6,0))</f>
        <v/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IF(L72=0,"",IF(Jogos!BK124=0,"x","ѵ"))</f>
        <v>x</v>
      </c>
      <c r="J72" s="295" t="str">
        <f aca="false">Jogos!CD124</f>
        <v>JOÃO GABRIEL perdeu para ALVARO PLACIDO por WxO</v>
      </c>
      <c r="K72" s="295" t="str">
        <f aca="false">Jogos!G124</f>
        <v/>
      </c>
      <c r="L72" s="297" t="n">
        <f aca="false">IF(Jogos!BL124="x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Turno'!D124,Historia!$A$2:$I$527,5,0)=0,"",VLOOKUP('Result do Turno'!D124,Historia!$A$2:$I$527,5,0))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Turno'!EO124</f>
        <v>0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Turno'!D124,Historia!$A$2:$I$527,4,0)=0,"",VLOOKUP('Result do Turno'!D124,Historia!$A$2:$I$527,4,0))</f>
        <v/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IF(L74=0,"",IF(Jogos!BM124=0,"x","ѵ"))</f>
        <v>x</v>
      </c>
      <c r="J74" s="295" t="str">
        <f aca="false">Jogos!CE124</f>
        <v>JOÃO GABRIEL perdeu para MARCOS VICTORIO por OxO</v>
      </c>
      <c r="K74" s="295" t="str">
        <f aca="false">Jogos!I124</f>
        <v/>
      </c>
      <c r="L74" s="297" t="n">
        <f aca="false">IF(Jogos!BN124="x x",0,1)</f>
        <v>1</v>
      </c>
      <c r="O74" s="274"/>
      <c r="P74" s="299"/>
      <c r="Q74" s="236" t="s">
        <v>169</v>
      </c>
      <c r="R74" s="185" t="n">
        <f aca="false">'Result do Turno'!EP124</f>
        <v>36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Turno'!D124,Historia!$A$2:$I$527,3,0)=0,"",VLOOKUP('Result do Turno'!D124,Historia!$A$2:$I$527,3,0))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Turno'!EQ124</f>
        <v>-36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Turno'!D124,Historia!$A$2:$I$527,2,0)=0,"",VLOOKUP('Result do Turno'!D124,Historia!$A$2:$I$527,2,0))</f>
        <v/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IF(L76=0,"",IF(Jogos!BO124=0,"x","ѵ"))</f>
        <v>x</v>
      </c>
      <c r="J76" s="295" t="str">
        <f aca="false">Jogos!CF124</f>
        <v>JOÃO GABRIEL perdeu para PAULO SOEIRO por WxO</v>
      </c>
      <c r="K76" s="295" t="str">
        <f aca="false">Jogos!K124</f>
        <v/>
      </c>
      <c r="L76" s="297" t="n">
        <f aca="false">IF(Jogos!BP124="x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Turno'!D125</f>
        <v>MARCOS VICTORIO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MARCOS VICTORIO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4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Turno'!EJ125</f>
        <v>4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Turno'!C125</f>
        <v>83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Turno'!C125,'Result do Turno'!FY121:FZ126,2,0)</f>
        <v>82</v>
      </c>
      <c r="K85" s="257"/>
      <c r="L85" s="283"/>
      <c r="O85" s="274"/>
      <c r="P85" s="289" t="s">
        <v>164</v>
      </c>
      <c r="Q85" s="289"/>
      <c r="R85" s="293" t="n">
        <f aca="false">'Result do Turno'!EK125</f>
        <v>1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Turno'!D125,Historia!$A$2:$J$527,10,0)=0,"",VLOOKUP('Result do Turno'!D125,Historia!$A$2:$J$527,10,0))</f>
        <v/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IF(L86=0,"",IF(Jogos!BG125=0,"x","ѵ"))</f>
        <v>x</v>
      </c>
      <c r="J86" s="295" t="str">
        <f aca="false">Jogos!CB125</f>
        <v>MARCOS VICTORIO perdeu para ZORZO por WxO</v>
      </c>
      <c r="K86" s="295" t="str">
        <f aca="false">Jogos!C125</f>
        <v/>
      </c>
      <c r="L86" s="297" t="n">
        <f aca="false">IF(Jogos!BH125="x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Turno'!D125,Historia!$A$2:$I$527,9,0)=0,"",VLOOKUP('Result do Turno'!D125,Historia!$A$2:$I$527,9,0))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Turno'!EL125</f>
        <v>2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str">
        <f aca="false">IF(VLOOKUP('Result do Turno'!D125,Historia!$A$2:$I$527,8,0)=0,"",VLOOKUP('Result do Turno'!D125,Historia!$A$2:$I$527,8,0))</f>
        <v/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IF(L88=0,"",IF(Jogos!BI125=0,"x","ѵ"))</f>
        <v>x</v>
      </c>
      <c r="J88" s="295" t="str">
        <f aca="false">Jogos!CC125</f>
        <v>MARCOS VICTORIO perdeu para ALVARO PLACIDO por WxO</v>
      </c>
      <c r="K88" s="295" t="str">
        <f aca="false">Jogos!E125</f>
        <v/>
      </c>
      <c r="L88" s="297" t="n">
        <f aca="false">IF(Jogos!BJ125="x x",0,1)</f>
        <v>1</v>
      </c>
      <c r="O88" s="274"/>
      <c r="P88" s="299"/>
      <c r="Q88" s="236" t="s">
        <v>169</v>
      </c>
      <c r="R88" s="185" t="n">
        <f aca="false">'Result do Turno'!EM125</f>
        <v>6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str">
        <f aca="false">IF(VLOOKUP('Result do Turno'!D125,Historia!$A$2:$I$527,7,0)=0,"",VLOOKUP('Result do Turno'!D125,Historia!$A$2:$I$527,7,0))</f>
        <v/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Turno'!EN125</f>
        <v>-4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Turno'!D125,Historia!$A$2:$I$527,6,0)=0,"",VLOOKUP('Result do Turno'!D125,Historia!$A$2:$I$527,6,0))</f>
        <v/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IF(L90=0,"",IF(Jogos!BK125=0,"x","ѵ"))</f>
        <v>x</v>
      </c>
      <c r="J90" s="295" t="str">
        <f aca="false">Jogos!CD125</f>
        <v>MARCOS VICTORIO perdeu para PAULO SOEIRO por WxO</v>
      </c>
      <c r="K90" s="295" t="str">
        <f aca="false">Jogos!G125</f>
        <v/>
      </c>
      <c r="L90" s="297" t="n">
        <f aca="false">IF(Jogos!BL125="x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Turno'!D125,Historia!$A$2:$I$527,5,0)=0,"",VLOOKUP('Result do Turno'!D125,Historia!$A$2:$I$527,5,0))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Turno'!EO125</f>
        <v>12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str">
        <f aca="false">IF(VLOOKUP('Result do Turno'!D125,Historia!$A$2:$I$527,4,0)=0,"",VLOOKUP('Result do Turno'!D125,Historia!$A$2:$I$527,4,0))</f>
        <v/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IF(L92=0,"",IF(Jogos!BM125=0,"x","ѵ"))</f>
        <v>x</v>
      </c>
      <c r="J92" s="295" t="str">
        <f aca="false">Jogos!CE125</f>
        <v>MARCOS VICTORIO perdeu para JOÃO GABRIEL por OxO</v>
      </c>
      <c r="K92" s="295" t="str">
        <f aca="false">Jogos!I125</f>
        <v/>
      </c>
      <c r="L92" s="297" t="n">
        <f aca="false">IF(Jogos!BN125="x x",0,1)</f>
        <v>1</v>
      </c>
      <c r="O92" s="274"/>
      <c r="P92" s="299"/>
      <c r="Q92" s="236" t="s">
        <v>169</v>
      </c>
      <c r="R92" s="185" t="n">
        <f aca="false">'Result do Turno'!EP125</f>
        <v>36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str">
        <f aca="false">IF(VLOOKUP('Result do Turno'!D125,Historia!$A$2:$I$527,3,0)=0,"",VLOOKUP('Result do Turno'!D125,Historia!$A$2:$I$527,3,0))</f>
        <v/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Turno'!EQ125</f>
        <v>-24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Turno'!D125,Historia!$A$2:$I$527,2,0)=0,"",VLOOKUP('Result do Turno'!D125,Historia!$A$2:$I$527,2,0))</f>
        <v/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IF(L94=0,"",IF(Jogos!BO125=0,"x","ѵ"))</f>
        <v>ѵ</v>
      </c>
      <c r="J94" s="295" t="str">
        <f aca="false">Jogos!CF125</f>
        <v>MARCOS VICTORIO venceu EURICO NETO por WxO</v>
      </c>
      <c r="K94" s="295" t="str">
        <f aca="false">Jogos!K125</f>
        <v/>
      </c>
      <c r="L94" s="297" t="n">
        <f aca="false">IF(Jogos!BP125="x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Turno'!D126</f>
        <v>PAULO SOEIRO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PAULO SOEIRO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1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Turno'!EJ126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Turno'!C126</f>
        <v>84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Turno'!C126,'Result do Turno'!FY121:FZ126,2,0)</f>
        <v>79</v>
      </c>
      <c r="K103" s="257"/>
      <c r="L103" s="283"/>
      <c r="O103" s="274"/>
      <c r="P103" s="289" t="s">
        <v>164</v>
      </c>
      <c r="Q103" s="289"/>
      <c r="R103" s="293" t="n">
        <f aca="false">'Result do Turno'!EK126</f>
        <v>4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Turno'!D126,Historia!$A$2:$J$527,10,0)=0,"",VLOOKUP('Result do Turno'!D126,Historia!$A$2:$J$527,10,0))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IF(L104=0,"",IF(Jogos!BG126=0,"x","ѵ"))</f>
        <v>ѵ</v>
      </c>
      <c r="J104" s="295" t="str">
        <f aca="false">Jogos!CB126</f>
        <v>PAULO SOEIRO venceu ALVARO PLACIDO por 6x0 6x1</v>
      </c>
      <c r="K104" s="295" t="str">
        <f aca="false">Jogos!C126</f>
        <v/>
      </c>
      <c r="L104" s="297" t="n">
        <f aca="false">IF(Jogos!BH126="x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Turno'!D126,Historia!$A$2:$I$527,9,0)=0,"",VLOOKUP('Result do Turno'!D126,Historia!$A$2:$I$527,9,0))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Turno'!EL126</f>
        <v>10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Turno'!D126,Historia!$A$2:$I$527,8,0)=0,"",VLOOKUP('Result do Turno'!D126,Historia!$A$2:$I$527,8,0))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IF(L106=0,"",IF(Jogos!BI126=0,"x","ѵ"))</f>
        <v>ѵ</v>
      </c>
      <c r="J106" s="295" t="str">
        <f aca="false">Jogos!CC126</f>
        <v>PAULO SOEIRO venceu EURICO NETO por WxO</v>
      </c>
      <c r="K106" s="295" t="str">
        <f aca="false">Jogos!E126</f>
        <v/>
      </c>
      <c r="L106" s="297" t="n">
        <f aca="false">IF(Jogos!BJ126="x x",0,1)</f>
        <v>1</v>
      </c>
      <c r="O106" s="274"/>
      <c r="P106" s="299"/>
      <c r="Q106" s="236" t="s">
        <v>169</v>
      </c>
      <c r="R106" s="185" t="n">
        <f aca="false">'Result do Turno'!EM126</f>
        <v>0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Turno'!D126,Historia!$A$2:$I$527,7,0)=0,"",VLOOKUP('Result do Turno'!D126,Historia!$A$2:$I$527,7,0))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Turno'!EN126</f>
        <v>10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Turno'!D126,Historia!$A$2:$I$527,6,0)=0,"",VLOOKUP('Result do Turno'!D126,Historia!$A$2:$I$527,6,0))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IF(L108=0,"",IF(Jogos!BK126=0,"x","ѵ"))</f>
        <v>ѵ</v>
      </c>
      <c r="J108" s="295" t="str">
        <f aca="false">Jogos!CD126</f>
        <v>PAULO SOEIRO venceu MARCOS VICTORIO por WxO</v>
      </c>
      <c r="K108" s="295" t="str">
        <f aca="false">Jogos!G126</f>
        <v/>
      </c>
      <c r="L108" s="297" t="n">
        <f aca="false">IF(Jogos!BL126="x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Turno'!D126,Historia!$A$2:$I$527,5,0)=0,"",VLOOKUP('Result do Turno'!D126,Historia!$A$2:$I$527,5,0))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Turno'!EO126</f>
        <v>60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Turno'!D126,Historia!$A$2:$I$527,4,0)=0,"",VLOOKUP('Result do Turno'!D126,Historia!$A$2:$I$527,4,0))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IF(L110=0,"",IF(Jogos!BM126=0,"x","ѵ"))</f>
        <v>x</v>
      </c>
      <c r="J110" s="295" t="str">
        <f aca="false">Jogos!CE126</f>
        <v>PAULO SOEIRO perdeu para ZORZO por 6x4 6x1</v>
      </c>
      <c r="K110" s="295" t="str">
        <f aca="false">Jogos!I126</f>
        <v/>
      </c>
      <c r="L110" s="297" t="n">
        <f aca="false">IF(Jogos!BN126="x x",0,1)</f>
        <v>1</v>
      </c>
      <c r="O110" s="274"/>
      <c r="P110" s="299"/>
      <c r="Q110" s="236" t="s">
        <v>169</v>
      </c>
      <c r="R110" s="185" t="n">
        <f aca="false">'Result do Turno'!EP126</f>
        <v>6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Turno'!D126,Historia!$A$2:$I$527,3,0)=0,"",VLOOKUP('Result do Turno'!D126,Historia!$A$2:$I$527,3,0))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Turno'!EQ126</f>
        <v>54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Turno'!D126,Historia!$A$2:$I$527,2,0)=0,"",VLOOKUP('Result do Turno'!D126,Historia!$A$2:$I$527,2,0))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IF(L112=0,"",IF(Jogos!BO126=0,"x","ѵ"))</f>
        <v>ѵ</v>
      </c>
      <c r="J112" s="295" t="str">
        <f aca="false">Jogos!CF126</f>
        <v>PAULO SOEIRO venceu JOÃO GABRIEL por WxO</v>
      </c>
      <c r="K112" s="295" t="str">
        <f aca="false">Jogos!K126</f>
        <v/>
      </c>
      <c r="L112" s="297" t="n">
        <f aca="false">IF(Jogos!BP126="x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660">
      <formula>E6=0</formula>
    </cfRule>
    <cfRule type="expression" priority="3" aboveAverage="0" equalAverage="0" bottom="0" percent="0" rank="0" text="" dxfId="1661">
      <formula>E6=1</formula>
    </cfRule>
  </conditionalFormatting>
  <conditionalFormatting sqref="K32 K34 K36 K38 K40">
    <cfRule type="expression" priority="4" aboveAverage="0" equalAverage="0" bottom="0" percent="0" rank="0" text="" dxfId="1662">
      <formula>$D$27=K32</formula>
    </cfRule>
    <cfRule type="expression" priority="5" aboveAverage="0" equalAverage="0" bottom="0" percent="0" rank="0" text="" dxfId="1663">
      <formula>$D$9</formula>
    </cfRule>
  </conditionalFormatting>
  <conditionalFormatting sqref="K54">
    <cfRule type="expression" priority="6" aboveAverage="0" equalAverage="0" bottom="0" percent="0" rank="0" text="" dxfId="1664">
      <formula>$D$45=K54</formula>
    </cfRule>
  </conditionalFormatting>
  <conditionalFormatting sqref="K68 K70 K72 K74 K76">
    <cfRule type="expression" priority="7" aboveAverage="0" equalAverage="0" bottom="0" percent="0" rank="0" text="" dxfId="1665">
      <formula>$D$63=K68</formula>
    </cfRule>
    <cfRule type="expression" priority="8" aboveAverage="0" equalAverage="0" bottom="0" percent="0" rank="0" text="" dxfId="1666">
      <formula>$D$9</formula>
    </cfRule>
  </conditionalFormatting>
  <conditionalFormatting sqref="K86 K88 K90 K92 K94">
    <cfRule type="expression" priority="9" aboveAverage="0" equalAverage="0" bottom="0" percent="0" rank="0" text="" dxfId="1667">
      <formula>$D$81=K86</formula>
    </cfRule>
    <cfRule type="expression" priority="10" aboveAverage="0" equalAverage="0" bottom="0" percent="0" rank="0" text="" dxfId="1668">
      <formula>$D$9</formula>
    </cfRule>
  </conditionalFormatting>
  <conditionalFormatting sqref="K50">
    <cfRule type="expression" priority="11" aboveAverage="0" equalAverage="0" bottom="0" percent="0" rank="0" text="" dxfId="1669">
      <formula>$D$45=K50</formula>
    </cfRule>
  </conditionalFormatting>
  <conditionalFormatting sqref="K52">
    <cfRule type="expression" priority="12" aboveAverage="0" equalAverage="0" bottom="0" percent="0" rank="0" text="" dxfId="1670">
      <formula>$D$45=K52</formula>
    </cfRule>
  </conditionalFormatting>
  <conditionalFormatting sqref="K56">
    <cfRule type="expression" priority="13" aboveAverage="0" equalAverage="0" bottom="0" percent="0" rank="0" text="" dxfId="1671">
      <formula>$D$45=K56</formula>
    </cfRule>
  </conditionalFormatting>
  <conditionalFormatting sqref="K58">
    <cfRule type="expression" priority="14" aboveAverage="0" equalAverage="0" bottom="0" percent="0" rank="0" text="" dxfId="1672">
      <formula>$D$45=K58</formula>
    </cfRule>
  </conditionalFormatting>
  <conditionalFormatting sqref="K14">
    <cfRule type="expression" priority="15" aboveAverage="0" equalAverage="0" bottom="0" percent="0" rank="0" text="" dxfId="1673">
      <formula>$D$9=K14</formula>
    </cfRule>
  </conditionalFormatting>
  <conditionalFormatting sqref="K16">
    <cfRule type="expression" priority="16" aboveAverage="0" equalAverage="0" bottom="0" percent="0" rank="0" text="" dxfId="1674">
      <formula>$D$9=K16</formula>
    </cfRule>
  </conditionalFormatting>
  <conditionalFormatting sqref="K18">
    <cfRule type="expression" priority="17" aboveAverage="0" equalAverage="0" bottom="0" percent="0" rank="0" text="" dxfId="1675">
      <formula>$D$9=K18</formula>
    </cfRule>
  </conditionalFormatting>
  <conditionalFormatting sqref="K20">
    <cfRule type="expression" priority="18" aboveAverage="0" equalAverage="0" bottom="0" percent="0" rank="0" text="" dxfId="1676">
      <formula>$D$9=K20</formula>
    </cfRule>
  </conditionalFormatting>
  <conditionalFormatting sqref="K22">
    <cfRule type="expression" priority="19" aboveAverage="0" equalAverage="0" bottom="0" percent="0" rank="0" text="" dxfId="1677">
      <formula>$D$9=K22</formula>
    </cfRule>
  </conditionalFormatting>
  <conditionalFormatting sqref="K104">
    <cfRule type="expression" priority="20" aboveAverage="0" equalAverage="0" bottom="0" percent="0" rank="0" text="" dxfId="1678">
      <formula>$D$99=K104</formula>
    </cfRule>
  </conditionalFormatting>
  <conditionalFormatting sqref="K106">
    <cfRule type="expression" priority="21" aboveAverage="0" equalAverage="0" bottom="0" percent="0" rank="0" text="" dxfId="1679">
      <formula>$D$99=K106</formula>
    </cfRule>
  </conditionalFormatting>
  <conditionalFormatting sqref="K108">
    <cfRule type="expression" priority="22" aboveAverage="0" equalAverage="0" bottom="0" percent="0" rank="0" text="" dxfId="1680">
      <formula>$D$99=K108</formula>
    </cfRule>
  </conditionalFormatting>
  <conditionalFormatting sqref="K110">
    <cfRule type="expression" priority="23" aboveAverage="0" equalAverage="0" bottom="0" percent="0" rank="0" text="" dxfId="1681">
      <formula>$D$99=K110</formula>
    </cfRule>
  </conditionalFormatting>
  <conditionalFormatting sqref="K112">
    <cfRule type="expression" priority="24" aboveAverage="0" equalAverage="0" bottom="0" percent="0" rank="0" text="" dxfId="1682">
      <formula>$D$99=K112</formula>
    </cfRule>
  </conditionalFormatting>
  <conditionalFormatting sqref="I88">
    <cfRule type="cellIs" priority="25" operator="equal" aboveAverage="0" equalAverage="0" bottom="0" percent="0" rank="0" text="" dxfId="1683">
      <formula>"ѵ"</formula>
    </cfRule>
    <cfRule type="cellIs" priority="26" operator="equal" aboveAverage="0" equalAverage="0" bottom="0" percent="0" rank="0" text="" dxfId="1684">
      <formula>"x"</formula>
    </cfRule>
  </conditionalFormatting>
  <conditionalFormatting sqref="I90">
    <cfRule type="cellIs" priority="27" operator="equal" aboveAverage="0" equalAverage="0" bottom="0" percent="0" rank="0" text="" dxfId="1685">
      <formula>"ѵ"</formula>
    </cfRule>
    <cfRule type="cellIs" priority="28" operator="equal" aboveAverage="0" equalAverage="0" bottom="0" percent="0" rank="0" text="" dxfId="1686">
      <formula>"x"</formula>
    </cfRule>
  </conditionalFormatting>
  <conditionalFormatting sqref="I92">
    <cfRule type="cellIs" priority="29" operator="equal" aboveAverage="0" equalAverage="0" bottom="0" percent="0" rank="0" text="" dxfId="1687">
      <formula>"ѵ"</formula>
    </cfRule>
    <cfRule type="cellIs" priority="30" operator="equal" aboveAverage="0" equalAverage="0" bottom="0" percent="0" rank="0" text="" dxfId="1688">
      <formula>"x"</formula>
    </cfRule>
  </conditionalFormatting>
  <conditionalFormatting sqref="I94">
    <cfRule type="cellIs" priority="31" operator="equal" aboveAverage="0" equalAverage="0" bottom="0" percent="0" rank="0" text="" dxfId="1689">
      <formula>"ѵ"</formula>
    </cfRule>
    <cfRule type="cellIs" priority="32" operator="equal" aboveAverage="0" equalAverage="0" bottom="0" percent="0" rank="0" text="" dxfId="1690">
      <formula>"x"</formula>
    </cfRule>
  </conditionalFormatting>
  <conditionalFormatting sqref="I32">
    <cfRule type="cellIs" priority="33" operator="equal" aboveAverage="0" equalAverage="0" bottom="0" percent="0" rank="0" text="" dxfId="1691">
      <formula>"ѵ"</formula>
    </cfRule>
    <cfRule type="cellIs" priority="34" operator="equal" aboveAverage="0" equalAverage="0" bottom="0" percent="0" rank="0" text="" dxfId="1692">
      <formula>"x"</formula>
    </cfRule>
  </conditionalFormatting>
  <conditionalFormatting sqref="I34">
    <cfRule type="cellIs" priority="35" operator="equal" aboveAverage="0" equalAverage="0" bottom="0" percent="0" rank="0" text="" dxfId="1693">
      <formula>"ѵ"</formula>
    </cfRule>
    <cfRule type="cellIs" priority="36" operator="equal" aboveAverage="0" equalAverage="0" bottom="0" percent="0" rank="0" text="" dxfId="1694">
      <formula>"x"</formula>
    </cfRule>
  </conditionalFormatting>
  <conditionalFormatting sqref="I36">
    <cfRule type="cellIs" priority="37" operator="equal" aboveAverage="0" equalAverage="0" bottom="0" percent="0" rank="0" text="" dxfId="1695">
      <formula>"ѵ"</formula>
    </cfRule>
    <cfRule type="cellIs" priority="38" operator="equal" aboveAverage="0" equalAverage="0" bottom="0" percent="0" rank="0" text="" dxfId="1696">
      <formula>"x"</formula>
    </cfRule>
  </conditionalFormatting>
  <conditionalFormatting sqref="I38">
    <cfRule type="cellIs" priority="39" operator="equal" aboveAverage="0" equalAverage="0" bottom="0" percent="0" rank="0" text="" dxfId="1697">
      <formula>"ѵ"</formula>
    </cfRule>
    <cfRule type="cellIs" priority="40" operator="equal" aboveAverage="0" equalAverage="0" bottom="0" percent="0" rank="0" text="" dxfId="1698">
      <formula>"x"</formula>
    </cfRule>
  </conditionalFormatting>
  <conditionalFormatting sqref="I40">
    <cfRule type="cellIs" priority="41" operator="equal" aboveAverage="0" equalAverage="0" bottom="0" percent="0" rank="0" text="" dxfId="1699">
      <formula>"ѵ"</formula>
    </cfRule>
    <cfRule type="cellIs" priority="42" operator="equal" aboveAverage="0" equalAverage="0" bottom="0" percent="0" rank="0" text="" dxfId="1700">
      <formula>"x"</formula>
    </cfRule>
  </conditionalFormatting>
  <conditionalFormatting sqref="I14">
    <cfRule type="cellIs" priority="43" operator="equal" aboveAverage="0" equalAverage="0" bottom="0" percent="0" rank="0" text="" dxfId="1701">
      <formula>"ѵ"</formula>
    </cfRule>
    <cfRule type="cellIs" priority="44" operator="equal" aboveAverage="0" equalAverage="0" bottom="0" percent="0" rank="0" text="" dxfId="1702">
      <formula>"x"</formula>
    </cfRule>
  </conditionalFormatting>
  <conditionalFormatting sqref="I16">
    <cfRule type="cellIs" priority="45" operator="equal" aboveAverage="0" equalAverage="0" bottom="0" percent="0" rank="0" text="" dxfId="1703">
      <formula>"ѵ"</formula>
    </cfRule>
    <cfRule type="cellIs" priority="46" operator="equal" aboveAverage="0" equalAverage="0" bottom="0" percent="0" rank="0" text="" dxfId="1704">
      <formula>"x"</formula>
    </cfRule>
  </conditionalFormatting>
  <conditionalFormatting sqref="I18">
    <cfRule type="cellIs" priority="47" operator="equal" aboveAverage="0" equalAverage="0" bottom="0" percent="0" rank="0" text="" dxfId="1705">
      <formula>"ѵ"</formula>
    </cfRule>
    <cfRule type="cellIs" priority="48" operator="equal" aboveAverage="0" equalAverage="0" bottom="0" percent="0" rank="0" text="" dxfId="1706">
      <formula>"x"</formula>
    </cfRule>
  </conditionalFormatting>
  <conditionalFormatting sqref="I20">
    <cfRule type="cellIs" priority="49" operator="equal" aboveAverage="0" equalAverage="0" bottom="0" percent="0" rank="0" text="" dxfId="1707">
      <formula>"ѵ"</formula>
    </cfRule>
    <cfRule type="cellIs" priority="50" operator="equal" aboveAverage="0" equalAverage="0" bottom="0" percent="0" rank="0" text="" dxfId="1708">
      <formula>"x"</formula>
    </cfRule>
  </conditionalFormatting>
  <conditionalFormatting sqref="I22">
    <cfRule type="cellIs" priority="51" operator="equal" aboveAverage="0" equalAverage="0" bottom="0" percent="0" rank="0" text="" dxfId="1709">
      <formula>"ѵ"</formula>
    </cfRule>
    <cfRule type="cellIs" priority="52" operator="equal" aboveAverage="0" equalAverage="0" bottom="0" percent="0" rank="0" text="" dxfId="1710">
      <formula>"x"</formula>
    </cfRule>
  </conditionalFormatting>
  <conditionalFormatting sqref="I50">
    <cfRule type="cellIs" priority="53" operator="equal" aboveAverage="0" equalAverage="0" bottom="0" percent="0" rank="0" text="" dxfId="1711">
      <formula>"ѵ"</formula>
    </cfRule>
    <cfRule type="cellIs" priority="54" operator="equal" aboveAverage="0" equalAverage="0" bottom="0" percent="0" rank="0" text="" dxfId="1712">
      <formula>"x"</formula>
    </cfRule>
  </conditionalFormatting>
  <conditionalFormatting sqref="I52">
    <cfRule type="cellIs" priority="55" operator="equal" aboveAverage="0" equalAverage="0" bottom="0" percent="0" rank="0" text="" dxfId="1713">
      <formula>"ѵ"</formula>
    </cfRule>
    <cfRule type="cellIs" priority="56" operator="equal" aboveAverage="0" equalAverage="0" bottom="0" percent="0" rank="0" text="" dxfId="1714">
      <formula>"x"</formula>
    </cfRule>
  </conditionalFormatting>
  <conditionalFormatting sqref="I54">
    <cfRule type="cellIs" priority="57" operator="equal" aboveAverage="0" equalAverage="0" bottom="0" percent="0" rank="0" text="" dxfId="1715">
      <formula>"ѵ"</formula>
    </cfRule>
    <cfRule type="cellIs" priority="58" operator="equal" aboveAverage="0" equalAverage="0" bottom="0" percent="0" rank="0" text="" dxfId="1716">
      <formula>"x"</formula>
    </cfRule>
  </conditionalFormatting>
  <conditionalFormatting sqref="I56">
    <cfRule type="cellIs" priority="59" operator="equal" aboveAverage="0" equalAverage="0" bottom="0" percent="0" rank="0" text="" dxfId="1717">
      <formula>"ѵ"</formula>
    </cfRule>
    <cfRule type="cellIs" priority="60" operator="equal" aboveAverage="0" equalAverage="0" bottom="0" percent="0" rank="0" text="" dxfId="1718">
      <formula>"x"</formula>
    </cfRule>
  </conditionalFormatting>
  <conditionalFormatting sqref="I58">
    <cfRule type="cellIs" priority="61" operator="equal" aboveAverage="0" equalAverage="0" bottom="0" percent="0" rank="0" text="" dxfId="1719">
      <formula>"ѵ"</formula>
    </cfRule>
    <cfRule type="cellIs" priority="62" operator="equal" aboveAverage="0" equalAverage="0" bottom="0" percent="0" rank="0" text="" dxfId="1720">
      <formula>"x"</formula>
    </cfRule>
  </conditionalFormatting>
  <conditionalFormatting sqref="I68">
    <cfRule type="cellIs" priority="63" operator="equal" aboveAverage="0" equalAverage="0" bottom="0" percent="0" rank="0" text="" dxfId="1721">
      <formula>"ѵ"</formula>
    </cfRule>
    <cfRule type="cellIs" priority="64" operator="equal" aboveAverage="0" equalAverage="0" bottom="0" percent="0" rank="0" text="" dxfId="1722">
      <formula>"x"</formula>
    </cfRule>
  </conditionalFormatting>
  <conditionalFormatting sqref="I70">
    <cfRule type="cellIs" priority="65" operator="equal" aboveAverage="0" equalAverage="0" bottom="0" percent="0" rank="0" text="" dxfId="1723">
      <formula>"ѵ"</formula>
    </cfRule>
    <cfRule type="cellIs" priority="66" operator="equal" aboveAverage="0" equalAverage="0" bottom="0" percent="0" rank="0" text="" dxfId="1724">
      <formula>"x"</formula>
    </cfRule>
  </conditionalFormatting>
  <conditionalFormatting sqref="I72">
    <cfRule type="cellIs" priority="67" operator="equal" aboveAverage="0" equalAverage="0" bottom="0" percent="0" rank="0" text="" dxfId="1725">
      <formula>"ѵ"</formula>
    </cfRule>
    <cfRule type="cellIs" priority="68" operator="equal" aboveAverage="0" equalAverage="0" bottom="0" percent="0" rank="0" text="" dxfId="1726">
      <formula>"x"</formula>
    </cfRule>
  </conditionalFormatting>
  <conditionalFormatting sqref="I74">
    <cfRule type="cellIs" priority="69" operator="equal" aboveAverage="0" equalAverage="0" bottom="0" percent="0" rank="0" text="" dxfId="1727">
      <formula>"ѵ"</formula>
    </cfRule>
    <cfRule type="cellIs" priority="70" operator="equal" aboveAverage="0" equalAverage="0" bottom="0" percent="0" rank="0" text="" dxfId="1728">
      <formula>"x"</formula>
    </cfRule>
  </conditionalFormatting>
  <conditionalFormatting sqref="I76">
    <cfRule type="cellIs" priority="71" operator="equal" aboveAverage="0" equalAverage="0" bottom="0" percent="0" rank="0" text="" dxfId="1729">
      <formula>"ѵ"</formula>
    </cfRule>
    <cfRule type="cellIs" priority="72" operator="equal" aboveAverage="0" equalAverage="0" bottom="0" percent="0" rank="0" text="" dxfId="1730">
      <formula>"x"</formula>
    </cfRule>
  </conditionalFormatting>
  <conditionalFormatting sqref="I104">
    <cfRule type="cellIs" priority="73" operator="equal" aboveAverage="0" equalAverage="0" bottom="0" percent="0" rank="0" text="" dxfId="1731">
      <formula>"ѵ"</formula>
    </cfRule>
    <cfRule type="cellIs" priority="74" operator="equal" aboveAverage="0" equalAverage="0" bottom="0" percent="0" rank="0" text="" dxfId="1732">
      <formula>"x"</formula>
    </cfRule>
  </conditionalFormatting>
  <conditionalFormatting sqref="I106">
    <cfRule type="cellIs" priority="75" operator="equal" aboveAverage="0" equalAverage="0" bottom="0" percent="0" rank="0" text="" dxfId="1733">
      <formula>"ѵ"</formula>
    </cfRule>
    <cfRule type="cellIs" priority="76" operator="equal" aboveAverage="0" equalAverage="0" bottom="0" percent="0" rank="0" text="" dxfId="1734">
      <formula>"x"</formula>
    </cfRule>
  </conditionalFormatting>
  <conditionalFormatting sqref="I108">
    <cfRule type="cellIs" priority="77" operator="equal" aboveAverage="0" equalAverage="0" bottom="0" percent="0" rank="0" text="" dxfId="1735">
      <formula>"ѵ"</formula>
    </cfRule>
    <cfRule type="cellIs" priority="78" operator="equal" aboveAverage="0" equalAverage="0" bottom="0" percent="0" rank="0" text="" dxfId="1736">
      <formula>"x"</formula>
    </cfRule>
  </conditionalFormatting>
  <conditionalFormatting sqref="I110">
    <cfRule type="cellIs" priority="79" operator="equal" aboveAverage="0" equalAverage="0" bottom="0" percent="0" rank="0" text="" dxfId="1737">
      <formula>"ѵ"</formula>
    </cfRule>
    <cfRule type="cellIs" priority="80" operator="equal" aboveAverage="0" equalAverage="0" bottom="0" percent="0" rank="0" text="" dxfId="1738">
      <formula>"x"</formula>
    </cfRule>
  </conditionalFormatting>
  <conditionalFormatting sqref="I112">
    <cfRule type="cellIs" priority="81" operator="equal" aboveAverage="0" equalAverage="0" bottom="0" percent="0" rank="0" text="" dxfId="1739">
      <formula>"ѵ"</formula>
    </cfRule>
    <cfRule type="cellIs" priority="82" operator="equal" aboveAverage="0" equalAverage="0" bottom="0" percent="0" rank="0" text="" dxfId="1740">
      <formula>"x"</formula>
    </cfRule>
  </conditionalFormatting>
  <conditionalFormatting sqref="I86">
    <cfRule type="cellIs" priority="83" operator="equal" aboveAverage="0" equalAverage="0" bottom="0" percent="0" rank="0" text="" dxfId="1741">
      <formula>"ѵ"</formula>
    </cfRule>
    <cfRule type="cellIs" priority="84" operator="equal" aboveAverage="0" equalAverage="0" bottom="0" percent="0" rank="0" text="" dxfId="1742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Turno'!C128</f>
        <v>GRUPO O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Turno'!D130</f>
        <v>ALFREDO DIAS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ALFREDO DIAS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3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Turno'!EJ130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Turno'!C130</f>
        <v>85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Turno'!C130,'Result do Turno'!FY130:FZ135,2,0)</f>
        <v>87</v>
      </c>
      <c r="K13" s="257"/>
      <c r="L13" s="283"/>
      <c r="O13" s="274"/>
      <c r="P13" s="289" t="s">
        <v>164</v>
      </c>
      <c r="Q13" s="289"/>
      <c r="R13" s="293" t="n">
        <f aca="false">'Result do Turno'!EK130</f>
        <v>3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Turno'!D130,Historia!$A$2:$J$527,10,0)=0,"",VLOOKUP('Result do Turno'!D130,Historia!$A$2:$J$527,10,0))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IF(L14=0,"",IF(Jogos!BG130=0,"x","ѵ"))</f>
        <v>ѵ</v>
      </c>
      <c r="J14" s="295" t="str">
        <f aca="false">Jogos!CB130</f>
        <v>ALFREDO DIAS venceu VITOR PORTO por WxO</v>
      </c>
      <c r="K14" s="295" t="str">
        <f aca="false">Jogos!C130</f>
        <v/>
      </c>
      <c r="L14" s="297" t="n">
        <f aca="false">IF(Jogos!BH130="x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Turno'!D130,Historia!$A$2:$I$527,9,0)=0,"",VLOOKUP('Result do Turno'!D130,Historia!$A$2:$I$527,9,0))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Turno'!EL130</f>
        <v>6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str">
        <f aca="false">IF(VLOOKUP('Result do Turno'!D130,Historia!$A$2:$I$527,8,0)=0,"",VLOOKUP('Result do Turno'!D130,Historia!$A$2:$I$527,8,0))</f>
        <v/>
      </c>
      <c r="G16" s="294" t="s">
        <v>168</v>
      </c>
      <c r="H16" s="295" t="str">
        <f aca="false">PARAMETROS!H5</f>
        <v>30 a 05 Jun</v>
      </c>
      <c r="I16" s="296" t="str">
        <f aca="false">IF(L16=0,"",IF(Jogos!BI130=0,"x","ѵ"))</f>
        <v>x</v>
      </c>
      <c r="J16" s="295" t="str">
        <f aca="false">Jogos!CC130</f>
        <v>ALFREDO DIAS perdeu para CARLOS SILVEIRA por WxO</v>
      </c>
      <c r="K16" s="295" t="str">
        <f aca="false">Jogos!E130</f>
        <v/>
      </c>
      <c r="L16" s="297" t="n">
        <f aca="false">IF(Jogos!BJ130="x x",0,1)</f>
        <v>1</v>
      </c>
      <c r="O16" s="274"/>
      <c r="P16" s="299"/>
      <c r="Q16" s="236" t="s">
        <v>169</v>
      </c>
      <c r="R16" s="185" t="n">
        <f aca="false">'Result do Turno'!EM130</f>
        <v>4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str">
        <f aca="false">IF(VLOOKUP('Result do Turno'!D130,Historia!$A$2:$I$527,7,0)=0,"",VLOOKUP('Result do Turno'!D130,Historia!$A$2:$I$527,7,0))</f>
        <v/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Turno'!EN130</f>
        <v>2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str">
        <f aca="false">IF(VLOOKUP('Result do Turno'!D130,Historia!$A$2:$I$527,6,0)=0,"",VLOOKUP('Result do Turno'!D130,Historia!$A$2:$I$527,6,0))</f>
        <v/>
      </c>
      <c r="G18" s="294" t="s">
        <v>171</v>
      </c>
      <c r="H18" s="295" t="str">
        <f aca="false">PARAMETROS!H6</f>
        <v>06 a 12 Jun</v>
      </c>
      <c r="I18" s="296" t="str">
        <f aca="false">IF(L18=0,"",IF(Jogos!BK130=0,"x","ѵ"))</f>
        <v>x</v>
      </c>
      <c r="J18" s="295" t="str">
        <f aca="false">Jogos!CD130</f>
        <v>ALFREDO DIAS perdeu para VAGNER BERBAT por WxO</v>
      </c>
      <c r="K18" s="295" t="str">
        <f aca="false">Jogos!G130</f>
        <v/>
      </c>
      <c r="L18" s="297" t="n">
        <f aca="false">IF(Jogos!BL130="x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str">
        <f aca="false">IF(VLOOKUP('Result do Turno'!D130,Historia!$A$2:$I$527,5,0)=0,"",VLOOKUP('Result do Turno'!D130,Historia!$A$2:$I$527,5,0))</f>
        <v/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Turno'!EO130</f>
        <v>36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Turno'!D130,Historia!$A$2:$I$527,4,0)=0,"",VLOOKUP('Result do Turno'!D130,Historia!$A$2:$I$527,4,0))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IF(L20=0,"",IF(Jogos!BM130=0,"x","ѵ"))</f>
        <v>ѵ</v>
      </c>
      <c r="J20" s="295" t="str">
        <f aca="false">Jogos!CE130</f>
        <v>ALFREDO DIAS venceu RAÍ LIMA por WxO</v>
      </c>
      <c r="K20" s="295" t="str">
        <f aca="false">Jogos!I130</f>
        <v/>
      </c>
      <c r="L20" s="297" t="n">
        <f aca="false">IF(Jogos!BN130="x x",0,1)</f>
        <v>1</v>
      </c>
      <c r="O20" s="274"/>
      <c r="P20" s="299"/>
      <c r="Q20" s="236" t="s">
        <v>169</v>
      </c>
      <c r="R20" s="185" t="n">
        <f aca="false">'Result do Turno'!EP130</f>
        <v>24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n">
        <f aca="false">IF(VLOOKUP('Result do Turno'!D130,Historia!$A$2:$I$527,3,0)=0,"",VLOOKUP('Result do Turno'!D130,Historia!$A$2:$I$527,3,0))</f>
        <v>104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Turno'!EQ130</f>
        <v>12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Turno'!D130,Historia!$A$2:$I$527,2,0)=0,"",VLOOKUP('Result do Turno'!D130,Historia!$A$2:$I$527,2,0))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IF(L22=0,"",IF(Jogos!BO130=0,"x","ѵ"))</f>
        <v>ѵ</v>
      </c>
      <c r="J22" s="295" t="str">
        <f aca="false">Jogos!CF130</f>
        <v>ALFREDO DIAS venceu JOAO NETTO por WxO</v>
      </c>
      <c r="K22" s="295" t="str">
        <f aca="false">Jogos!K130</f>
        <v/>
      </c>
      <c r="L22" s="297" t="n">
        <f aca="false">IF(Jogos!BP130="x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Turno'!D131</f>
        <v>JOAO NETTO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JOAO NETTO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4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Turno'!EJ131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Turno'!C131</f>
        <v>86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Turno'!C131,'Result do Turno'!FY130:FZ135,2,0)</f>
        <v>88</v>
      </c>
      <c r="K31" s="257"/>
      <c r="L31" s="283"/>
      <c r="O31" s="274"/>
      <c r="P31" s="289" t="s">
        <v>164</v>
      </c>
      <c r="Q31" s="289"/>
      <c r="R31" s="293" t="n">
        <f aca="false">'Result do Turno'!EK131</f>
        <v>2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e">
        <f aca="false">IF(VLOOKUP('Result do Turno'!D131,Historia!$A$2:$J$527,10,0)=0,"",VLOOKUP('Result do Turno'!D131,Historia!$A$2:$J$527,10,0))</f>
        <v>#N/A</v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IF(L32=0,"",IF(Jogos!BG131=0,"x","ѵ"))</f>
        <v>x</v>
      </c>
      <c r="J32" s="295" t="str">
        <f aca="false">Jogos!CB131</f>
        <v>JOAO NETTO perdeu para CARLOS SILVEIRA por 1x6 1x6</v>
      </c>
      <c r="K32" s="295" t="str">
        <f aca="false">Jogos!C131</f>
        <v/>
      </c>
      <c r="L32" s="297" t="n">
        <f aca="false">IF(Jogos!BH131="x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e">
        <f aca="false">IF(VLOOKUP('Result do Turno'!D131,Historia!$A$2:$I$527,9,0)=0,"",VLOOKUP('Result do Turno'!D131,Historia!$A$2:$I$527,9,0))</f>
        <v>#N/A</v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Turno'!EL131</f>
        <v>4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e">
        <f aca="false">IF(VLOOKUP('Result do Turno'!D131,Historia!$A$2:$I$527,8,0)=0,"",VLOOKUP('Result do Turno'!D131,Historia!$A$2:$I$527,8,0))</f>
        <v>#N/A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IF(L34=0,"",IF(Jogos!BI131=0,"x","ѵ"))</f>
        <v>x</v>
      </c>
      <c r="J34" s="295" t="str">
        <f aca="false">Jogos!CC131</f>
        <v>JOAO NETTO perdeu para VAGNER BERBAT por 2x6 1x6</v>
      </c>
      <c r="K34" s="295" t="str">
        <f aca="false">Jogos!E131</f>
        <v/>
      </c>
      <c r="L34" s="297" t="n">
        <f aca="false">IF(Jogos!BJ131="x x",0,1)</f>
        <v>1</v>
      </c>
      <c r="O34" s="274"/>
      <c r="P34" s="299"/>
      <c r="Q34" s="236" t="s">
        <v>169</v>
      </c>
      <c r="R34" s="185" t="n">
        <f aca="false">'Result do Turno'!EM131</f>
        <v>6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e">
        <f aca="false">IF(VLOOKUP('Result do Turno'!D131,Historia!$A$2:$I$527,7,0)=0,"",VLOOKUP('Result do Turno'!D131,Historia!$A$2:$I$527,7,0))</f>
        <v>#N/A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Turno'!EN131</f>
        <v>-2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e">
        <f aca="false">IF(VLOOKUP('Result do Turno'!D131,Historia!$A$2:$I$527,6,0)=0,"",VLOOKUP('Result do Turno'!D131,Historia!$A$2:$I$527,6,0))</f>
        <v>#N/A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IF(L36=0,"",IF(Jogos!BK131=0,"x","ѵ"))</f>
        <v>ѵ</v>
      </c>
      <c r="J36" s="295" t="str">
        <f aca="false">Jogos!CD131</f>
        <v>JOAO NETTO venceu RAÍ LIMA por WxO</v>
      </c>
      <c r="K36" s="295" t="str">
        <f aca="false">Jogos!G131</f>
        <v/>
      </c>
      <c r="L36" s="297" t="n">
        <f aca="false">IF(Jogos!BL131="x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e">
        <f aca="false">IF(VLOOKUP('Result do Turno'!D131,Historia!$A$2:$I$527,5,0)=0,"",VLOOKUP('Result do Turno'!D131,Historia!$A$2:$I$527,5,0))</f>
        <v>#N/A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Turno'!EO131</f>
        <v>29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e">
        <f aca="false">IF(VLOOKUP('Result do Turno'!D131,Historia!$A$2:$I$527,4,0)=0,"",VLOOKUP('Result do Turno'!D131,Historia!$A$2:$I$527,4,0))</f>
        <v>#N/A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IF(L38=0,"",IF(Jogos!BM131=0,"x","ѵ"))</f>
        <v>ѵ</v>
      </c>
      <c r="J38" s="295" t="str">
        <f aca="false">Jogos!CE131</f>
        <v>JOAO NETTO venceu VITOR PORTO por WxO</v>
      </c>
      <c r="K38" s="295" t="str">
        <f aca="false">Jogos!I131</f>
        <v/>
      </c>
      <c r="L38" s="297" t="n">
        <f aca="false">IF(Jogos!BN131="x x",0,1)</f>
        <v>1</v>
      </c>
      <c r="O38" s="274"/>
      <c r="P38" s="299"/>
      <c r="Q38" s="236" t="s">
        <v>169</v>
      </c>
      <c r="R38" s="185" t="n">
        <f aca="false">'Result do Turno'!EP131</f>
        <v>36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e">
        <f aca="false">IF(VLOOKUP('Result do Turno'!D131,Historia!$A$2:$I$527,3,0)=0,"",VLOOKUP('Result do Turno'!D131,Historia!$A$2:$I$527,3,0))</f>
        <v>#N/A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Turno'!EQ131</f>
        <v>-7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e">
        <f aca="false">IF(VLOOKUP('Result do Turno'!D131,Historia!$A$2:$I$527,2,0)=0,"",VLOOKUP('Result do Turno'!D131,Historia!$A$2:$I$527,2,0))</f>
        <v>#N/A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IF(L40=0,"",IF(Jogos!BO131=0,"x","ѵ"))</f>
        <v>x</v>
      </c>
      <c r="J40" s="295" t="str">
        <f aca="false">Jogos!CF131</f>
        <v>JOAO NETTO perdeu para ALFREDO DIAS por WxO</v>
      </c>
      <c r="K40" s="295" t="str">
        <f aca="false">Jogos!K131</f>
        <v/>
      </c>
      <c r="L40" s="297" t="n">
        <f aca="false">IF(Jogos!BP131="x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Turno'!D132</f>
        <v>RAÍ LIMA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RAÍ LIMA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6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Turno'!EJ132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Turno'!C132</f>
        <v>87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Turno'!C132,'Result do Turno'!FY130:FZ135,2,0)</f>
        <v>90</v>
      </c>
      <c r="K49" s="257"/>
      <c r="L49" s="283"/>
      <c r="O49" s="274"/>
      <c r="P49" s="289" t="s">
        <v>164</v>
      </c>
      <c r="Q49" s="289"/>
      <c r="R49" s="293" t="n">
        <f aca="false">'Result do Turno'!EK132</f>
        <v>0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Turno'!D132,Historia!$A$2:$J$527,10,0)=0,"",VLOOKUP('Result do Turno'!D132,Historia!$A$2:$J$527,10,0))</f>
        <v/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IF(L50=0,"",IF(Jogos!BG132=0,"x","ѵ"))</f>
        <v>x</v>
      </c>
      <c r="J50" s="295" t="str">
        <f aca="false">Jogos!CB132</f>
        <v>RAÍ LIMA perdeu para VAGNER BERBAT por WxO</v>
      </c>
      <c r="K50" s="295" t="str">
        <f aca="false">Jogos!C132</f>
        <v/>
      </c>
      <c r="L50" s="297" t="n">
        <f aca="false">IF(Jogos!BH132="x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Turno'!D132,Historia!$A$2:$I$527,9,0)=0,"",VLOOKUP('Result do Turno'!D132,Historia!$A$2:$I$527,9,0))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Turno'!EL132</f>
        <v>0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str">
        <f aca="false">IF(VLOOKUP('Result do Turno'!D132,Historia!$A$2:$I$527,8,0)=0,"",VLOOKUP('Result do Turno'!D132,Historia!$A$2:$I$527,8,0))</f>
        <v/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IF(L52=0,"",IF(Jogos!BI132=0,"x","ѵ"))</f>
        <v>x</v>
      </c>
      <c r="J52" s="295" t="str">
        <f aca="false">Jogos!CC132</f>
        <v>RAÍ LIMA perdeu para VITOR PORTO por WxO</v>
      </c>
      <c r="K52" s="295" t="str">
        <f aca="false">Jogos!E132</f>
        <v/>
      </c>
      <c r="L52" s="297" t="n">
        <f aca="false">IF(Jogos!BJ132="x x",0,1)</f>
        <v>1</v>
      </c>
      <c r="O52" s="274"/>
      <c r="P52" s="299"/>
      <c r="Q52" s="236" t="s">
        <v>169</v>
      </c>
      <c r="R52" s="185" t="n">
        <f aca="false">'Result do Turno'!EM132</f>
        <v>10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Turno'!D132,Historia!$A$2:$I$527,7,0)=0,"",VLOOKUP('Result do Turno'!D132,Historia!$A$2:$I$527,7,0))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Turno'!EN132</f>
        <v>-10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Turno'!D132,Historia!$A$2:$I$527,6,0)=0,"",VLOOKUP('Result do Turno'!D132,Historia!$A$2:$I$527,6,0))</f>
        <v/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IF(L54=0,"",IF(Jogos!BK132=0,"x","ѵ"))</f>
        <v>x</v>
      </c>
      <c r="J54" s="295" t="str">
        <f aca="false">Jogos!CD132</f>
        <v>RAÍ LIMA perdeu para JOAO NETTO por WxO</v>
      </c>
      <c r="K54" s="295" t="str">
        <f aca="false">Jogos!G132</f>
        <v/>
      </c>
      <c r="L54" s="297" t="n">
        <f aca="false">IF(Jogos!BL132="x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Turno'!D132,Historia!$A$2:$I$527,5,0)=0,"",VLOOKUP('Result do Turno'!D132,Historia!$A$2:$I$527,5,0))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Turno'!EO132</f>
        <v>0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Turno'!D132,Historia!$A$2:$I$527,4,0)=0,"",VLOOKUP('Result do Turno'!D132,Historia!$A$2:$I$527,4,0))</f>
        <v/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IF(L56=0,"",IF(Jogos!BM132=0,"x","ѵ"))</f>
        <v>x</v>
      </c>
      <c r="J56" s="295" t="str">
        <f aca="false">Jogos!CE132</f>
        <v>RAÍ LIMA perdeu para ALFREDO DIAS por WxO</v>
      </c>
      <c r="K56" s="295" t="str">
        <f aca="false">Jogos!I132</f>
        <v/>
      </c>
      <c r="L56" s="297" t="n">
        <f aca="false">IF(Jogos!BN132="x x",0,1)</f>
        <v>1</v>
      </c>
      <c r="O56" s="274"/>
      <c r="P56" s="299"/>
      <c r="Q56" s="236" t="s">
        <v>169</v>
      </c>
      <c r="R56" s="185" t="n">
        <f aca="false">'Result do Turno'!EP132</f>
        <v>60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Turno'!D132,Historia!$A$2:$I$527,3,0)=0,"",VLOOKUP('Result do Turno'!D132,Historia!$A$2:$I$527,3,0))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Turno'!EQ132</f>
        <v>-60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Turno'!D132,Historia!$A$2:$I$527,2,0)=0,"",VLOOKUP('Result do Turno'!D132,Historia!$A$2:$I$527,2,0))</f>
        <v/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IF(L58=0,"",IF(Jogos!BO132=0,"x","ѵ"))</f>
        <v>x</v>
      </c>
      <c r="J58" s="295" t="str">
        <f aca="false">Jogos!CF132</f>
        <v>RAÍ LIMA perdeu para CARLOS SILVEIRA por WxO</v>
      </c>
      <c r="K58" s="295" t="str">
        <f aca="false">Jogos!K132</f>
        <v/>
      </c>
      <c r="L58" s="297" t="n">
        <f aca="false">IF(Jogos!BP132="x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Turno'!D133</f>
        <v>VAGNER BERBAT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VAGNER BERBAT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E130-E66+C63</f>
        <v>-84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Turno'!EJ133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Turno'!C133</f>
        <v>88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Turno'!C133,'Result do Turno'!FY130:FZ135,2,0)</f>
        <v>86</v>
      </c>
      <c r="K67" s="257"/>
      <c r="L67" s="283"/>
      <c r="O67" s="274"/>
      <c r="P67" s="289" t="s">
        <v>164</v>
      </c>
      <c r="Q67" s="289"/>
      <c r="R67" s="293" t="n">
        <f aca="false">'Result do Turno'!EK133</f>
        <v>4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Turno'!D133,Historia!$A$2:$J$527,10,0)=0,"",VLOOKUP('Result do Turno'!D133,Historia!$A$2:$J$527,10,0))</f>
        <v/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IF(L68=0,"",IF(Jogos!BG133=0,"x","ѵ"))</f>
        <v>ѵ</v>
      </c>
      <c r="J68" s="295" t="str">
        <f aca="false">Jogos!CB133</f>
        <v>VAGNER BERBAT venceu RAÍ LIMA por WxO</v>
      </c>
      <c r="K68" s="295" t="str">
        <f aca="false">Jogos!C133</f>
        <v/>
      </c>
      <c r="L68" s="297" t="n">
        <f aca="false">IF(Jogos!BH133="x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Turno'!D133,Historia!$A$2:$I$527,9,0)=0,"",VLOOKUP('Result do Turno'!D133,Historia!$A$2:$I$527,9,0))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Turno'!EL133</f>
        <v>8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str">
        <f aca="false">IF(VLOOKUP('Result do Turno'!D133,Historia!$A$2:$I$527,8,0)=0,"",VLOOKUP('Result do Turno'!D133,Historia!$A$2:$I$527,8,0))</f>
        <v/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IF(L70=0,"",IF(Jogos!BI133=0,"x","ѵ"))</f>
        <v>ѵ</v>
      </c>
      <c r="J70" s="295" t="str">
        <f aca="false">Jogos!CC133</f>
        <v>VAGNER BERBAT venceu JOAO NETTO por 6x2 6x1</v>
      </c>
      <c r="K70" s="295" t="str">
        <f aca="false">Jogos!E133</f>
        <v/>
      </c>
      <c r="L70" s="297" t="n">
        <f aca="false">IF(Jogos!BJ133="x x",0,1)</f>
        <v>1</v>
      </c>
      <c r="O70" s="274"/>
      <c r="P70" s="299"/>
      <c r="Q70" s="236" t="s">
        <v>169</v>
      </c>
      <c r="R70" s="185" t="n">
        <f aca="false">'Result do Turno'!EM133</f>
        <v>3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str">
        <f aca="false">IF(VLOOKUP('Result do Turno'!D133,Historia!$A$2:$I$527,7,0)=0,"",VLOOKUP('Result do Turno'!D133,Historia!$A$2:$I$527,7,0))</f>
        <v/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Turno'!EN133</f>
        <v>5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str">
        <f aca="false">IF(VLOOKUP('Result do Turno'!D133,Historia!$A$2:$I$527,6,0)=0,"",VLOOKUP('Result do Turno'!D133,Historia!$A$2:$I$527,6,0))</f>
        <v/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IF(L72=0,"",IF(Jogos!BK133=0,"x","ѵ"))</f>
        <v>ѵ</v>
      </c>
      <c r="J72" s="295" t="str">
        <f aca="false">Jogos!CD133</f>
        <v>VAGNER BERBAT venceu ALFREDO DIAS por WxO</v>
      </c>
      <c r="K72" s="295" t="str">
        <f aca="false">Jogos!G133</f>
        <v/>
      </c>
      <c r="L72" s="297" t="n">
        <f aca="false">IF(Jogos!BL133="x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Turno'!D133,Historia!$A$2:$I$527,5,0)=0,"",VLOOKUP('Result do Turno'!D133,Historia!$A$2:$I$527,5,0))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Turno'!EO133</f>
        <v>56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Turno'!D133,Historia!$A$2:$I$527,4,0)=0,"",VLOOKUP('Result do Turno'!D133,Historia!$A$2:$I$527,4,0))</f>
        <v/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IF(L74=0,"",IF(Jogos!BM133=0,"x","ѵ"))</f>
        <v>x</v>
      </c>
      <c r="J74" s="295" t="str">
        <f aca="false">Jogos!CE133</f>
        <v>VAGNER BERBAT perdeu para CARLOS SILVEIRA por WxO</v>
      </c>
      <c r="K74" s="295" t="str">
        <f aca="false">Jogos!I133</f>
        <v/>
      </c>
      <c r="L74" s="297" t="n">
        <f aca="false">IF(Jogos!BN133="x x",0,1)</f>
        <v>1</v>
      </c>
      <c r="O74" s="274"/>
      <c r="P74" s="299"/>
      <c r="Q74" s="236" t="s">
        <v>169</v>
      </c>
      <c r="R74" s="185" t="n">
        <f aca="false">'Result do Turno'!EP133</f>
        <v>33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Turno'!D133,Historia!$A$2:$I$527,3,0)=0,"",VLOOKUP('Result do Turno'!D133,Historia!$A$2:$I$527,3,0))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Turno'!EQ133</f>
        <v>23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Turno'!D133,Historia!$A$2:$I$527,2,0)=0,"",VLOOKUP('Result do Turno'!D133,Historia!$A$2:$I$527,2,0))</f>
        <v/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IF(L76=0,"",IF(Jogos!BO133=0,"x","ѵ"))</f>
        <v>ѵ</v>
      </c>
      <c r="J76" s="295" t="str">
        <f aca="false">Jogos!CF133</f>
        <v>VAGNER BERBAT venceu VITOR PORTO por 6x4 4x6 10x8</v>
      </c>
      <c r="K76" s="295" t="str">
        <f aca="false">Jogos!K133</f>
        <v/>
      </c>
      <c r="L76" s="297" t="n">
        <f aca="false">IF(Jogos!BP133="x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Turno'!D134</f>
        <v>CARLOS SILVEIRA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CARLOS SILVEIRA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1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Turno'!EJ134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Turno'!C134</f>
        <v>89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Turno'!C134,'Result do Turno'!FY130:FZ135,2,0)</f>
        <v>85</v>
      </c>
      <c r="K85" s="257"/>
      <c r="L85" s="283"/>
      <c r="O85" s="274"/>
      <c r="P85" s="289" t="s">
        <v>164</v>
      </c>
      <c r="Q85" s="289"/>
      <c r="R85" s="293" t="n">
        <f aca="false">'Result do Turno'!EK134</f>
        <v>5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Turno'!D134,Historia!$A$2:$J$527,10,0)=0,"",VLOOKUP('Result do Turno'!D134,Historia!$A$2:$J$527,10,0))</f>
        <v>#N/A</v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IF(L86=0,"",IF(Jogos!BG134=0,"x","ѵ"))</f>
        <v>ѵ</v>
      </c>
      <c r="J86" s="295" t="str">
        <f aca="false">Jogos!CB134</f>
        <v>CARLOS SILVEIRA venceu JOAO NETTO por 6x1 6x1</v>
      </c>
      <c r="K86" s="295" t="str">
        <f aca="false">Jogos!C134</f>
        <v/>
      </c>
      <c r="L86" s="297" t="n">
        <f aca="false">IF(Jogos!BH134="x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Turno'!D134,Historia!$A$2:$I$527,9,0)=0,"",VLOOKUP('Result do Turno'!D134,Historia!$A$2:$I$527,9,0))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Turno'!EL134</f>
        <v>10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Turno'!D134,Historia!$A$2:$I$527,8,0)=0,"",VLOOKUP('Result do Turno'!D134,Historia!$A$2:$I$527,8,0))</f>
        <v>#N/A</v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IF(L88=0,"",IF(Jogos!BI134=0,"x","ѵ"))</f>
        <v>ѵ</v>
      </c>
      <c r="J88" s="295" t="str">
        <f aca="false">Jogos!CC134</f>
        <v>CARLOS SILVEIRA venceu ALFREDO DIAS por WxO</v>
      </c>
      <c r="K88" s="295" t="str">
        <f aca="false">Jogos!E134</f>
        <v/>
      </c>
      <c r="L88" s="297" t="n">
        <f aca="false">IF(Jogos!BJ134="x x",0,1)</f>
        <v>1</v>
      </c>
      <c r="O88" s="274"/>
      <c r="P88" s="299"/>
      <c r="Q88" s="236" t="s">
        <v>169</v>
      </c>
      <c r="R88" s="185" t="n">
        <f aca="false">'Result do Turno'!EM134</f>
        <v>0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Turno'!D134,Historia!$A$2:$I$527,7,0)=0,"",VLOOKUP('Result do Turno'!D134,Historia!$A$2:$I$527,7,0))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Turno'!EN134</f>
        <v>10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Turno'!D134,Historia!$A$2:$I$527,6,0)=0,"",VLOOKUP('Result do Turno'!D134,Historia!$A$2:$I$527,6,0))</f>
        <v>#N/A</v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IF(L90=0,"",IF(Jogos!BK134=0,"x","ѵ"))</f>
        <v>ѵ</v>
      </c>
      <c r="J90" s="295" t="str">
        <f aca="false">Jogos!CD134</f>
        <v>CARLOS SILVEIRA venceu VITOR PORTO por 6x3 6x1</v>
      </c>
      <c r="K90" s="295" t="str">
        <f aca="false">Jogos!G134</f>
        <v/>
      </c>
      <c r="L90" s="297" t="n">
        <f aca="false">IF(Jogos!BL134="x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Turno'!D134,Historia!$A$2:$I$527,5,0)=0,"",VLOOKUP('Result do Turno'!D134,Historia!$A$2:$I$527,5,0))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Turno'!EO134</f>
        <v>60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Turno'!D134,Historia!$A$2:$I$527,4,0)=0,"",VLOOKUP('Result do Turno'!D134,Historia!$A$2:$I$527,4,0))</f>
        <v>#N/A</v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IF(L92=0,"",IF(Jogos!BM134=0,"x","ѵ"))</f>
        <v>ѵ</v>
      </c>
      <c r="J92" s="295" t="str">
        <f aca="false">Jogos!CE134</f>
        <v>CARLOS SILVEIRA venceu VAGNER BERBAT por WxO</v>
      </c>
      <c r="K92" s="295" t="str">
        <f aca="false">Jogos!I134</f>
        <v/>
      </c>
      <c r="L92" s="297" t="n">
        <f aca="false">IF(Jogos!BN134="x x",0,1)</f>
        <v>1</v>
      </c>
      <c r="O92" s="274"/>
      <c r="P92" s="299"/>
      <c r="Q92" s="236" t="s">
        <v>169</v>
      </c>
      <c r="R92" s="185" t="n">
        <f aca="false">'Result do Turno'!EP134</f>
        <v>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Turno'!D134,Historia!$A$2:$I$527,3,0)=0,"",VLOOKUP('Result do Turno'!D134,Historia!$A$2:$I$527,3,0))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Turno'!EQ134</f>
        <v>54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Turno'!D134,Historia!$A$2:$I$527,2,0)=0,"",VLOOKUP('Result do Turno'!D134,Historia!$A$2:$I$527,2,0))</f>
        <v>#N/A</v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IF(L94=0,"",IF(Jogos!BO134=0,"x","ѵ"))</f>
        <v>ѵ</v>
      </c>
      <c r="J94" s="295" t="str">
        <f aca="false">Jogos!CF134</f>
        <v>CARLOS SILVEIRA venceu RAÍ LIMA por WxO</v>
      </c>
      <c r="K94" s="295" t="str">
        <f aca="false">Jogos!K134</f>
        <v/>
      </c>
      <c r="L94" s="297" t="n">
        <f aca="false">IF(Jogos!BP134="x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Turno'!D135</f>
        <v>VITOR PORTO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VITOR PORTO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5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Turno'!EJ135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Turno'!C135</f>
        <v>90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Turno'!C135,'Result do Turno'!FY130:FZ135,2,0)</f>
        <v>89</v>
      </c>
      <c r="K103" s="257"/>
      <c r="L103" s="283"/>
      <c r="O103" s="274"/>
      <c r="P103" s="289" t="s">
        <v>164</v>
      </c>
      <c r="Q103" s="289"/>
      <c r="R103" s="293" t="n">
        <f aca="false">'Result do Turno'!EK135</f>
        <v>1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Turno'!D135,Historia!$A$2:$J$527,10,0)=0,"",VLOOKUP('Result do Turno'!D135,Historia!$A$2:$J$527,10,0))</f>
        <v/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IF(L104=0,"",IF(Jogos!BG135=0,"x","ѵ"))</f>
        <v>x</v>
      </c>
      <c r="J104" s="295" t="str">
        <f aca="false">Jogos!CB135</f>
        <v>VITOR PORTO perdeu para ALFREDO DIAS por WxO</v>
      </c>
      <c r="K104" s="295" t="str">
        <f aca="false">Jogos!C135</f>
        <v/>
      </c>
      <c r="L104" s="297" t="n">
        <f aca="false">IF(Jogos!BH135="x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Turno'!D135,Historia!$A$2:$I$527,9,0)=0,"",VLOOKUP('Result do Turno'!D135,Historia!$A$2:$I$527,9,0))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Turno'!EL135</f>
        <v>3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Turno'!D135,Historia!$A$2:$I$527,8,0)=0,"",VLOOKUP('Result do Turno'!D135,Historia!$A$2:$I$527,8,0))</f>
        <v>80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IF(L106=0,"",IF(Jogos!BI135=0,"x","ѵ"))</f>
        <v>ѵ</v>
      </c>
      <c r="J106" s="295" t="str">
        <f aca="false">Jogos!CC135</f>
        <v>VITOR PORTO venceu RAÍ LIMA por WxO</v>
      </c>
      <c r="K106" s="295" t="str">
        <f aca="false">Jogos!E135</f>
        <v/>
      </c>
      <c r="L106" s="297" t="n">
        <f aca="false">IF(Jogos!BJ135="x x",0,1)</f>
        <v>1</v>
      </c>
      <c r="O106" s="274"/>
      <c r="P106" s="299"/>
      <c r="Q106" s="236" t="s">
        <v>169</v>
      </c>
      <c r="R106" s="185" t="n">
        <f aca="false">'Result do Turno'!EM135</f>
        <v>8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str">
        <f aca="false">IF(VLOOKUP('Result do Turno'!D135,Historia!$A$2:$I$527,7,0)=0,"",VLOOKUP('Result do Turno'!D135,Historia!$A$2:$I$527,7,0))</f>
        <v/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Turno'!EN135</f>
        <v>-5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str">
        <f aca="false">IF(VLOOKUP('Result do Turno'!D135,Historia!$A$2:$I$527,6,0)=0,"",VLOOKUP('Result do Turno'!D135,Historia!$A$2:$I$527,6,0))</f>
        <v/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IF(L108=0,"",IF(Jogos!BK135=0,"x","ѵ"))</f>
        <v>x</v>
      </c>
      <c r="J108" s="295" t="str">
        <f aca="false">Jogos!CD135</f>
        <v>VITOR PORTO perdeu para CARLOS SILVEIRA por 3x6 1x6</v>
      </c>
      <c r="K108" s="295" t="str">
        <f aca="false">Jogos!G135</f>
        <v/>
      </c>
      <c r="L108" s="297" t="n">
        <f aca="false">IF(Jogos!BL135="x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str">
        <f aca="false">IF(VLOOKUP('Result do Turno'!D135,Historia!$A$2:$I$527,5,0)=0,"",VLOOKUP('Result do Turno'!D135,Historia!$A$2:$I$527,5,0))</f>
        <v/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Turno'!EO135</f>
        <v>34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str">
        <f aca="false">IF(VLOOKUP('Result do Turno'!D135,Historia!$A$2:$I$527,4,0)=0,"",VLOOKUP('Result do Turno'!D135,Historia!$A$2:$I$527,4,0))</f>
        <v/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IF(L110=0,"",IF(Jogos!BM135=0,"x","ѵ"))</f>
        <v>x</v>
      </c>
      <c r="J110" s="295" t="str">
        <f aca="false">Jogos!CE135</f>
        <v>VITOR PORTO perdeu para JOAO NETTO por WxO</v>
      </c>
      <c r="K110" s="295" t="str">
        <f aca="false">Jogos!I135</f>
        <v/>
      </c>
      <c r="L110" s="297" t="n">
        <f aca="false">IF(Jogos!BN135="x x",0,1)</f>
        <v>1</v>
      </c>
      <c r="O110" s="274"/>
      <c r="P110" s="299"/>
      <c r="Q110" s="236" t="s">
        <v>169</v>
      </c>
      <c r="R110" s="185" t="n">
        <f aca="false">'Result do Turno'!EP135</f>
        <v>56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str">
        <f aca="false">IF(VLOOKUP('Result do Turno'!D135,Historia!$A$2:$I$527,3,0)=0,"",VLOOKUP('Result do Turno'!D135,Historia!$A$2:$I$527,3,0))</f>
        <v/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Turno'!EQ135</f>
        <v>-22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str">
        <f aca="false">IF(VLOOKUP('Result do Turno'!D135,Historia!$A$2:$I$527,2,0)=0,"",VLOOKUP('Result do Turno'!D135,Historia!$A$2:$I$527,2,0))</f>
        <v/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IF(L112=0,"",IF(Jogos!BO135=0,"x","ѵ"))</f>
        <v>x</v>
      </c>
      <c r="J112" s="295" t="str">
        <f aca="false">Jogos!CF135</f>
        <v>VITOR PORTO perdeu para VAGNER BERBAT por 4x6 6x4 8x10</v>
      </c>
      <c r="K112" s="295" t="str">
        <f aca="false">Jogos!K135</f>
        <v/>
      </c>
      <c r="L112" s="297" t="n">
        <f aca="false">IF(Jogos!BP135="x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743">
      <formula>E6=0</formula>
    </cfRule>
    <cfRule type="expression" priority="3" aboveAverage="0" equalAverage="0" bottom="0" percent="0" rank="0" text="" dxfId="1744">
      <formula>E6=1</formula>
    </cfRule>
  </conditionalFormatting>
  <conditionalFormatting sqref="K32 K34 K36 K38 K40">
    <cfRule type="expression" priority="4" aboveAverage="0" equalAverage="0" bottom="0" percent="0" rank="0" text="" dxfId="1745">
      <formula>$D$27=K32</formula>
    </cfRule>
    <cfRule type="expression" priority="5" aboveAverage="0" equalAverage="0" bottom="0" percent="0" rank="0" text="" dxfId="1746">
      <formula>$D$9</formula>
    </cfRule>
  </conditionalFormatting>
  <conditionalFormatting sqref="K54">
    <cfRule type="expression" priority="6" aboveAverage="0" equalAverage="0" bottom="0" percent="0" rank="0" text="" dxfId="1747">
      <formula>$D$45=K54</formula>
    </cfRule>
  </conditionalFormatting>
  <conditionalFormatting sqref="K68 K70 K72 K74 K76">
    <cfRule type="expression" priority="7" aboveAverage="0" equalAverage="0" bottom="0" percent="0" rank="0" text="" dxfId="1748">
      <formula>$D$63=K68</formula>
    </cfRule>
    <cfRule type="expression" priority="8" aboveAverage="0" equalAverage="0" bottom="0" percent="0" rank="0" text="" dxfId="1749">
      <formula>$D$9</formula>
    </cfRule>
  </conditionalFormatting>
  <conditionalFormatting sqref="K86 K88 K90 K92 K94">
    <cfRule type="expression" priority="9" aboveAverage="0" equalAverage="0" bottom="0" percent="0" rank="0" text="" dxfId="1750">
      <formula>$D$81=K86</formula>
    </cfRule>
    <cfRule type="expression" priority="10" aboveAverage="0" equalAverage="0" bottom="0" percent="0" rank="0" text="" dxfId="1751">
      <formula>$D$9</formula>
    </cfRule>
  </conditionalFormatting>
  <conditionalFormatting sqref="K50">
    <cfRule type="expression" priority="11" aboveAverage="0" equalAverage="0" bottom="0" percent="0" rank="0" text="" dxfId="1752">
      <formula>$D$45=K50</formula>
    </cfRule>
  </conditionalFormatting>
  <conditionalFormatting sqref="K52">
    <cfRule type="expression" priority="12" aboveAverage="0" equalAverage="0" bottom="0" percent="0" rank="0" text="" dxfId="1753">
      <formula>$D$45=K52</formula>
    </cfRule>
  </conditionalFormatting>
  <conditionalFormatting sqref="K56">
    <cfRule type="expression" priority="13" aboveAverage="0" equalAverage="0" bottom="0" percent="0" rank="0" text="" dxfId="1754">
      <formula>$D$45=K56</formula>
    </cfRule>
  </conditionalFormatting>
  <conditionalFormatting sqref="K58">
    <cfRule type="expression" priority="14" aboveAverage="0" equalAverage="0" bottom="0" percent="0" rank="0" text="" dxfId="1755">
      <formula>$D$45=K58</formula>
    </cfRule>
  </conditionalFormatting>
  <conditionalFormatting sqref="K14">
    <cfRule type="expression" priority="15" aboveAverage="0" equalAverage="0" bottom="0" percent="0" rank="0" text="" dxfId="1756">
      <formula>$D$9=K14</formula>
    </cfRule>
  </conditionalFormatting>
  <conditionalFormatting sqref="K16">
    <cfRule type="expression" priority="16" aboveAverage="0" equalAverage="0" bottom="0" percent="0" rank="0" text="" dxfId="1757">
      <formula>$D$9=K16</formula>
    </cfRule>
  </conditionalFormatting>
  <conditionalFormatting sqref="K18">
    <cfRule type="expression" priority="17" aboveAverage="0" equalAverage="0" bottom="0" percent="0" rank="0" text="" dxfId="1758">
      <formula>$D$9=K18</formula>
    </cfRule>
  </conditionalFormatting>
  <conditionalFormatting sqref="K20">
    <cfRule type="expression" priority="18" aboveAverage="0" equalAverage="0" bottom="0" percent="0" rank="0" text="" dxfId="1759">
      <formula>$D$9=K20</formula>
    </cfRule>
  </conditionalFormatting>
  <conditionalFormatting sqref="K22">
    <cfRule type="expression" priority="19" aboveAverage="0" equalAverage="0" bottom="0" percent="0" rank="0" text="" dxfId="1760">
      <formula>$D$9=K22</formula>
    </cfRule>
  </conditionalFormatting>
  <conditionalFormatting sqref="K104">
    <cfRule type="expression" priority="20" aboveAverage="0" equalAverage="0" bottom="0" percent="0" rank="0" text="" dxfId="1761">
      <formula>$D$99=K104</formula>
    </cfRule>
  </conditionalFormatting>
  <conditionalFormatting sqref="K106">
    <cfRule type="expression" priority="21" aboveAverage="0" equalAverage="0" bottom="0" percent="0" rank="0" text="" dxfId="1762">
      <formula>$D$99=K106</formula>
    </cfRule>
  </conditionalFormatting>
  <conditionalFormatting sqref="K108">
    <cfRule type="expression" priority="22" aboveAverage="0" equalAverage="0" bottom="0" percent="0" rank="0" text="" dxfId="1763">
      <formula>$D$99=K108</formula>
    </cfRule>
  </conditionalFormatting>
  <conditionalFormatting sqref="K110">
    <cfRule type="expression" priority="23" aboveAverage="0" equalAverage="0" bottom="0" percent="0" rank="0" text="" dxfId="1764">
      <formula>$D$99=K110</formula>
    </cfRule>
  </conditionalFormatting>
  <conditionalFormatting sqref="K112">
    <cfRule type="expression" priority="24" aboveAverage="0" equalAverage="0" bottom="0" percent="0" rank="0" text="" dxfId="1765">
      <formula>$D$99=K112</formula>
    </cfRule>
  </conditionalFormatting>
  <conditionalFormatting sqref="I88">
    <cfRule type="cellIs" priority="25" operator="equal" aboveAverage="0" equalAverage="0" bottom="0" percent="0" rank="0" text="" dxfId="1766">
      <formula>"ѵ"</formula>
    </cfRule>
    <cfRule type="cellIs" priority="26" operator="equal" aboveAverage="0" equalAverage="0" bottom="0" percent="0" rank="0" text="" dxfId="1767">
      <formula>"x"</formula>
    </cfRule>
  </conditionalFormatting>
  <conditionalFormatting sqref="I90">
    <cfRule type="cellIs" priority="27" operator="equal" aboveAverage="0" equalAverage="0" bottom="0" percent="0" rank="0" text="" dxfId="1768">
      <formula>"ѵ"</formula>
    </cfRule>
    <cfRule type="cellIs" priority="28" operator="equal" aboveAverage="0" equalAverage="0" bottom="0" percent="0" rank="0" text="" dxfId="1769">
      <formula>"x"</formula>
    </cfRule>
  </conditionalFormatting>
  <conditionalFormatting sqref="I92">
    <cfRule type="cellIs" priority="29" operator="equal" aboveAverage="0" equalAverage="0" bottom="0" percent="0" rank="0" text="" dxfId="1770">
      <formula>"ѵ"</formula>
    </cfRule>
    <cfRule type="cellIs" priority="30" operator="equal" aboveAverage="0" equalAverage="0" bottom="0" percent="0" rank="0" text="" dxfId="1771">
      <formula>"x"</formula>
    </cfRule>
  </conditionalFormatting>
  <conditionalFormatting sqref="I94">
    <cfRule type="cellIs" priority="31" operator="equal" aboveAverage="0" equalAverage="0" bottom="0" percent="0" rank="0" text="" dxfId="1772">
      <formula>"ѵ"</formula>
    </cfRule>
    <cfRule type="cellIs" priority="32" operator="equal" aboveAverage="0" equalAverage="0" bottom="0" percent="0" rank="0" text="" dxfId="1773">
      <formula>"x"</formula>
    </cfRule>
  </conditionalFormatting>
  <conditionalFormatting sqref="I32">
    <cfRule type="cellIs" priority="33" operator="equal" aboveAverage="0" equalAverage="0" bottom="0" percent="0" rank="0" text="" dxfId="1774">
      <formula>"ѵ"</formula>
    </cfRule>
    <cfRule type="cellIs" priority="34" operator="equal" aboveAverage="0" equalAverage="0" bottom="0" percent="0" rank="0" text="" dxfId="1775">
      <formula>"x"</formula>
    </cfRule>
  </conditionalFormatting>
  <conditionalFormatting sqref="I34">
    <cfRule type="cellIs" priority="35" operator="equal" aboveAverage="0" equalAverage="0" bottom="0" percent="0" rank="0" text="" dxfId="1776">
      <formula>"ѵ"</formula>
    </cfRule>
    <cfRule type="cellIs" priority="36" operator="equal" aboveAverage="0" equalAverage="0" bottom="0" percent="0" rank="0" text="" dxfId="1777">
      <formula>"x"</formula>
    </cfRule>
  </conditionalFormatting>
  <conditionalFormatting sqref="I36">
    <cfRule type="cellIs" priority="37" operator="equal" aboveAverage="0" equalAverage="0" bottom="0" percent="0" rank="0" text="" dxfId="1778">
      <formula>"ѵ"</formula>
    </cfRule>
    <cfRule type="cellIs" priority="38" operator="equal" aboveAverage="0" equalAverage="0" bottom="0" percent="0" rank="0" text="" dxfId="1779">
      <formula>"x"</formula>
    </cfRule>
  </conditionalFormatting>
  <conditionalFormatting sqref="I38">
    <cfRule type="cellIs" priority="39" operator="equal" aboveAverage="0" equalAverage="0" bottom="0" percent="0" rank="0" text="" dxfId="1780">
      <formula>"ѵ"</formula>
    </cfRule>
    <cfRule type="cellIs" priority="40" operator="equal" aboveAverage="0" equalAverage="0" bottom="0" percent="0" rank="0" text="" dxfId="1781">
      <formula>"x"</formula>
    </cfRule>
  </conditionalFormatting>
  <conditionalFormatting sqref="I40">
    <cfRule type="cellIs" priority="41" operator="equal" aboveAverage="0" equalAverage="0" bottom="0" percent="0" rank="0" text="" dxfId="1782">
      <formula>"ѵ"</formula>
    </cfRule>
    <cfRule type="cellIs" priority="42" operator="equal" aboveAverage="0" equalAverage="0" bottom="0" percent="0" rank="0" text="" dxfId="1783">
      <formula>"x"</formula>
    </cfRule>
  </conditionalFormatting>
  <conditionalFormatting sqref="I14">
    <cfRule type="cellIs" priority="43" operator="equal" aboveAverage="0" equalAverage="0" bottom="0" percent="0" rank="0" text="" dxfId="1784">
      <formula>"ѵ"</formula>
    </cfRule>
    <cfRule type="cellIs" priority="44" operator="equal" aboveAverage="0" equalAverage="0" bottom="0" percent="0" rank="0" text="" dxfId="1785">
      <formula>"x"</formula>
    </cfRule>
  </conditionalFormatting>
  <conditionalFormatting sqref="I16">
    <cfRule type="cellIs" priority="45" operator="equal" aboveAverage="0" equalAverage="0" bottom="0" percent="0" rank="0" text="" dxfId="1786">
      <formula>"ѵ"</formula>
    </cfRule>
    <cfRule type="cellIs" priority="46" operator="equal" aboveAverage="0" equalAverage="0" bottom="0" percent="0" rank="0" text="" dxfId="1787">
      <formula>"x"</formula>
    </cfRule>
  </conditionalFormatting>
  <conditionalFormatting sqref="I18">
    <cfRule type="cellIs" priority="47" operator="equal" aboveAverage="0" equalAverage="0" bottom="0" percent="0" rank="0" text="" dxfId="1788">
      <formula>"ѵ"</formula>
    </cfRule>
    <cfRule type="cellIs" priority="48" operator="equal" aboveAverage="0" equalAverage="0" bottom="0" percent="0" rank="0" text="" dxfId="1789">
      <formula>"x"</formula>
    </cfRule>
  </conditionalFormatting>
  <conditionalFormatting sqref="I20">
    <cfRule type="cellIs" priority="49" operator="equal" aboveAverage="0" equalAverage="0" bottom="0" percent="0" rank="0" text="" dxfId="1790">
      <formula>"ѵ"</formula>
    </cfRule>
    <cfRule type="cellIs" priority="50" operator="equal" aboveAverage="0" equalAverage="0" bottom="0" percent="0" rank="0" text="" dxfId="1791">
      <formula>"x"</formula>
    </cfRule>
  </conditionalFormatting>
  <conditionalFormatting sqref="I22">
    <cfRule type="cellIs" priority="51" operator="equal" aboveAverage="0" equalAverage="0" bottom="0" percent="0" rank="0" text="" dxfId="1792">
      <formula>"ѵ"</formula>
    </cfRule>
    <cfRule type="cellIs" priority="52" operator="equal" aboveAverage="0" equalAverage="0" bottom="0" percent="0" rank="0" text="" dxfId="1793">
      <formula>"x"</formula>
    </cfRule>
  </conditionalFormatting>
  <conditionalFormatting sqref="I50">
    <cfRule type="cellIs" priority="53" operator="equal" aboveAverage="0" equalAverage="0" bottom="0" percent="0" rank="0" text="" dxfId="1794">
      <formula>"ѵ"</formula>
    </cfRule>
    <cfRule type="cellIs" priority="54" operator="equal" aboveAverage="0" equalAverage="0" bottom="0" percent="0" rank="0" text="" dxfId="1795">
      <formula>"x"</formula>
    </cfRule>
  </conditionalFormatting>
  <conditionalFormatting sqref="I52">
    <cfRule type="cellIs" priority="55" operator="equal" aboveAverage="0" equalAverage="0" bottom="0" percent="0" rank="0" text="" dxfId="1796">
      <formula>"ѵ"</formula>
    </cfRule>
    <cfRule type="cellIs" priority="56" operator="equal" aboveAverage="0" equalAverage="0" bottom="0" percent="0" rank="0" text="" dxfId="1797">
      <formula>"x"</formula>
    </cfRule>
  </conditionalFormatting>
  <conditionalFormatting sqref="I54">
    <cfRule type="cellIs" priority="57" operator="equal" aboveAverage="0" equalAverage="0" bottom="0" percent="0" rank="0" text="" dxfId="1798">
      <formula>"ѵ"</formula>
    </cfRule>
    <cfRule type="cellIs" priority="58" operator="equal" aboveAverage="0" equalAverage="0" bottom="0" percent="0" rank="0" text="" dxfId="1799">
      <formula>"x"</formula>
    </cfRule>
  </conditionalFormatting>
  <conditionalFormatting sqref="I56">
    <cfRule type="cellIs" priority="59" operator="equal" aboveAverage="0" equalAverage="0" bottom="0" percent="0" rank="0" text="" dxfId="1800">
      <formula>"ѵ"</formula>
    </cfRule>
    <cfRule type="cellIs" priority="60" operator="equal" aboveAverage="0" equalAverage="0" bottom="0" percent="0" rank="0" text="" dxfId="1801">
      <formula>"x"</formula>
    </cfRule>
  </conditionalFormatting>
  <conditionalFormatting sqref="I58">
    <cfRule type="cellIs" priority="61" operator="equal" aboveAverage="0" equalAverage="0" bottom="0" percent="0" rank="0" text="" dxfId="1802">
      <formula>"ѵ"</formula>
    </cfRule>
    <cfRule type="cellIs" priority="62" operator="equal" aboveAverage="0" equalAverage="0" bottom="0" percent="0" rank="0" text="" dxfId="1803">
      <formula>"x"</formula>
    </cfRule>
  </conditionalFormatting>
  <conditionalFormatting sqref="I68">
    <cfRule type="cellIs" priority="63" operator="equal" aboveAverage="0" equalAverage="0" bottom="0" percent="0" rank="0" text="" dxfId="1804">
      <formula>"ѵ"</formula>
    </cfRule>
    <cfRule type="cellIs" priority="64" operator="equal" aboveAverage="0" equalAverage="0" bottom="0" percent="0" rank="0" text="" dxfId="1805">
      <formula>"x"</formula>
    </cfRule>
  </conditionalFormatting>
  <conditionalFormatting sqref="I70">
    <cfRule type="cellIs" priority="65" operator="equal" aboveAverage="0" equalAverage="0" bottom="0" percent="0" rank="0" text="" dxfId="1806">
      <formula>"ѵ"</formula>
    </cfRule>
    <cfRule type="cellIs" priority="66" operator="equal" aboveAverage="0" equalAverage="0" bottom="0" percent="0" rank="0" text="" dxfId="1807">
      <formula>"x"</formula>
    </cfRule>
  </conditionalFormatting>
  <conditionalFormatting sqref="I72">
    <cfRule type="cellIs" priority="67" operator="equal" aboveAverage="0" equalAverage="0" bottom="0" percent="0" rank="0" text="" dxfId="1808">
      <formula>"ѵ"</formula>
    </cfRule>
    <cfRule type="cellIs" priority="68" operator="equal" aboveAverage="0" equalAverage="0" bottom="0" percent="0" rank="0" text="" dxfId="1809">
      <formula>"x"</formula>
    </cfRule>
  </conditionalFormatting>
  <conditionalFormatting sqref="I74">
    <cfRule type="cellIs" priority="69" operator="equal" aboveAverage="0" equalAverage="0" bottom="0" percent="0" rank="0" text="" dxfId="1810">
      <formula>"ѵ"</formula>
    </cfRule>
    <cfRule type="cellIs" priority="70" operator="equal" aboveAverage="0" equalAverage="0" bottom="0" percent="0" rank="0" text="" dxfId="1811">
      <formula>"x"</formula>
    </cfRule>
  </conditionalFormatting>
  <conditionalFormatting sqref="I76">
    <cfRule type="cellIs" priority="71" operator="equal" aboveAverage="0" equalAverage="0" bottom="0" percent="0" rank="0" text="" dxfId="1812">
      <formula>"ѵ"</formula>
    </cfRule>
    <cfRule type="cellIs" priority="72" operator="equal" aboveAverage="0" equalAverage="0" bottom="0" percent="0" rank="0" text="" dxfId="1813">
      <formula>"x"</formula>
    </cfRule>
  </conditionalFormatting>
  <conditionalFormatting sqref="I104">
    <cfRule type="cellIs" priority="73" operator="equal" aboveAverage="0" equalAverage="0" bottom="0" percent="0" rank="0" text="" dxfId="1814">
      <formula>"ѵ"</formula>
    </cfRule>
    <cfRule type="cellIs" priority="74" operator="equal" aboveAverage="0" equalAverage="0" bottom="0" percent="0" rank="0" text="" dxfId="1815">
      <formula>"x"</formula>
    </cfRule>
  </conditionalFormatting>
  <conditionalFormatting sqref="I106">
    <cfRule type="cellIs" priority="75" operator="equal" aboveAverage="0" equalAverage="0" bottom="0" percent="0" rank="0" text="" dxfId="1816">
      <formula>"ѵ"</formula>
    </cfRule>
    <cfRule type="cellIs" priority="76" operator="equal" aboveAverage="0" equalAverage="0" bottom="0" percent="0" rank="0" text="" dxfId="1817">
      <formula>"x"</formula>
    </cfRule>
  </conditionalFormatting>
  <conditionalFormatting sqref="I108">
    <cfRule type="cellIs" priority="77" operator="equal" aboveAverage="0" equalAverage="0" bottom="0" percent="0" rank="0" text="" dxfId="1818">
      <formula>"ѵ"</formula>
    </cfRule>
    <cfRule type="cellIs" priority="78" operator="equal" aboveAverage="0" equalAverage="0" bottom="0" percent="0" rank="0" text="" dxfId="1819">
      <formula>"x"</formula>
    </cfRule>
  </conditionalFormatting>
  <conditionalFormatting sqref="I110">
    <cfRule type="cellIs" priority="79" operator="equal" aboveAverage="0" equalAverage="0" bottom="0" percent="0" rank="0" text="" dxfId="1820">
      <formula>"ѵ"</formula>
    </cfRule>
    <cfRule type="cellIs" priority="80" operator="equal" aboveAverage="0" equalAverage="0" bottom="0" percent="0" rank="0" text="" dxfId="1821">
      <formula>"x"</formula>
    </cfRule>
  </conditionalFormatting>
  <conditionalFormatting sqref="I112">
    <cfRule type="cellIs" priority="81" operator="equal" aboveAverage="0" equalAverage="0" bottom="0" percent="0" rank="0" text="" dxfId="1822">
      <formula>"ѵ"</formula>
    </cfRule>
    <cfRule type="cellIs" priority="82" operator="equal" aboveAverage="0" equalAverage="0" bottom="0" percent="0" rank="0" text="" dxfId="1823">
      <formula>"x"</formula>
    </cfRule>
  </conditionalFormatting>
  <conditionalFormatting sqref="I86">
    <cfRule type="cellIs" priority="83" operator="equal" aboveAverage="0" equalAverage="0" bottom="0" percent="0" rank="0" text="" dxfId="1824">
      <formula>"ѵ"</formula>
    </cfRule>
    <cfRule type="cellIs" priority="84" operator="equal" aboveAverage="0" equalAverage="0" bottom="0" percent="0" rank="0" text="" dxfId="1825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Turno'!C137</f>
        <v>GRUPO P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Turno'!D139</f>
        <v>THAMER HATEN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THAMER HATEN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3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Turno'!EJ139</f>
        <v>4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Turno'!C139</f>
        <v>91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Turno'!C139,'Result do Turno'!FY139:FZ144,2,0)</f>
        <v>93</v>
      </c>
      <c r="K13" s="257"/>
      <c r="L13" s="283"/>
      <c r="O13" s="274"/>
      <c r="P13" s="289" t="s">
        <v>164</v>
      </c>
      <c r="Q13" s="289"/>
      <c r="R13" s="293" t="n">
        <f aca="false">'Result do Turno'!EK139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e">
        <f aca="false">IF(VLOOKUP('Result do Turno'!D139,Historia!$A$2:$J$527,10,0)=0,"",VLOOKUP('Result do Turno'!D139,Historia!$A$2:$J$527,10,0))</f>
        <v>#N/A</v>
      </c>
      <c r="G14" s="294" t="s">
        <v>165</v>
      </c>
      <c r="H14" s="295" t="str">
        <f aca="false">PARAMETROS!H4</f>
        <v>23 a 29 Mai</v>
      </c>
      <c r="I14" s="296" t="str">
        <f aca="false">IF(L14=0,"",IF(Jogos!BG139=0,"x","ѵ"))</f>
        <v>ѵ</v>
      </c>
      <c r="J14" s="295" t="str">
        <f aca="false">Jogos!CB139</f>
        <v>THAMER HATEN venceu LUIZ MUGLIA por WxO</v>
      </c>
      <c r="K14" s="295" t="str">
        <f aca="false">Jogos!C139</f>
        <v/>
      </c>
      <c r="L14" s="297" t="n">
        <f aca="false">IF(Jogos!BH139="x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e">
        <f aca="false">IF(VLOOKUP('Result do Turno'!D139,Historia!$A$2:$I$527,9,0)=0,"",VLOOKUP('Result do Turno'!D139,Historia!$A$2:$I$527,9,0))</f>
        <v>#N/A</v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Turno'!EL139</f>
        <v>4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e">
        <f aca="false">IF(VLOOKUP('Result do Turno'!D139,Historia!$A$2:$I$527,8,0)=0,"",VLOOKUP('Result do Turno'!D139,Historia!$A$2:$I$527,8,0))</f>
        <v>#N/A</v>
      </c>
      <c r="G16" s="294" t="s">
        <v>168</v>
      </c>
      <c r="H16" s="295" t="str">
        <f aca="false">PARAMETROS!H5</f>
        <v>30 a 05 Jun</v>
      </c>
      <c r="I16" s="296" t="str">
        <f aca="false">IF(L16=0,"",IF(Jogos!BI139=0,"x","ѵ"))</f>
        <v>ѵ</v>
      </c>
      <c r="J16" s="295" t="str">
        <f aca="false">Jogos!CC139</f>
        <v>THAMER HATEN venceu ROSANGELA NOBLAT por 6x2 6x4</v>
      </c>
      <c r="K16" s="295" t="str">
        <f aca="false">Jogos!E139</f>
        <v/>
      </c>
      <c r="L16" s="297" t="n">
        <f aca="false">IF(Jogos!BJ139="x x",0,1)</f>
        <v>1</v>
      </c>
      <c r="O16" s="274"/>
      <c r="P16" s="299"/>
      <c r="Q16" s="236" t="s">
        <v>169</v>
      </c>
      <c r="R16" s="185" t="n">
        <f aca="false">'Result do Turno'!EM139</f>
        <v>4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e">
        <f aca="false">IF(VLOOKUP('Result do Turno'!D139,Historia!$A$2:$I$527,7,0)=0,"",VLOOKUP('Result do Turno'!D139,Historia!$A$2:$I$527,7,0))</f>
        <v>#N/A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Turno'!EN139</f>
        <v>0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e">
        <f aca="false">IF(VLOOKUP('Result do Turno'!D139,Historia!$A$2:$I$527,6,0)=0,"",VLOOKUP('Result do Turno'!D139,Historia!$A$2:$I$527,6,0))</f>
        <v>#N/A</v>
      </c>
      <c r="G18" s="294" t="s">
        <v>171</v>
      </c>
      <c r="H18" s="295" t="str">
        <f aca="false">PARAMETROS!H6</f>
        <v>06 a 12 Jun</v>
      </c>
      <c r="I18" s="296" t="str">
        <f aca="false">IF(L18=0,"",IF(Jogos!BK139=0,"x","ѵ"))</f>
        <v/>
      </c>
      <c r="J18" s="295" t="str">
        <f aca="false">Jogos!CD139</f>
        <v>THAMER HATEN x ALEXON LEITE</v>
      </c>
      <c r="K18" s="295" t="str">
        <f aca="false">Jogos!G139</f>
        <v>ALEXON LEITE</v>
      </c>
      <c r="L18" s="297" t="n">
        <f aca="false">IF(Jogos!BL139="x x",0,1)</f>
        <v>0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e">
        <f aca="false">IF(VLOOKUP('Result do Turno'!D139,Historia!$A$2:$I$527,5,0)=0,"",VLOOKUP('Result do Turno'!D139,Historia!$A$2:$I$527,5,0))</f>
        <v>#N/A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Turno'!EO139</f>
        <v>24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e">
        <f aca="false">IF(VLOOKUP('Result do Turno'!D139,Historia!$A$2:$I$527,4,0)=0,"",VLOOKUP('Result do Turno'!D139,Historia!$A$2:$I$527,4,0))</f>
        <v>#N/A</v>
      </c>
      <c r="G20" s="294" t="s">
        <v>173</v>
      </c>
      <c r="H20" s="295" t="str">
        <f aca="false">PARAMETROS!H7</f>
        <v>13 a 19 Jun</v>
      </c>
      <c r="I20" s="296" t="str">
        <f aca="false">IF(L20=0,"",IF(Jogos!BM139=0,"x","ѵ"))</f>
        <v>x</v>
      </c>
      <c r="J20" s="295" t="str">
        <f aca="false">Jogos!CE139</f>
        <v>THAMER HATEN perdeu para JOAO GILBERTO por WxO</v>
      </c>
      <c r="K20" s="295" t="str">
        <f aca="false">Jogos!I139</f>
        <v/>
      </c>
      <c r="L20" s="297" t="n">
        <f aca="false">IF(Jogos!BN139="x x",0,1)</f>
        <v>1</v>
      </c>
      <c r="O20" s="274"/>
      <c r="P20" s="299"/>
      <c r="Q20" s="236" t="s">
        <v>169</v>
      </c>
      <c r="R20" s="185" t="n">
        <f aca="false">'Result do Turno'!EP139</f>
        <v>30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e">
        <f aca="false">IF(VLOOKUP('Result do Turno'!D139,Historia!$A$2:$I$527,3,0)=0,"",VLOOKUP('Result do Turno'!D139,Historia!$A$2:$I$527,3,0))</f>
        <v>#N/A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Turno'!EQ139</f>
        <v>-6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e">
        <f aca="false">IF(VLOOKUP('Result do Turno'!D139,Historia!$A$2:$I$527,2,0)=0,"",VLOOKUP('Result do Turno'!D139,Historia!$A$2:$I$527,2,0))</f>
        <v>#N/A</v>
      </c>
      <c r="G22" s="294" t="s">
        <v>174</v>
      </c>
      <c r="H22" s="295" t="str">
        <f aca="false">PARAMETROS!H8</f>
        <v>20 a 26 Jun</v>
      </c>
      <c r="I22" s="296" t="str">
        <f aca="false">IF(L22=0,"",IF(Jogos!BO139=0,"x","ѵ"))</f>
        <v>x</v>
      </c>
      <c r="J22" s="295" t="str">
        <f aca="false">Jogos!CF139</f>
        <v>THAMER HATEN perdeu para MARCOS DRUMOND por WxO</v>
      </c>
      <c r="K22" s="295" t="str">
        <f aca="false">Jogos!K139</f>
        <v/>
      </c>
      <c r="L22" s="297" t="n">
        <f aca="false">IF(Jogos!BP139="x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Turno'!D140</f>
        <v>MARCOS DRUMOND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MARCOS DRUMOND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2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Turno'!EJ140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Turno'!C140</f>
        <v>92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Turno'!C140,'Result do Turno'!FY139:FZ144,2,0)</f>
        <v>92</v>
      </c>
      <c r="K31" s="257"/>
      <c r="L31" s="283"/>
      <c r="O31" s="274"/>
      <c r="P31" s="289" t="s">
        <v>164</v>
      </c>
      <c r="Q31" s="289"/>
      <c r="R31" s="293" t="n">
        <f aca="false">'Result do Turno'!EK140</f>
        <v>4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e">
        <f aca="false">IF(VLOOKUP('Result do Turno'!D140,Historia!$A$2:$J$527,10,0)=0,"",VLOOKUP('Result do Turno'!D140,Historia!$A$2:$J$527,10,0))</f>
        <v>#N/A</v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IF(L32=0,"",IF(Jogos!BG140=0,"x","ѵ"))</f>
        <v>ѵ</v>
      </c>
      <c r="J32" s="295" t="str">
        <f aca="false">Jogos!CB140</f>
        <v>MARCOS DRUMOND venceu ROSANGELA NOBLAT por 6x1 6x2</v>
      </c>
      <c r="K32" s="295" t="str">
        <f aca="false">Jogos!C140</f>
        <v/>
      </c>
      <c r="L32" s="297" t="n">
        <f aca="false">IF(Jogos!BH140="x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e">
        <f aca="false">IF(VLOOKUP('Result do Turno'!D140,Historia!$A$2:$I$527,9,0)=0,"",VLOOKUP('Result do Turno'!D140,Historia!$A$2:$I$527,9,0))</f>
        <v>#N/A</v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Turno'!EL140</f>
        <v>9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e">
        <f aca="false">IF(VLOOKUP('Result do Turno'!D140,Historia!$A$2:$I$527,8,0)=0,"",VLOOKUP('Result do Turno'!D140,Historia!$A$2:$I$527,8,0))</f>
        <v>#N/A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IF(L34=0,"",IF(Jogos!BI140=0,"x","ѵ"))</f>
        <v>ѵ</v>
      </c>
      <c r="J34" s="295" t="str">
        <f aca="false">Jogos!CC140</f>
        <v>MARCOS DRUMOND venceu ALEXON LEITE por 2x6 4x6</v>
      </c>
      <c r="K34" s="295" t="str">
        <f aca="false">Jogos!E140</f>
        <v/>
      </c>
      <c r="L34" s="297" t="n">
        <f aca="false">IF(Jogos!BJ140="x x",0,1)</f>
        <v>1</v>
      </c>
      <c r="O34" s="274"/>
      <c r="P34" s="299"/>
      <c r="Q34" s="236" t="s">
        <v>169</v>
      </c>
      <c r="R34" s="185" t="n">
        <f aca="false">'Result do Turno'!EM140</f>
        <v>2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e">
        <f aca="false">IF(VLOOKUP('Result do Turno'!D140,Historia!$A$2:$I$527,7,0)=0,"",VLOOKUP('Result do Turno'!D140,Historia!$A$2:$I$527,7,0))</f>
        <v>#N/A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Turno'!EN140</f>
        <v>7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e">
        <f aca="false">IF(VLOOKUP('Result do Turno'!D140,Historia!$A$2:$I$527,6,0)=0,"",VLOOKUP('Result do Turno'!D140,Historia!$A$2:$I$527,6,0))</f>
        <v>#N/A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IF(L36=0,"",IF(Jogos!BK140=0,"x","ѵ"))</f>
        <v>x</v>
      </c>
      <c r="J36" s="295" t="str">
        <f aca="false">Jogos!CD140</f>
        <v>MARCOS DRUMOND perdeu para JOAO GILBERTO por 4x6 6x4 7x10</v>
      </c>
      <c r="K36" s="295" t="str">
        <f aca="false">Jogos!G140</f>
        <v/>
      </c>
      <c r="L36" s="297" t="n">
        <f aca="false">IF(Jogos!BL140="x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e">
        <f aca="false">IF(VLOOKUP('Result do Turno'!D140,Historia!$A$2:$I$527,5,0)=0,"",VLOOKUP('Result do Turno'!D140,Historia!$A$2:$I$527,5,0))</f>
        <v>#N/A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Turno'!EO140</f>
        <v>65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e">
        <f aca="false">IF(VLOOKUP('Result do Turno'!D140,Historia!$A$2:$I$527,4,0)=0,"",VLOOKUP('Result do Turno'!D140,Historia!$A$2:$I$527,4,0))</f>
        <v>#N/A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IF(L38=0,"",IF(Jogos!BM140=0,"x","ѵ"))</f>
        <v>ѵ</v>
      </c>
      <c r="J38" s="295" t="str">
        <f aca="false">Jogos!CE140</f>
        <v>MARCOS DRUMOND venceu LUIZ MUGLIA por WxO</v>
      </c>
      <c r="K38" s="295" t="str">
        <f aca="false">Jogos!I140</f>
        <v/>
      </c>
      <c r="L38" s="297" t="n">
        <f aca="false">IF(Jogos!BN140="x x",0,1)</f>
        <v>1</v>
      </c>
      <c r="O38" s="274"/>
      <c r="P38" s="299"/>
      <c r="Q38" s="236" t="s">
        <v>169</v>
      </c>
      <c r="R38" s="185" t="n">
        <f aca="false">'Result do Turno'!EP140</f>
        <v>23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e">
        <f aca="false">IF(VLOOKUP('Result do Turno'!D140,Historia!$A$2:$I$527,3,0)=0,"",VLOOKUP('Result do Turno'!D140,Historia!$A$2:$I$527,3,0))</f>
        <v>#N/A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Turno'!EQ140</f>
        <v>42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e">
        <f aca="false">IF(VLOOKUP('Result do Turno'!D140,Historia!$A$2:$I$527,2,0)=0,"",VLOOKUP('Result do Turno'!D140,Historia!$A$2:$I$527,2,0))</f>
        <v>#N/A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IF(L40=0,"",IF(Jogos!BO140=0,"x","ѵ"))</f>
        <v>ѵ</v>
      </c>
      <c r="J40" s="295" t="str">
        <f aca="false">Jogos!CF140</f>
        <v>MARCOS DRUMOND venceu THAMER HATEN por WxO</v>
      </c>
      <c r="K40" s="295" t="str">
        <f aca="false">Jogos!K140</f>
        <v/>
      </c>
      <c r="L40" s="297" t="n">
        <f aca="false">IF(Jogos!BP140="x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Turno'!D141</f>
        <v>JOAO GILBERTO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JOAO GILBERTO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1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Turno'!EJ141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Turno'!C141</f>
        <v>93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Turno'!C141,'Result do Turno'!FY139:FZ144,2,0)</f>
        <v>91</v>
      </c>
      <c r="K49" s="257"/>
      <c r="L49" s="283"/>
      <c r="O49" s="274"/>
      <c r="P49" s="289" t="s">
        <v>164</v>
      </c>
      <c r="Q49" s="289"/>
      <c r="R49" s="293" t="n">
        <f aca="false">'Result do Turno'!EK141</f>
        <v>5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e">
        <f aca="false">IF(VLOOKUP('Result do Turno'!D141,Historia!$A$2:$J$527,10,0)=0,"",VLOOKUP('Result do Turno'!D141,Historia!$A$2:$J$527,10,0))</f>
        <v>#N/A</v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IF(L50=0,"",IF(Jogos!BG141=0,"x","ѵ"))</f>
        <v>ѵ</v>
      </c>
      <c r="J50" s="295" t="str">
        <f aca="false">Jogos!CB141</f>
        <v>JOAO GILBERTO venceu ALEXON LEITE por WxO</v>
      </c>
      <c r="K50" s="295" t="str">
        <f aca="false">Jogos!C141</f>
        <v/>
      </c>
      <c r="L50" s="297" t="n">
        <f aca="false">IF(Jogos!BH141="x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e">
        <f aca="false">IF(VLOOKUP('Result do Turno'!D141,Historia!$A$2:$I$527,9,0)=0,"",VLOOKUP('Result do Turno'!D141,Historia!$A$2:$I$527,9,0))</f>
        <v>#N/A</v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Turno'!EL141</f>
        <v>10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e">
        <f aca="false">IF(VLOOKUP('Result do Turno'!D141,Historia!$A$2:$I$527,8,0)=0,"",VLOOKUP('Result do Turno'!D141,Historia!$A$2:$I$527,8,0))</f>
        <v>#N/A</v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IF(L52=0,"",IF(Jogos!BI141=0,"x","ѵ"))</f>
        <v>ѵ</v>
      </c>
      <c r="J52" s="295" t="str">
        <f aca="false">Jogos!CC141</f>
        <v>JOAO GILBERTO venceu LUIZ MUGLIA por WxO</v>
      </c>
      <c r="K52" s="295" t="str">
        <f aca="false">Jogos!E141</f>
        <v/>
      </c>
      <c r="L52" s="297" t="n">
        <f aca="false">IF(Jogos!BJ141="x x",0,1)</f>
        <v>1</v>
      </c>
      <c r="O52" s="274"/>
      <c r="P52" s="299"/>
      <c r="Q52" s="236" t="s">
        <v>169</v>
      </c>
      <c r="R52" s="185" t="n">
        <f aca="false">'Result do Turno'!EM141</f>
        <v>1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e">
        <f aca="false">IF(VLOOKUP('Result do Turno'!D141,Historia!$A$2:$I$527,7,0)=0,"",VLOOKUP('Result do Turno'!D141,Historia!$A$2:$I$527,7,0))</f>
        <v>#N/A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Turno'!EN141</f>
        <v>9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e">
        <f aca="false">IF(VLOOKUP('Result do Turno'!D141,Historia!$A$2:$I$527,6,0)=0,"",VLOOKUP('Result do Turno'!D141,Historia!$A$2:$I$527,6,0))</f>
        <v>#N/A</v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IF(L54=0,"",IF(Jogos!BK141=0,"x","ѵ"))</f>
        <v>ѵ</v>
      </c>
      <c r="J54" s="295" t="str">
        <f aca="false">Jogos!CD141</f>
        <v>JOAO GILBERTO venceu MARCOS DRUMOND por 6x4 4x6 10x7</v>
      </c>
      <c r="K54" s="295" t="str">
        <f aca="false">Jogos!G141</f>
        <v/>
      </c>
      <c r="L54" s="297" t="n">
        <f aca="false">IF(Jogos!BL141="x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e">
        <f aca="false">IF(VLOOKUP('Result do Turno'!D141,Historia!$A$2:$I$527,5,0)=0,"",VLOOKUP('Result do Turno'!D141,Historia!$A$2:$I$527,5,0))</f>
        <v>#N/A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Turno'!EO141</f>
        <v>68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e">
        <f aca="false">IF(VLOOKUP('Result do Turno'!D141,Historia!$A$2:$I$527,4,0)=0,"",VLOOKUP('Result do Turno'!D141,Historia!$A$2:$I$527,4,0))</f>
        <v>#N/A</v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IF(L56=0,"",IF(Jogos!BM141=0,"x","ѵ"))</f>
        <v>ѵ</v>
      </c>
      <c r="J56" s="295" t="str">
        <f aca="false">Jogos!CE141</f>
        <v>JOAO GILBERTO venceu THAMER HATEN por WxO</v>
      </c>
      <c r="K56" s="295" t="str">
        <f aca="false">Jogos!I141</f>
        <v/>
      </c>
      <c r="L56" s="297" t="n">
        <f aca="false">IF(Jogos!BN141="x x",0,1)</f>
        <v>1</v>
      </c>
      <c r="O56" s="274"/>
      <c r="P56" s="299"/>
      <c r="Q56" s="236" t="s">
        <v>169</v>
      </c>
      <c r="R56" s="185" t="n">
        <f aca="false">'Result do Turno'!EP141</f>
        <v>17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e">
        <f aca="false">IF(VLOOKUP('Result do Turno'!D141,Historia!$A$2:$I$527,3,0)=0,"",VLOOKUP('Result do Turno'!D141,Historia!$A$2:$I$527,3,0))</f>
        <v>#N/A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Turno'!EQ141</f>
        <v>51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e">
        <f aca="false">IF(VLOOKUP('Result do Turno'!D141,Historia!$A$2:$I$527,2,0)=0,"",VLOOKUP('Result do Turno'!D141,Historia!$A$2:$I$527,2,0))</f>
        <v>#N/A</v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IF(L58=0,"",IF(Jogos!BO141=0,"x","ѵ"))</f>
        <v>ѵ</v>
      </c>
      <c r="J58" s="295" t="str">
        <f aca="false">Jogos!CF141</f>
        <v>JOAO GILBERTO venceu ROSANGELA NOBLAT por WxO</v>
      </c>
      <c r="K58" s="295" t="str">
        <f aca="false">Jogos!K141</f>
        <v/>
      </c>
      <c r="L58" s="297" t="n">
        <f aca="false">IF(Jogos!BP141="x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Turno'!D142</f>
        <v>ALEXON LEITE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ALEXON LEITE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E139-E66+C63</f>
        <v>-90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Turno'!EJ142</f>
        <v>4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Turno'!C142</f>
        <v>94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Turno'!C142,'Result do Turno'!FY139:FZ144,2,0)</f>
        <v>95</v>
      </c>
      <c r="K67" s="257"/>
      <c r="L67" s="283"/>
      <c r="O67" s="274"/>
      <c r="P67" s="289" t="s">
        <v>164</v>
      </c>
      <c r="Q67" s="289"/>
      <c r="R67" s="293" t="n">
        <f aca="false">'Result do Turno'!EK142</f>
        <v>1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Turno'!D142,Historia!$A$2:$J$527,10,0)=0,"",VLOOKUP('Result do Turno'!D142,Historia!$A$2:$J$527,10,0))</f>
        <v/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IF(L68=0,"",IF(Jogos!BG142=0,"x","ѵ"))</f>
        <v>x</v>
      </c>
      <c r="J68" s="295" t="str">
        <f aca="false">Jogos!CB142</f>
        <v>ALEXON LEITE perdeu para JOAO GILBERTO por WxO</v>
      </c>
      <c r="K68" s="295" t="str">
        <f aca="false">Jogos!C142</f>
        <v/>
      </c>
      <c r="L68" s="297" t="n">
        <f aca="false">IF(Jogos!BH142="x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Turno'!D142,Historia!$A$2:$I$527,9,0)=0,"",VLOOKUP('Result do Turno'!D142,Historia!$A$2:$I$527,9,0))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Turno'!EL142</f>
        <v>2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Turno'!D142,Historia!$A$2:$I$527,8,0)=0,"",VLOOKUP('Result do Turno'!D142,Historia!$A$2:$I$527,8,0))</f>
        <v>95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IF(L70=0,"",IF(Jogos!BI142=0,"x","ѵ"))</f>
        <v>x</v>
      </c>
      <c r="J70" s="295" t="str">
        <f aca="false">Jogos!CC142</f>
        <v>ALEXON LEITE perdeu para MARCOS DRUMOND por WxO</v>
      </c>
      <c r="K70" s="295" t="str">
        <f aca="false">Jogos!E142</f>
        <v/>
      </c>
      <c r="L70" s="297" t="n">
        <f aca="false">IF(Jogos!BJ142="x x",0,1)</f>
        <v>1</v>
      </c>
      <c r="O70" s="274"/>
      <c r="P70" s="299"/>
      <c r="Q70" s="236" t="s">
        <v>169</v>
      </c>
      <c r="R70" s="185" t="n">
        <f aca="false">'Result do Turno'!EM142</f>
        <v>6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str">
        <f aca="false">IF(VLOOKUP('Result do Turno'!D142,Historia!$A$2:$I$527,7,0)=0,"",VLOOKUP('Result do Turno'!D142,Historia!$A$2:$I$527,7,0))</f>
        <v/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Turno'!EN142</f>
        <v>-4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str">
        <f aca="false">IF(VLOOKUP('Result do Turno'!D142,Historia!$A$2:$I$527,6,0)=0,"",VLOOKUP('Result do Turno'!D142,Historia!$A$2:$I$527,6,0))</f>
        <v/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IF(L72=0,"",IF(Jogos!BK142=0,"x","ѵ"))</f>
        <v/>
      </c>
      <c r="J72" s="295" t="str">
        <f aca="false">Jogos!CD142</f>
        <v>ALEXON LEITE x THAMER HATEN</v>
      </c>
      <c r="K72" s="295" t="str">
        <f aca="false">Jogos!G142</f>
        <v>ALEXON LEITE</v>
      </c>
      <c r="L72" s="297" t="n">
        <f aca="false">IF(Jogos!BL142="x x",0,1)</f>
        <v>0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Turno'!D142,Historia!$A$2:$I$527,5,0)=0,"",VLOOKUP('Result do Turno'!D142,Historia!$A$2:$I$527,5,0))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Turno'!EO142</f>
        <v>12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Turno'!D142,Historia!$A$2:$I$527,4,0)=0,"",VLOOKUP('Result do Turno'!D142,Historia!$A$2:$I$527,4,0))</f>
        <v/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IF(L74=0,"",IF(Jogos!BM142=0,"x","ѵ"))</f>
        <v>x</v>
      </c>
      <c r="J74" s="295" t="str">
        <f aca="false">Jogos!CE142</f>
        <v>ALEXON LEITE perdeu para ROSANGELA NOBLAT por WxO</v>
      </c>
      <c r="K74" s="295" t="str">
        <f aca="false">Jogos!I142</f>
        <v/>
      </c>
      <c r="L74" s="297" t="n">
        <f aca="false">IF(Jogos!BN142="x x",0,1)</f>
        <v>1</v>
      </c>
      <c r="O74" s="274"/>
      <c r="P74" s="299"/>
      <c r="Q74" s="236" t="s">
        <v>169</v>
      </c>
      <c r="R74" s="185" t="n">
        <f aca="false">'Result do Turno'!EP142</f>
        <v>36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Turno'!D142,Historia!$A$2:$I$527,3,0)=0,"",VLOOKUP('Result do Turno'!D142,Historia!$A$2:$I$527,3,0))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Turno'!EQ142</f>
        <v>-24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Turno'!D142,Historia!$A$2:$I$527,2,0)=0,"",VLOOKUP('Result do Turno'!D142,Historia!$A$2:$I$527,2,0))</f>
        <v/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IF(L76=0,"",IF(Jogos!BO142=0,"x","ѵ"))</f>
        <v>ѵ</v>
      </c>
      <c r="J76" s="295" t="str">
        <f aca="false">Jogos!CF142</f>
        <v>ALEXON LEITE venceu LUIZ MUGLIA por WxO</v>
      </c>
      <c r="K76" s="295" t="str">
        <f aca="false">Jogos!K142</f>
        <v/>
      </c>
      <c r="L76" s="297" t="n">
        <f aca="false">IF(Jogos!BP142="x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Turno'!D143</f>
        <v>ROSANGELA NOBLAT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ROSANGELA NOBLAT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4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Turno'!EJ143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Turno'!C143</f>
        <v>95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Turno'!C143,'Result do Turno'!FY139:FZ144,2,0)</f>
        <v>94</v>
      </c>
      <c r="K85" s="257"/>
      <c r="L85" s="283"/>
      <c r="O85" s="274"/>
      <c r="P85" s="289" t="s">
        <v>164</v>
      </c>
      <c r="Q85" s="289"/>
      <c r="R85" s="293" t="n">
        <f aca="false">'Result do Turno'!EK143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Turno'!D143,Historia!$A$2:$J$527,10,0)=0,"",VLOOKUP('Result do Turno'!D143,Historia!$A$2:$J$527,10,0))</f>
        <v/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IF(L86=0,"",IF(Jogos!BG143=0,"x","ѵ"))</f>
        <v>x</v>
      </c>
      <c r="J86" s="295" t="str">
        <f aca="false">Jogos!CB143</f>
        <v>ROSANGELA NOBLAT perdeu para MARCOS DRUMOND por 1x6 2x6</v>
      </c>
      <c r="K86" s="295" t="str">
        <f aca="false">Jogos!C143</f>
        <v/>
      </c>
      <c r="L86" s="297" t="n">
        <f aca="false">IF(Jogos!BH143="x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Turno'!D143,Historia!$A$2:$I$527,9,0)=0,"",VLOOKUP('Result do Turno'!D143,Historia!$A$2:$I$527,9,0))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Turno'!EL143</f>
        <v>4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n">
        <f aca="false">IF(VLOOKUP('Result do Turno'!D143,Historia!$A$2:$I$527,8,0)=0,"",VLOOKUP('Result do Turno'!D143,Historia!$A$2:$I$527,8,0))</f>
        <v>94</v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IF(L88=0,"",IF(Jogos!BI143=0,"x","ѵ"))</f>
        <v>x</v>
      </c>
      <c r="J88" s="295" t="str">
        <f aca="false">Jogos!CC143</f>
        <v>ROSANGELA NOBLAT perdeu para THAMER HATEN por WxO</v>
      </c>
      <c r="K88" s="295" t="str">
        <f aca="false">Jogos!E143</f>
        <v/>
      </c>
      <c r="L88" s="297" t="n">
        <f aca="false">IF(Jogos!BJ143="x x",0,1)</f>
        <v>1</v>
      </c>
      <c r="O88" s="274"/>
      <c r="P88" s="299"/>
      <c r="Q88" s="236" t="s">
        <v>169</v>
      </c>
      <c r="R88" s="185" t="n">
        <f aca="false">'Result do Turno'!EM143</f>
        <v>6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str">
        <f aca="false">IF(VLOOKUP('Result do Turno'!D143,Historia!$A$2:$I$527,7,0)=0,"",VLOOKUP('Result do Turno'!D143,Historia!$A$2:$I$527,7,0))</f>
        <v/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Turno'!EN143</f>
        <v>-2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str">
        <f aca="false">IF(VLOOKUP('Result do Turno'!D143,Historia!$A$2:$I$527,6,0)=0,"",VLOOKUP('Result do Turno'!D143,Historia!$A$2:$I$527,6,0))</f>
        <v/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IF(L90=0,"",IF(Jogos!BK143=0,"x","ѵ"))</f>
        <v>ѵ</v>
      </c>
      <c r="J90" s="295" t="str">
        <f aca="false">Jogos!CD143</f>
        <v>ROSANGELA NOBLAT venceu LUIZ MUGLIA por WxO</v>
      </c>
      <c r="K90" s="295" t="str">
        <f aca="false">Jogos!G143</f>
        <v/>
      </c>
      <c r="L90" s="297" t="n">
        <f aca="false">IF(Jogos!BL143="x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str">
        <f aca="false">IF(VLOOKUP('Result do Turno'!D143,Historia!$A$2:$I$527,5,0)=0,"",VLOOKUP('Result do Turno'!D143,Historia!$A$2:$I$527,5,0))</f>
        <v/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Turno'!EO143</f>
        <v>33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n">
        <f aca="false">IF(VLOOKUP('Result do Turno'!D143,Historia!$A$2:$I$527,4,0)=0,"",VLOOKUP('Result do Turno'!D143,Historia!$A$2:$I$527,4,0))</f>
        <v>77</v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IF(L92=0,"",IF(Jogos!BM143=0,"x","ѵ"))</f>
        <v>ѵ</v>
      </c>
      <c r="J92" s="295" t="str">
        <f aca="false">Jogos!CE143</f>
        <v>ROSANGELA NOBLAT venceu ALEXON LEITE por WxO</v>
      </c>
      <c r="K92" s="295" t="str">
        <f aca="false">Jogos!I143</f>
        <v/>
      </c>
      <c r="L92" s="297" t="n">
        <f aca="false">IF(Jogos!BN143="x x",0,1)</f>
        <v>1</v>
      </c>
      <c r="O92" s="274"/>
      <c r="P92" s="299"/>
      <c r="Q92" s="236" t="s">
        <v>169</v>
      </c>
      <c r="R92" s="185" t="n">
        <f aca="false">'Result do Turno'!EP143</f>
        <v>36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n">
        <f aca="false">IF(VLOOKUP('Result do Turno'!D143,Historia!$A$2:$I$527,3,0)=0,"",VLOOKUP('Result do Turno'!D143,Historia!$A$2:$I$527,3,0))</f>
        <v>93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Turno'!EQ143</f>
        <v>-3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str">
        <f aca="false">IF(VLOOKUP('Result do Turno'!D143,Historia!$A$2:$I$527,2,0)=0,"",VLOOKUP('Result do Turno'!D143,Historia!$A$2:$I$527,2,0))</f>
        <v/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IF(L94=0,"",IF(Jogos!BO143=0,"x","ѵ"))</f>
        <v>x</v>
      </c>
      <c r="J94" s="295" t="str">
        <f aca="false">Jogos!CF143</f>
        <v>ROSANGELA NOBLAT perdeu para JOAO GILBERTO por WxO</v>
      </c>
      <c r="K94" s="295" t="str">
        <f aca="false">Jogos!K143</f>
        <v/>
      </c>
      <c r="L94" s="297" t="n">
        <f aca="false">IF(Jogos!BP143="x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Turno'!D144</f>
        <v>LUIZ MUGLIA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LUIZ MUGLIA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6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Turno'!EJ144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Turno'!C144</f>
        <v>96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Turno'!C144,'Result do Turno'!FY139:FZ144,2,0)</f>
        <v>96</v>
      </c>
      <c r="K103" s="257"/>
      <c r="L103" s="283"/>
      <c r="O103" s="274"/>
      <c r="P103" s="289" t="s">
        <v>164</v>
      </c>
      <c r="Q103" s="289"/>
      <c r="R103" s="293" t="n">
        <f aca="false">'Result do Turno'!EK144</f>
        <v>0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Turno'!D144,Historia!$A$2:$J$527,10,0)=0,"",VLOOKUP('Result do Turno'!D144,Historia!$A$2:$J$527,10,0))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IF(L104=0,"",IF(Jogos!BG144=0,"x","ѵ"))</f>
        <v>x</v>
      </c>
      <c r="J104" s="295" t="str">
        <f aca="false">Jogos!CB144</f>
        <v>LUIZ MUGLIA perdeu para THAMER HATEN por WxO</v>
      </c>
      <c r="K104" s="295" t="str">
        <f aca="false">Jogos!C144</f>
        <v/>
      </c>
      <c r="L104" s="297" t="n">
        <f aca="false">IF(Jogos!BH144="x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Turno'!D144,Historia!$A$2:$I$527,9,0)=0,"",VLOOKUP('Result do Turno'!D144,Historia!$A$2:$I$527,9,0))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Turno'!EL144</f>
        <v>0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Turno'!D144,Historia!$A$2:$I$527,8,0)=0,"",VLOOKUP('Result do Turno'!D144,Historia!$A$2:$I$527,8,0))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IF(L106=0,"",IF(Jogos!BI144=0,"x","ѵ"))</f>
        <v>x</v>
      </c>
      <c r="J106" s="295" t="str">
        <f aca="false">Jogos!CC144</f>
        <v>LUIZ MUGLIA perdeu para JOAO GILBERTO por WxO</v>
      </c>
      <c r="K106" s="295" t="str">
        <f aca="false">Jogos!E144</f>
        <v/>
      </c>
      <c r="L106" s="297" t="n">
        <f aca="false">IF(Jogos!BJ144="x x",0,1)</f>
        <v>1</v>
      </c>
      <c r="O106" s="274"/>
      <c r="P106" s="299"/>
      <c r="Q106" s="236" t="s">
        <v>169</v>
      </c>
      <c r="R106" s="185" t="n">
        <f aca="false">'Result do Turno'!EM144</f>
        <v>10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Turno'!D144,Historia!$A$2:$I$527,7,0)=0,"",VLOOKUP('Result do Turno'!D144,Historia!$A$2:$I$527,7,0))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Turno'!EN144</f>
        <v>-10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Turno'!D144,Historia!$A$2:$I$527,6,0)=0,"",VLOOKUP('Result do Turno'!D144,Historia!$A$2:$I$527,6,0))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IF(L108=0,"",IF(Jogos!BK144=0,"x","ѵ"))</f>
        <v>x</v>
      </c>
      <c r="J108" s="295" t="str">
        <f aca="false">Jogos!CD144</f>
        <v>LUIZ MUGLIA perdeu para ROSANGELA NOBLAT por WxO</v>
      </c>
      <c r="K108" s="295" t="str">
        <f aca="false">Jogos!G144</f>
        <v/>
      </c>
      <c r="L108" s="297" t="n">
        <f aca="false">IF(Jogos!BL144="x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Turno'!D144,Historia!$A$2:$I$527,5,0)=0,"",VLOOKUP('Result do Turno'!D144,Historia!$A$2:$I$527,5,0))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Turno'!EO144</f>
        <v>0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Turno'!D144,Historia!$A$2:$I$527,4,0)=0,"",VLOOKUP('Result do Turno'!D144,Historia!$A$2:$I$527,4,0))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IF(L110=0,"",IF(Jogos!BM144=0,"x","ѵ"))</f>
        <v>x</v>
      </c>
      <c r="J110" s="295" t="str">
        <f aca="false">Jogos!CE144</f>
        <v>LUIZ MUGLIA perdeu para MARCOS DRUMOND por WxO</v>
      </c>
      <c r="K110" s="295" t="str">
        <f aca="false">Jogos!I144</f>
        <v/>
      </c>
      <c r="L110" s="297" t="n">
        <f aca="false">IF(Jogos!BN144="x x",0,1)</f>
        <v>1</v>
      </c>
      <c r="O110" s="274"/>
      <c r="P110" s="299"/>
      <c r="Q110" s="236" t="s">
        <v>169</v>
      </c>
      <c r="R110" s="185" t="n">
        <f aca="false">'Result do Turno'!EP144</f>
        <v>60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Turno'!D144,Historia!$A$2:$I$527,3,0)=0,"",VLOOKUP('Result do Turno'!D144,Historia!$A$2:$I$527,3,0))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Turno'!EQ144</f>
        <v>-60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Turno'!D144,Historia!$A$2:$I$527,2,0)=0,"",VLOOKUP('Result do Turno'!D144,Historia!$A$2:$I$527,2,0))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IF(L112=0,"",IF(Jogos!BO144=0,"x","ѵ"))</f>
        <v>x</v>
      </c>
      <c r="J112" s="295" t="str">
        <f aca="false">Jogos!CF144</f>
        <v>LUIZ MUGLIA perdeu para ALEXON LEITE por WxO</v>
      </c>
      <c r="K112" s="295" t="str">
        <f aca="false">Jogos!K144</f>
        <v/>
      </c>
      <c r="L112" s="297" t="n">
        <f aca="false">IF(Jogos!BP144="x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826">
      <formula>E6=0</formula>
    </cfRule>
    <cfRule type="expression" priority="3" aboveAverage="0" equalAverage="0" bottom="0" percent="0" rank="0" text="" dxfId="1827">
      <formula>E6=1</formula>
    </cfRule>
  </conditionalFormatting>
  <conditionalFormatting sqref="K32 K34 K36 K38 K40">
    <cfRule type="expression" priority="4" aboveAverage="0" equalAverage="0" bottom="0" percent="0" rank="0" text="" dxfId="1828">
      <formula>$D$27=K32</formula>
    </cfRule>
    <cfRule type="expression" priority="5" aboveAverage="0" equalAverage="0" bottom="0" percent="0" rank="0" text="" dxfId="1829">
      <formula>$D$9</formula>
    </cfRule>
  </conditionalFormatting>
  <conditionalFormatting sqref="K54">
    <cfRule type="expression" priority="6" aboveAverage="0" equalAverage="0" bottom="0" percent="0" rank="0" text="" dxfId="1830">
      <formula>$D$45=K54</formula>
    </cfRule>
  </conditionalFormatting>
  <conditionalFormatting sqref="K68 K70 K72 K74 K76">
    <cfRule type="expression" priority="7" aboveAverage="0" equalAverage="0" bottom="0" percent="0" rank="0" text="" dxfId="1831">
      <formula>$D$63=K68</formula>
    </cfRule>
    <cfRule type="expression" priority="8" aboveAverage="0" equalAverage="0" bottom="0" percent="0" rank="0" text="" dxfId="1832">
      <formula>$D$9</formula>
    </cfRule>
  </conditionalFormatting>
  <conditionalFormatting sqref="K86 K88 K90 K92 K94">
    <cfRule type="expression" priority="9" aboveAverage="0" equalAverage="0" bottom="0" percent="0" rank="0" text="" dxfId="1833">
      <formula>$D$81=K86</formula>
    </cfRule>
    <cfRule type="expression" priority="10" aboveAverage="0" equalAverage="0" bottom="0" percent="0" rank="0" text="" dxfId="1834">
      <formula>$D$9</formula>
    </cfRule>
  </conditionalFormatting>
  <conditionalFormatting sqref="K50">
    <cfRule type="expression" priority="11" aboveAverage="0" equalAverage="0" bottom="0" percent="0" rank="0" text="" dxfId="1835">
      <formula>$D$45=K50</formula>
    </cfRule>
  </conditionalFormatting>
  <conditionalFormatting sqref="K52">
    <cfRule type="expression" priority="12" aboveAverage="0" equalAverage="0" bottom="0" percent="0" rank="0" text="" dxfId="1836">
      <formula>$D$45=K52</formula>
    </cfRule>
  </conditionalFormatting>
  <conditionalFormatting sqref="K56">
    <cfRule type="expression" priority="13" aboveAverage="0" equalAverage="0" bottom="0" percent="0" rank="0" text="" dxfId="1837">
      <formula>$D$45=K56</formula>
    </cfRule>
  </conditionalFormatting>
  <conditionalFormatting sqref="K58">
    <cfRule type="expression" priority="14" aboveAverage="0" equalAverage="0" bottom="0" percent="0" rank="0" text="" dxfId="1838">
      <formula>$D$45=K58</formula>
    </cfRule>
  </conditionalFormatting>
  <conditionalFormatting sqref="K14">
    <cfRule type="expression" priority="15" aboveAverage="0" equalAverage="0" bottom="0" percent="0" rank="0" text="" dxfId="1839">
      <formula>$D$9=K14</formula>
    </cfRule>
  </conditionalFormatting>
  <conditionalFormatting sqref="K16">
    <cfRule type="expression" priority="16" aboveAverage="0" equalAverage="0" bottom="0" percent="0" rank="0" text="" dxfId="1840">
      <formula>$D$9=K16</formula>
    </cfRule>
  </conditionalFormatting>
  <conditionalFormatting sqref="K18">
    <cfRule type="expression" priority="17" aboveAverage="0" equalAverage="0" bottom="0" percent="0" rank="0" text="" dxfId="1841">
      <formula>$D$9=K18</formula>
    </cfRule>
  </conditionalFormatting>
  <conditionalFormatting sqref="K20">
    <cfRule type="expression" priority="18" aboveAverage="0" equalAverage="0" bottom="0" percent="0" rank="0" text="" dxfId="1842">
      <formula>$D$9=K20</formula>
    </cfRule>
  </conditionalFormatting>
  <conditionalFormatting sqref="K22">
    <cfRule type="expression" priority="19" aboveAverage="0" equalAverage="0" bottom="0" percent="0" rank="0" text="" dxfId="1843">
      <formula>$D$9=K22</formula>
    </cfRule>
  </conditionalFormatting>
  <conditionalFormatting sqref="K104">
    <cfRule type="expression" priority="20" aboveAverage="0" equalAverage="0" bottom="0" percent="0" rank="0" text="" dxfId="1844">
      <formula>$D$99=K104</formula>
    </cfRule>
  </conditionalFormatting>
  <conditionalFormatting sqref="K106">
    <cfRule type="expression" priority="21" aboveAverage="0" equalAverage="0" bottom="0" percent="0" rank="0" text="" dxfId="1845">
      <formula>$D$99=K106</formula>
    </cfRule>
  </conditionalFormatting>
  <conditionalFormatting sqref="K108">
    <cfRule type="expression" priority="22" aboveAverage="0" equalAverage="0" bottom="0" percent="0" rank="0" text="" dxfId="1846">
      <formula>$D$99=K108</formula>
    </cfRule>
  </conditionalFormatting>
  <conditionalFormatting sqref="K110">
    <cfRule type="expression" priority="23" aboveAverage="0" equalAverage="0" bottom="0" percent="0" rank="0" text="" dxfId="1847">
      <formula>$D$99=K110</formula>
    </cfRule>
  </conditionalFormatting>
  <conditionalFormatting sqref="K112">
    <cfRule type="expression" priority="24" aboveAverage="0" equalAverage="0" bottom="0" percent="0" rank="0" text="" dxfId="1848">
      <formula>$D$99=K112</formula>
    </cfRule>
  </conditionalFormatting>
  <conditionalFormatting sqref="I88">
    <cfRule type="cellIs" priority="25" operator="equal" aboveAverage="0" equalAverage="0" bottom="0" percent="0" rank="0" text="" dxfId="1849">
      <formula>"ѵ"</formula>
    </cfRule>
    <cfRule type="cellIs" priority="26" operator="equal" aboveAverage="0" equalAverage="0" bottom="0" percent="0" rank="0" text="" dxfId="1850">
      <formula>"x"</formula>
    </cfRule>
  </conditionalFormatting>
  <conditionalFormatting sqref="I90">
    <cfRule type="cellIs" priority="27" operator="equal" aboveAverage="0" equalAverage="0" bottom="0" percent="0" rank="0" text="" dxfId="1851">
      <formula>"ѵ"</formula>
    </cfRule>
    <cfRule type="cellIs" priority="28" operator="equal" aboveAverage="0" equalAverage="0" bottom="0" percent="0" rank="0" text="" dxfId="1852">
      <formula>"x"</formula>
    </cfRule>
  </conditionalFormatting>
  <conditionalFormatting sqref="I92">
    <cfRule type="cellIs" priority="29" operator="equal" aboveAverage="0" equalAverage="0" bottom="0" percent="0" rank="0" text="" dxfId="1853">
      <formula>"ѵ"</formula>
    </cfRule>
    <cfRule type="cellIs" priority="30" operator="equal" aboveAverage="0" equalAverage="0" bottom="0" percent="0" rank="0" text="" dxfId="1854">
      <formula>"x"</formula>
    </cfRule>
  </conditionalFormatting>
  <conditionalFormatting sqref="I94">
    <cfRule type="cellIs" priority="31" operator="equal" aboveAverage="0" equalAverage="0" bottom="0" percent="0" rank="0" text="" dxfId="1855">
      <formula>"ѵ"</formula>
    </cfRule>
    <cfRule type="cellIs" priority="32" operator="equal" aboveAverage="0" equalAverage="0" bottom="0" percent="0" rank="0" text="" dxfId="1856">
      <formula>"x"</formula>
    </cfRule>
  </conditionalFormatting>
  <conditionalFormatting sqref="I32">
    <cfRule type="cellIs" priority="33" operator="equal" aboveAverage="0" equalAverage="0" bottom="0" percent="0" rank="0" text="" dxfId="1857">
      <formula>"ѵ"</formula>
    </cfRule>
    <cfRule type="cellIs" priority="34" operator="equal" aboveAverage="0" equalAverage="0" bottom="0" percent="0" rank="0" text="" dxfId="1858">
      <formula>"x"</formula>
    </cfRule>
  </conditionalFormatting>
  <conditionalFormatting sqref="I34">
    <cfRule type="cellIs" priority="35" operator="equal" aboveAverage="0" equalAverage="0" bottom="0" percent="0" rank="0" text="" dxfId="1859">
      <formula>"ѵ"</formula>
    </cfRule>
    <cfRule type="cellIs" priority="36" operator="equal" aboveAverage="0" equalAverage="0" bottom="0" percent="0" rank="0" text="" dxfId="1860">
      <formula>"x"</formula>
    </cfRule>
  </conditionalFormatting>
  <conditionalFormatting sqref="I36">
    <cfRule type="cellIs" priority="37" operator="equal" aboveAverage="0" equalAverage="0" bottom="0" percent="0" rank="0" text="" dxfId="1861">
      <formula>"ѵ"</formula>
    </cfRule>
    <cfRule type="cellIs" priority="38" operator="equal" aboveAverage="0" equalAverage="0" bottom="0" percent="0" rank="0" text="" dxfId="1862">
      <formula>"x"</formula>
    </cfRule>
  </conditionalFormatting>
  <conditionalFormatting sqref="I38">
    <cfRule type="cellIs" priority="39" operator="equal" aboveAverage="0" equalAverage="0" bottom="0" percent="0" rank="0" text="" dxfId="1863">
      <formula>"ѵ"</formula>
    </cfRule>
    <cfRule type="cellIs" priority="40" operator="equal" aboveAverage="0" equalAverage="0" bottom="0" percent="0" rank="0" text="" dxfId="1864">
      <formula>"x"</formula>
    </cfRule>
  </conditionalFormatting>
  <conditionalFormatting sqref="I40">
    <cfRule type="cellIs" priority="41" operator="equal" aboveAverage="0" equalAverage="0" bottom="0" percent="0" rank="0" text="" dxfId="1865">
      <formula>"ѵ"</formula>
    </cfRule>
    <cfRule type="cellIs" priority="42" operator="equal" aboveAverage="0" equalAverage="0" bottom="0" percent="0" rank="0" text="" dxfId="1866">
      <formula>"x"</formula>
    </cfRule>
  </conditionalFormatting>
  <conditionalFormatting sqref="I14">
    <cfRule type="cellIs" priority="43" operator="equal" aboveAverage="0" equalAverage="0" bottom="0" percent="0" rank="0" text="" dxfId="1867">
      <formula>"ѵ"</formula>
    </cfRule>
    <cfRule type="cellIs" priority="44" operator="equal" aboveAverage="0" equalAverage="0" bottom="0" percent="0" rank="0" text="" dxfId="1868">
      <formula>"x"</formula>
    </cfRule>
  </conditionalFormatting>
  <conditionalFormatting sqref="I16">
    <cfRule type="cellIs" priority="45" operator="equal" aboveAverage="0" equalAverage="0" bottom="0" percent="0" rank="0" text="" dxfId="1869">
      <formula>"ѵ"</formula>
    </cfRule>
    <cfRule type="cellIs" priority="46" operator="equal" aboveAverage="0" equalAverage="0" bottom="0" percent="0" rank="0" text="" dxfId="1870">
      <formula>"x"</formula>
    </cfRule>
  </conditionalFormatting>
  <conditionalFormatting sqref="I18">
    <cfRule type="cellIs" priority="47" operator="equal" aboveAverage="0" equalAverage="0" bottom="0" percent="0" rank="0" text="" dxfId="1871">
      <formula>"ѵ"</formula>
    </cfRule>
    <cfRule type="cellIs" priority="48" operator="equal" aboveAverage="0" equalAverage="0" bottom="0" percent="0" rank="0" text="" dxfId="1872">
      <formula>"x"</formula>
    </cfRule>
  </conditionalFormatting>
  <conditionalFormatting sqref="I20">
    <cfRule type="cellIs" priority="49" operator="equal" aboveAverage="0" equalAverage="0" bottom="0" percent="0" rank="0" text="" dxfId="1873">
      <formula>"ѵ"</formula>
    </cfRule>
    <cfRule type="cellIs" priority="50" operator="equal" aboveAverage="0" equalAverage="0" bottom="0" percent="0" rank="0" text="" dxfId="1874">
      <formula>"x"</formula>
    </cfRule>
  </conditionalFormatting>
  <conditionalFormatting sqref="I22">
    <cfRule type="cellIs" priority="51" operator="equal" aboveAverage="0" equalAverage="0" bottom="0" percent="0" rank="0" text="" dxfId="1875">
      <formula>"ѵ"</formula>
    </cfRule>
    <cfRule type="cellIs" priority="52" operator="equal" aboveAverage="0" equalAverage="0" bottom="0" percent="0" rank="0" text="" dxfId="1876">
      <formula>"x"</formula>
    </cfRule>
  </conditionalFormatting>
  <conditionalFormatting sqref="I50">
    <cfRule type="cellIs" priority="53" operator="equal" aboveAverage="0" equalAverage="0" bottom="0" percent="0" rank="0" text="" dxfId="1877">
      <formula>"ѵ"</formula>
    </cfRule>
    <cfRule type="cellIs" priority="54" operator="equal" aboveAverage="0" equalAverage="0" bottom="0" percent="0" rank="0" text="" dxfId="1878">
      <formula>"x"</formula>
    </cfRule>
  </conditionalFormatting>
  <conditionalFormatting sqref="I52">
    <cfRule type="cellIs" priority="55" operator="equal" aboveAverage="0" equalAverage="0" bottom="0" percent="0" rank="0" text="" dxfId="1879">
      <formula>"ѵ"</formula>
    </cfRule>
    <cfRule type="cellIs" priority="56" operator="equal" aboveAverage="0" equalAverage="0" bottom="0" percent="0" rank="0" text="" dxfId="1880">
      <formula>"x"</formula>
    </cfRule>
  </conditionalFormatting>
  <conditionalFormatting sqref="I54">
    <cfRule type="cellIs" priority="57" operator="equal" aboveAverage="0" equalAverage="0" bottom="0" percent="0" rank="0" text="" dxfId="1881">
      <formula>"ѵ"</formula>
    </cfRule>
    <cfRule type="cellIs" priority="58" operator="equal" aboveAverage="0" equalAverage="0" bottom="0" percent="0" rank="0" text="" dxfId="1882">
      <formula>"x"</formula>
    </cfRule>
  </conditionalFormatting>
  <conditionalFormatting sqref="I56">
    <cfRule type="cellIs" priority="59" operator="equal" aboveAverage="0" equalAverage="0" bottom="0" percent="0" rank="0" text="" dxfId="1883">
      <formula>"ѵ"</formula>
    </cfRule>
    <cfRule type="cellIs" priority="60" operator="equal" aboveAverage="0" equalAverage="0" bottom="0" percent="0" rank="0" text="" dxfId="1884">
      <formula>"x"</formula>
    </cfRule>
  </conditionalFormatting>
  <conditionalFormatting sqref="I58">
    <cfRule type="cellIs" priority="61" operator="equal" aboveAverage="0" equalAverage="0" bottom="0" percent="0" rank="0" text="" dxfId="1885">
      <formula>"ѵ"</formula>
    </cfRule>
    <cfRule type="cellIs" priority="62" operator="equal" aboveAverage="0" equalAverage="0" bottom="0" percent="0" rank="0" text="" dxfId="1886">
      <formula>"x"</formula>
    </cfRule>
  </conditionalFormatting>
  <conditionalFormatting sqref="I68">
    <cfRule type="cellIs" priority="63" operator="equal" aboveAverage="0" equalAverage="0" bottom="0" percent="0" rank="0" text="" dxfId="1887">
      <formula>"ѵ"</formula>
    </cfRule>
    <cfRule type="cellIs" priority="64" operator="equal" aboveAverage="0" equalAverage="0" bottom="0" percent="0" rank="0" text="" dxfId="1888">
      <formula>"x"</formula>
    </cfRule>
  </conditionalFormatting>
  <conditionalFormatting sqref="I70">
    <cfRule type="cellIs" priority="65" operator="equal" aboveAverage="0" equalAverage="0" bottom="0" percent="0" rank="0" text="" dxfId="1889">
      <formula>"ѵ"</formula>
    </cfRule>
    <cfRule type="cellIs" priority="66" operator="equal" aboveAverage="0" equalAverage="0" bottom="0" percent="0" rank="0" text="" dxfId="1890">
      <formula>"x"</formula>
    </cfRule>
  </conditionalFormatting>
  <conditionalFormatting sqref="I72">
    <cfRule type="cellIs" priority="67" operator="equal" aboveAverage="0" equalAverage="0" bottom="0" percent="0" rank="0" text="" dxfId="1891">
      <formula>"ѵ"</formula>
    </cfRule>
    <cfRule type="cellIs" priority="68" operator="equal" aboveAverage="0" equalAverage="0" bottom="0" percent="0" rank="0" text="" dxfId="1892">
      <formula>"x"</formula>
    </cfRule>
  </conditionalFormatting>
  <conditionalFormatting sqref="I74">
    <cfRule type="cellIs" priority="69" operator="equal" aboveAverage="0" equalAverage="0" bottom="0" percent="0" rank="0" text="" dxfId="1893">
      <formula>"ѵ"</formula>
    </cfRule>
    <cfRule type="cellIs" priority="70" operator="equal" aboveAverage="0" equalAverage="0" bottom="0" percent="0" rank="0" text="" dxfId="1894">
      <formula>"x"</formula>
    </cfRule>
  </conditionalFormatting>
  <conditionalFormatting sqref="I76">
    <cfRule type="cellIs" priority="71" operator="equal" aboveAverage="0" equalAverage="0" bottom="0" percent="0" rank="0" text="" dxfId="1895">
      <formula>"ѵ"</formula>
    </cfRule>
    <cfRule type="cellIs" priority="72" operator="equal" aboveAverage="0" equalAverage="0" bottom="0" percent="0" rank="0" text="" dxfId="1896">
      <formula>"x"</formula>
    </cfRule>
  </conditionalFormatting>
  <conditionalFormatting sqref="I104">
    <cfRule type="cellIs" priority="73" operator="equal" aboveAverage="0" equalAverage="0" bottom="0" percent="0" rank="0" text="" dxfId="1897">
      <formula>"ѵ"</formula>
    </cfRule>
    <cfRule type="cellIs" priority="74" operator="equal" aboveAverage="0" equalAverage="0" bottom="0" percent="0" rank="0" text="" dxfId="1898">
      <formula>"x"</formula>
    </cfRule>
  </conditionalFormatting>
  <conditionalFormatting sqref="I106">
    <cfRule type="cellIs" priority="75" operator="equal" aboveAverage="0" equalAverage="0" bottom="0" percent="0" rank="0" text="" dxfId="1899">
      <formula>"ѵ"</formula>
    </cfRule>
    <cfRule type="cellIs" priority="76" operator="equal" aboveAverage="0" equalAverage="0" bottom="0" percent="0" rank="0" text="" dxfId="1900">
      <formula>"x"</formula>
    </cfRule>
  </conditionalFormatting>
  <conditionalFormatting sqref="I108">
    <cfRule type="cellIs" priority="77" operator="equal" aboveAverage="0" equalAverage="0" bottom="0" percent="0" rank="0" text="" dxfId="1901">
      <formula>"ѵ"</formula>
    </cfRule>
    <cfRule type="cellIs" priority="78" operator="equal" aboveAverage="0" equalAverage="0" bottom="0" percent="0" rank="0" text="" dxfId="1902">
      <formula>"x"</formula>
    </cfRule>
  </conditionalFormatting>
  <conditionalFormatting sqref="I110">
    <cfRule type="cellIs" priority="79" operator="equal" aboveAverage="0" equalAverage="0" bottom="0" percent="0" rank="0" text="" dxfId="1903">
      <formula>"ѵ"</formula>
    </cfRule>
    <cfRule type="cellIs" priority="80" operator="equal" aboveAverage="0" equalAverage="0" bottom="0" percent="0" rank="0" text="" dxfId="1904">
      <formula>"x"</formula>
    </cfRule>
  </conditionalFormatting>
  <conditionalFormatting sqref="I112">
    <cfRule type="cellIs" priority="81" operator="equal" aboveAverage="0" equalAverage="0" bottom="0" percent="0" rank="0" text="" dxfId="1905">
      <formula>"ѵ"</formula>
    </cfRule>
    <cfRule type="cellIs" priority="82" operator="equal" aboveAverage="0" equalAverage="0" bottom="0" percent="0" rank="0" text="" dxfId="1906">
      <formula>"x"</formula>
    </cfRule>
  </conditionalFormatting>
  <conditionalFormatting sqref="I86">
    <cfRule type="cellIs" priority="83" operator="equal" aboveAverage="0" equalAverage="0" bottom="0" percent="0" rank="0" text="" dxfId="1907">
      <formula>"ѵ"</formula>
    </cfRule>
    <cfRule type="cellIs" priority="84" operator="equal" aboveAverage="0" equalAverage="0" bottom="0" percent="0" rank="0" text="" dxfId="1908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Turno'!C146</f>
        <v>GRUPO Q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Turno'!D148</f>
        <v>RICARDO BARBOSA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RICARDO BARBOSA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-94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Turno'!EJ148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Turno'!C148</f>
        <v>97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Turno'!C148,'Result do Turno'!FY148:FZ153,2,0)</f>
        <v>02</v>
      </c>
      <c r="K13" s="257"/>
      <c r="L13" s="283"/>
      <c r="O13" s="274"/>
      <c r="P13" s="289" t="s">
        <v>164</v>
      </c>
      <c r="Q13" s="289"/>
      <c r="R13" s="293" t="n">
        <f aca="false">'Result do Turno'!EK148</f>
        <v>0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e">
        <f aca="false">IF(VLOOKUP('Result do Turno'!D148,Historia!$A$2:$J$527,10,0)=0,"",VLOOKUP('Result do Turno'!D148,Historia!$A$2:$J$527,10,0))</f>
        <v>#N/A</v>
      </c>
      <c r="G14" s="294" t="s">
        <v>165</v>
      </c>
      <c r="H14" s="295" t="str">
        <f aca="false">PARAMETROS!H4</f>
        <v>23 a 29 Mai</v>
      </c>
      <c r="I14" s="296" t="str">
        <f aca="false">IF(L14=0,"",IF(Jogos!BG148=0,"x","ѵ"))</f>
        <v>x</v>
      </c>
      <c r="J14" s="295" t="str">
        <f aca="false">Jogos!CB148</f>
        <v>RICARDO BARBOSA perdeu para TARCIO por 3x6 1x6</v>
      </c>
      <c r="K14" s="295" t="str">
        <f aca="false">Jogos!C148</f>
        <v/>
      </c>
      <c r="L14" s="297" t="n">
        <f aca="false">IF(Jogos!BH148="x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e">
        <f aca="false">IF(VLOOKUP('Result do Turno'!D148,Historia!$A$2:$I$527,9,0)=0,"",VLOOKUP('Result do Turno'!D148,Historia!$A$2:$I$527,9,0))</f>
        <v>#N/A</v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Turno'!EL148</f>
        <v>0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e">
        <f aca="false">IF(VLOOKUP('Result do Turno'!D148,Historia!$A$2:$I$527,8,0)=0,"",VLOOKUP('Result do Turno'!D148,Historia!$A$2:$I$527,8,0))</f>
        <v>#N/A</v>
      </c>
      <c r="G16" s="294" t="s">
        <v>168</v>
      </c>
      <c r="H16" s="295" t="str">
        <f aca="false">PARAMETROS!H5</f>
        <v>30 a 05 Jun</v>
      </c>
      <c r="I16" s="296" t="str">
        <f aca="false">IF(L16=0,"",IF(Jogos!BI148=0,"x","ѵ"))</f>
        <v>x</v>
      </c>
      <c r="J16" s="295" t="str">
        <f aca="false">Jogos!CC148</f>
        <v>RICARDO BARBOSA perdeu para HAMILTON COLARES por WxO</v>
      </c>
      <c r="K16" s="295" t="str">
        <f aca="false">Jogos!E148</f>
        <v/>
      </c>
      <c r="L16" s="297" t="n">
        <f aca="false">IF(Jogos!BJ148="x x",0,1)</f>
        <v>1</v>
      </c>
      <c r="O16" s="274"/>
      <c r="P16" s="299"/>
      <c r="Q16" s="236" t="s">
        <v>169</v>
      </c>
      <c r="R16" s="185" t="n">
        <f aca="false">'Result do Turno'!EM148</f>
        <v>10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e">
        <f aca="false">IF(VLOOKUP('Result do Turno'!D148,Historia!$A$2:$I$527,7,0)=0,"",VLOOKUP('Result do Turno'!D148,Historia!$A$2:$I$527,7,0))</f>
        <v>#N/A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Turno'!EN148</f>
        <v>-10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e">
        <f aca="false">IF(VLOOKUP('Result do Turno'!D148,Historia!$A$2:$I$527,6,0)=0,"",VLOOKUP('Result do Turno'!D148,Historia!$A$2:$I$527,6,0))</f>
        <v>#N/A</v>
      </c>
      <c r="G18" s="294" t="s">
        <v>171</v>
      </c>
      <c r="H18" s="295" t="str">
        <f aca="false">PARAMETROS!H6</f>
        <v>06 a 12 Jun</v>
      </c>
      <c r="I18" s="296" t="str">
        <f aca="false">IF(L18=0,"",IF(Jogos!BK148=0,"x","ѵ"))</f>
        <v>x</v>
      </c>
      <c r="J18" s="295" t="str">
        <f aca="false">Jogos!CD148</f>
        <v>RICARDO BARBOSA perdeu para MARCIA DANTAS por WxO</v>
      </c>
      <c r="K18" s="295" t="str">
        <f aca="false">Jogos!G148</f>
        <v/>
      </c>
      <c r="L18" s="297" t="n">
        <f aca="false">IF(Jogos!BL148="x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e">
        <f aca="false">IF(VLOOKUP('Result do Turno'!D148,Historia!$A$2:$I$527,5,0)=0,"",VLOOKUP('Result do Turno'!D148,Historia!$A$2:$I$527,5,0))</f>
        <v>#N/A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Turno'!EO148</f>
        <v>4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e">
        <f aca="false">IF(VLOOKUP('Result do Turno'!D148,Historia!$A$2:$I$527,4,0)=0,"",VLOOKUP('Result do Turno'!D148,Historia!$A$2:$I$527,4,0))</f>
        <v>#N/A</v>
      </c>
      <c r="G20" s="294" t="s">
        <v>173</v>
      </c>
      <c r="H20" s="295" t="str">
        <f aca="false">PARAMETROS!H7</f>
        <v>13 a 19 Jun</v>
      </c>
      <c r="I20" s="296" t="str">
        <f aca="false">IF(L20=0,"",IF(Jogos!BM148=0,"x","ѵ"))</f>
        <v>x</v>
      </c>
      <c r="J20" s="295" t="str">
        <f aca="false">Jogos!CE148</f>
        <v>RICARDO BARBOSA perdeu para THALLES OLIVEIRA por WxO</v>
      </c>
      <c r="K20" s="295" t="str">
        <f aca="false">Jogos!I148</f>
        <v/>
      </c>
      <c r="L20" s="297" t="n">
        <f aca="false">IF(Jogos!BN148="x x",0,1)</f>
        <v>1</v>
      </c>
      <c r="O20" s="274"/>
      <c r="P20" s="299"/>
      <c r="Q20" s="236" t="s">
        <v>169</v>
      </c>
      <c r="R20" s="185" t="n">
        <f aca="false">'Result do Turno'!EP148</f>
        <v>60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e">
        <f aca="false">IF(VLOOKUP('Result do Turno'!D148,Historia!$A$2:$I$527,3,0)=0,"",VLOOKUP('Result do Turno'!D148,Historia!$A$2:$I$527,3,0))</f>
        <v>#N/A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Turno'!EQ148</f>
        <v>-56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e">
        <f aca="false">IF(VLOOKUP('Result do Turno'!D148,Historia!$A$2:$I$527,2,0)=0,"",VLOOKUP('Result do Turno'!D148,Historia!$A$2:$I$527,2,0))</f>
        <v>#N/A</v>
      </c>
      <c r="G22" s="294" t="s">
        <v>174</v>
      </c>
      <c r="H22" s="295" t="str">
        <f aca="false">PARAMETROS!H8</f>
        <v>20 a 26 Jun</v>
      </c>
      <c r="I22" s="296" t="str">
        <f aca="false">IF(L22=0,"",IF(Jogos!BO148=0,"x","ѵ"))</f>
        <v>x</v>
      </c>
      <c r="J22" s="295" t="str">
        <f aca="false">Jogos!CF148</f>
        <v>RICARDO BARBOSA perdeu para SANDSON AZEVEDO por WxO</v>
      </c>
      <c r="K22" s="295" t="str">
        <f aca="false">Jogos!K148</f>
        <v/>
      </c>
      <c r="L22" s="297" t="n">
        <f aca="false">IF(Jogos!BP148="x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Turno'!D149</f>
        <v>SANDSON AZEVEDO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SANDSON AZEVEDO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3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Turno'!EJ149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Turno'!C149</f>
        <v>98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Turno'!C149,'Result do Turno'!FY148:FZ153,2,0)</f>
        <v>99</v>
      </c>
      <c r="K31" s="257"/>
      <c r="L31" s="283"/>
      <c r="O31" s="274"/>
      <c r="P31" s="289" t="s">
        <v>164</v>
      </c>
      <c r="Q31" s="289"/>
      <c r="R31" s="293" t="n">
        <f aca="false">'Result do Turno'!EK149</f>
        <v>3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e">
        <f aca="false">IF(VLOOKUP('Result do Turno'!D149,Historia!$A$2:$J$527,10,0)=0,"",VLOOKUP('Result do Turno'!D149,Historia!$A$2:$J$527,10,0))</f>
        <v>#N/A</v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IF(L32=0,"",IF(Jogos!BG149=0,"x","ѵ"))</f>
        <v>ѵ</v>
      </c>
      <c r="J32" s="295" t="str">
        <f aca="false">Jogos!CB149</f>
        <v>SANDSON AZEVEDO venceu HAMILTON COLARES por 6x1 6x4</v>
      </c>
      <c r="K32" s="295" t="str">
        <f aca="false">Jogos!C149</f>
        <v/>
      </c>
      <c r="L32" s="297" t="n">
        <f aca="false">IF(Jogos!BH149="x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e">
        <f aca="false">IF(VLOOKUP('Result do Turno'!D149,Historia!$A$2:$I$527,9,0)=0,"",VLOOKUP('Result do Turno'!D149,Historia!$A$2:$I$527,9,0))</f>
        <v>#N/A</v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Turno'!EL149</f>
        <v>6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e">
        <f aca="false">IF(VLOOKUP('Result do Turno'!D149,Historia!$A$2:$I$527,8,0)=0,"",VLOOKUP('Result do Turno'!D149,Historia!$A$2:$I$527,8,0))</f>
        <v>#N/A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IF(L34=0,"",IF(Jogos!BI149=0,"x","ѵ"))</f>
        <v>x</v>
      </c>
      <c r="J34" s="295" t="str">
        <f aca="false">Jogos!CC149</f>
        <v>SANDSON AZEVEDO perdeu para MARCIA DANTAS por WxO</v>
      </c>
      <c r="K34" s="295" t="str">
        <f aca="false">Jogos!E149</f>
        <v/>
      </c>
      <c r="L34" s="297" t="n">
        <f aca="false">IF(Jogos!BJ149="x x",0,1)</f>
        <v>1</v>
      </c>
      <c r="O34" s="274"/>
      <c r="P34" s="299"/>
      <c r="Q34" s="236" t="s">
        <v>169</v>
      </c>
      <c r="R34" s="185" t="n">
        <f aca="false">'Result do Turno'!EM149</f>
        <v>4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e">
        <f aca="false">IF(VLOOKUP('Result do Turno'!D149,Historia!$A$2:$I$527,7,0)=0,"",VLOOKUP('Result do Turno'!D149,Historia!$A$2:$I$527,7,0))</f>
        <v>#N/A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Turno'!EN149</f>
        <v>2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e">
        <f aca="false">IF(VLOOKUP('Result do Turno'!D149,Historia!$A$2:$I$527,6,0)=0,"",VLOOKUP('Result do Turno'!D149,Historia!$A$2:$I$527,6,0))</f>
        <v>#N/A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IF(L36=0,"",IF(Jogos!BK149=0,"x","ѵ"))</f>
        <v>ѵ</v>
      </c>
      <c r="J36" s="295" t="str">
        <f aca="false">Jogos!CD149</f>
        <v>SANDSON AZEVEDO venceu THALLES OLIVEIRA por WxO</v>
      </c>
      <c r="K36" s="295" t="str">
        <f aca="false">Jogos!G149</f>
        <v/>
      </c>
      <c r="L36" s="297" t="n">
        <f aca="false">IF(Jogos!BL149="x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e">
        <f aca="false">IF(VLOOKUP('Result do Turno'!D149,Historia!$A$2:$I$527,5,0)=0,"",VLOOKUP('Result do Turno'!D149,Historia!$A$2:$I$527,5,0))</f>
        <v>#N/A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Turno'!EO149</f>
        <v>47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e">
        <f aca="false">IF(VLOOKUP('Result do Turno'!D149,Historia!$A$2:$I$527,4,0)=0,"",VLOOKUP('Result do Turno'!D149,Historia!$A$2:$I$527,4,0))</f>
        <v>#N/A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IF(L38=0,"",IF(Jogos!BM149=0,"x","ѵ"))</f>
        <v>x</v>
      </c>
      <c r="J38" s="295" t="str">
        <f aca="false">Jogos!CE149</f>
        <v>SANDSON AZEVEDO perdeu para TARCIO por 1x6 2x6</v>
      </c>
      <c r="K38" s="295" t="str">
        <f aca="false">Jogos!I149</f>
        <v/>
      </c>
      <c r="L38" s="297" t="n">
        <f aca="false">IF(Jogos!BN149="x x",0,1)</f>
        <v>1</v>
      </c>
      <c r="O38" s="274"/>
      <c r="P38" s="299"/>
      <c r="Q38" s="236" t="s">
        <v>169</v>
      </c>
      <c r="R38" s="185" t="n">
        <f aca="false">'Result do Turno'!EP149</f>
        <v>29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e">
        <f aca="false">IF(VLOOKUP('Result do Turno'!D149,Historia!$A$2:$I$527,3,0)=0,"",VLOOKUP('Result do Turno'!D149,Historia!$A$2:$I$527,3,0))</f>
        <v>#N/A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Turno'!EQ149</f>
        <v>18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e">
        <f aca="false">IF(VLOOKUP('Result do Turno'!D149,Historia!$A$2:$I$527,2,0)=0,"",VLOOKUP('Result do Turno'!D149,Historia!$A$2:$I$527,2,0))</f>
        <v>#N/A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IF(L40=0,"",IF(Jogos!BO149=0,"x","ѵ"))</f>
        <v>ѵ</v>
      </c>
      <c r="J40" s="295" t="str">
        <f aca="false">Jogos!CF149</f>
        <v>SANDSON AZEVEDO venceu RICARDO BARBOSA por WxO</v>
      </c>
      <c r="K40" s="295" t="str">
        <f aca="false">Jogos!K149</f>
        <v/>
      </c>
      <c r="L40" s="297" t="n">
        <f aca="false">IF(Jogos!BP149="x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Turno'!D150</f>
        <v>THALLES OLIVEIRA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THALLES OLIVEIRA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-95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Turno'!EJ150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Turno'!C150</f>
        <v>99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Turno'!C150,'Result do Turno'!FY148:FZ153,2,0)</f>
        <v>01</v>
      </c>
      <c r="K49" s="257"/>
      <c r="L49" s="283"/>
      <c r="O49" s="274"/>
      <c r="P49" s="289" t="s">
        <v>164</v>
      </c>
      <c r="Q49" s="289"/>
      <c r="R49" s="293" t="n">
        <f aca="false">'Result do Turno'!EK150</f>
        <v>1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e">
        <f aca="false">IF(VLOOKUP('Result do Turno'!D150,Historia!$A$2:$J$527,10,0)=0,"",VLOOKUP('Result do Turno'!D150,Historia!$A$2:$J$527,10,0))</f>
        <v>#N/A</v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IF(L50=0,"",IF(Jogos!BG150=0,"x","ѵ"))</f>
        <v>x</v>
      </c>
      <c r="J50" s="295" t="str">
        <f aca="false">Jogos!CB150</f>
        <v>THALLES OLIVEIRA perdeu para MARCIA DANTAS por 6x3 3x6 5x10</v>
      </c>
      <c r="K50" s="295" t="str">
        <f aca="false">Jogos!C150</f>
        <v/>
      </c>
      <c r="L50" s="297" t="n">
        <f aca="false">IF(Jogos!BH150="x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e">
        <f aca="false">IF(VLOOKUP('Result do Turno'!D150,Historia!$A$2:$I$527,9,0)=0,"",VLOOKUP('Result do Turno'!D150,Historia!$A$2:$I$527,9,0))</f>
        <v>#N/A</v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Turno'!EL150</f>
        <v>3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e">
        <f aca="false">IF(VLOOKUP('Result do Turno'!D150,Historia!$A$2:$I$527,8,0)=0,"",VLOOKUP('Result do Turno'!D150,Historia!$A$2:$I$527,8,0))</f>
        <v>#N/A</v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IF(L52=0,"",IF(Jogos!BI150=0,"x","ѵ"))</f>
        <v>x</v>
      </c>
      <c r="J52" s="295" t="str">
        <f aca="false">Jogos!CC150</f>
        <v>THALLES OLIVEIRA perdeu para TARCIO por 4x6 4x6</v>
      </c>
      <c r="K52" s="295" t="str">
        <f aca="false">Jogos!E150</f>
        <v/>
      </c>
      <c r="L52" s="297" t="n">
        <f aca="false">IF(Jogos!BJ150="x x",0,1)</f>
        <v>1</v>
      </c>
      <c r="O52" s="274"/>
      <c r="P52" s="299"/>
      <c r="Q52" s="236" t="s">
        <v>169</v>
      </c>
      <c r="R52" s="185" t="n">
        <f aca="false">'Result do Turno'!EM150</f>
        <v>8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e">
        <f aca="false">IF(VLOOKUP('Result do Turno'!D150,Historia!$A$2:$I$527,7,0)=0,"",VLOOKUP('Result do Turno'!D150,Historia!$A$2:$I$527,7,0))</f>
        <v>#N/A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Turno'!EN150</f>
        <v>-5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e">
        <f aca="false">IF(VLOOKUP('Result do Turno'!D150,Historia!$A$2:$I$527,6,0)=0,"",VLOOKUP('Result do Turno'!D150,Historia!$A$2:$I$527,6,0))</f>
        <v>#N/A</v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IF(L54=0,"",IF(Jogos!BK150=0,"x","ѵ"))</f>
        <v>x</v>
      </c>
      <c r="J54" s="295" t="str">
        <f aca="false">Jogos!CD150</f>
        <v>THALLES OLIVEIRA perdeu para SANDSON AZEVEDO por WxO</v>
      </c>
      <c r="K54" s="295" t="str">
        <f aca="false">Jogos!G150</f>
        <v/>
      </c>
      <c r="L54" s="297" t="n">
        <f aca="false">IF(Jogos!BL150="x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e">
        <f aca="false">IF(VLOOKUP('Result do Turno'!D150,Historia!$A$2:$I$527,5,0)=0,"",VLOOKUP('Result do Turno'!D150,Historia!$A$2:$I$527,5,0))</f>
        <v>#N/A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Turno'!EO150</f>
        <v>28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e">
        <f aca="false">IF(VLOOKUP('Result do Turno'!D150,Historia!$A$2:$I$527,4,0)=0,"",VLOOKUP('Result do Turno'!D150,Historia!$A$2:$I$527,4,0))</f>
        <v>#N/A</v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IF(L56=0,"",IF(Jogos!BM150=0,"x","ѵ"))</f>
        <v>ѵ</v>
      </c>
      <c r="J56" s="295" t="str">
        <f aca="false">Jogos!CE150</f>
        <v>THALLES OLIVEIRA venceu RICARDO BARBOSA por WxO</v>
      </c>
      <c r="K56" s="295" t="str">
        <f aca="false">Jogos!I150</f>
        <v/>
      </c>
      <c r="L56" s="297" t="n">
        <f aca="false">IF(Jogos!BN150="x x",0,1)</f>
        <v>1</v>
      </c>
      <c r="O56" s="274"/>
      <c r="P56" s="299"/>
      <c r="Q56" s="236" t="s">
        <v>169</v>
      </c>
      <c r="R56" s="185" t="n">
        <f aca="false">'Result do Turno'!EP150</f>
        <v>55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e">
        <f aca="false">IF(VLOOKUP('Result do Turno'!D150,Historia!$A$2:$I$527,3,0)=0,"",VLOOKUP('Result do Turno'!D150,Historia!$A$2:$I$527,3,0))</f>
        <v>#N/A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Turno'!EQ150</f>
        <v>-27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e">
        <f aca="false">IF(VLOOKUP('Result do Turno'!D150,Historia!$A$2:$I$527,2,0)=0,"",VLOOKUP('Result do Turno'!D150,Historia!$A$2:$I$527,2,0))</f>
        <v>#N/A</v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IF(L58=0,"",IF(Jogos!BO150=0,"x","ѵ"))</f>
        <v>x</v>
      </c>
      <c r="J58" s="295" t="str">
        <f aca="false">Jogos!CF150</f>
        <v>THALLES OLIVEIRA perdeu para HAMILTON COLARES por WxO</v>
      </c>
      <c r="K58" s="295" t="str">
        <f aca="false">Jogos!K150</f>
        <v/>
      </c>
      <c r="L58" s="297" t="n">
        <f aca="false">IF(Jogos!BP150="x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Turno'!D151</f>
        <v>MARCIA DANTAS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MARCIA DANTAS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e">
        <f aca="false">E67-E66+C63</f>
        <v>#N/A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Turno'!EJ151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Turno'!C151</f>
        <v>100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e">
        <f aca="false">VLOOKUP('Result do Turno'!C151,'Result do Turno'!FY148:FZ153,2,0)</f>
        <v>#N/A</v>
      </c>
      <c r="K67" s="257"/>
      <c r="L67" s="283"/>
      <c r="O67" s="274"/>
      <c r="P67" s="289" t="s">
        <v>164</v>
      </c>
      <c r="Q67" s="289"/>
      <c r="R67" s="293" t="n">
        <f aca="false">'Result do Turno'!EK151</f>
        <v>4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e">
        <f aca="false">IF(VLOOKUP('Result do Turno'!D151,Historia!$A$2:$J$527,10,0)=0,"",VLOOKUP('Result do Turno'!D151,Historia!$A$2:$J$527,10,0))</f>
        <v>#N/A</v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IF(L68=0,"",IF(Jogos!BG151=0,"x","ѵ"))</f>
        <v>ѵ</v>
      </c>
      <c r="J68" s="295" t="str">
        <f aca="false">Jogos!CB151</f>
        <v>MARCIA DANTAS venceu THALLES OLIVEIRA por 3x6 6x3 10x5</v>
      </c>
      <c r="K68" s="295" t="str">
        <f aca="false">Jogos!C151</f>
        <v/>
      </c>
      <c r="L68" s="297" t="n">
        <f aca="false">IF(Jogos!BH151="x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e">
        <f aca="false">IF(VLOOKUP('Result do Turno'!D151,Historia!$A$2:$I$527,9,0)=0,"",VLOOKUP('Result do Turno'!D151,Historia!$A$2:$I$527,9,0))</f>
        <v>#N/A</v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Turno'!EL151</f>
        <v>8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e">
        <f aca="false">IF(VLOOKUP('Result do Turno'!D151,Historia!$A$2:$I$527,8,0)=0,"",VLOOKUP('Result do Turno'!D151,Historia!$A$2:$I$527,8,0))</f>
        <v>#N/A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IF(L70=0,"",IF(Jogos!BI151=0,"x","ѵ"))</f>
        <v>ѵ</v>
      </c>
      <c r="J70" s="295" t="str">
        <f aca="false">Jogos!CC151</f>
        <v>MARCIA DANTAS venceu SANDSON AZEVEDO por 6x4 6x4</v>
      </c>
      <c r="K70" s="295" t="str">
        <f aca="false">Jogos!E151</f>
        <v/>
      </c>
      <c r="L70" s="297" t="n">
        <f aca="false">IF(Jogos!BJ151="x x",0,1)</f>
        <v>1</v>
      </c>
      <c r="O70" s="274"/>
      <c r="P70" s="299"/>
      <c r="Q70" s="236" t="s">
        <v>169</v>
      </c>
      <c r="R70" s="185" t="n">
        <f aca="false">'Result do Turno'!EM151</f>
        <v>3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e">
        <f aca="false">IF(VLOOKUP('Result do Turno'!D151,Historia!$A$2:$I$527,7,0)=0,"",VLOOKUP('Result do Turno'!D151,Historia!$A$2:$I$527,7,0))</f>
        <v>#N/A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Turno'!EN151</f>
        <v>5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e">
        <f aca="false">IF(VLOOKUP('Result do Turno'!D151,Historia!$A$2:$I$527,6,0)=0,"",VLOOKUP('Result do Turno'!D151,Historia!$A$2:$I$527,6,0))</f>
        <v>#N/A</v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IF(L72=0,"",IF(Jogos!BK151=0,"x","ѵ"))</f>
        <v>ѵ</v>
      </c>
      <c r="J72" s="295" t="str">
        <f aca="false">Jogos!CD151</f>
        <v>MARCIA DANTAS venceu RICARDO BARBOSA por WxO</v>
      </c>
      <c r="K72" s="295" t="str">
        <f aca="false">Jogos!G151</f>
        <v/>
      </c>
      <c r="L72" s="297" t="n">
        <f aca="false">IF(Jogos!BL151="x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e">
        <f aca="false">IF(VLOOKUP('Result do Turno'!D151,Historia!$A$2:$I$527,5,0)=0,"",VLOOKUP('Result do Turno'!D151,Historia!$A$2:$I$527,5,0))</f>
        <v>#N/A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Turno'!EO151</f>
        <v>56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e">
        <f aca="false">IF(VLOOKUP('Result do Turno'!D151,Historia!$A$2:$I$527,4,0)=0,"",VLOOKUP('Result do Turno'!D151,Historia!$A$2:$I$527,4,0))</f>
        <v>#N/A</v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IF(L74=0,"",IF(Jogos!BM151=0,"x","ѵ"))</f>
        <v>ѵ</v>
      </c>
      <c r="J74" s="295" t="str">
        <f aca="false">Jogos!CE151</f>
        <v>MARCIA DANTAS venceu HAMILTON COLARES por 6x3 6x1</v>
      </c>
      <c r="K74" s="295" t="str">
        <f aca="false">Jogos!I151</f>
        <v/>
      </c>
      <c r="L74" s="297" t="n">
        <f aca="false">IF(Jogos!BN151="x x",0,1)</f>
        <v>1</v>
      </c>
      <c r="O74" s="274"/>
      <c r="P74" s="299"/>
      <c r="Q74" s="236" t="s">
        <v>169</v>
      </c>
      <c r="R74" s="185" t="n">
        <f aca="false">'Result do Turno'!EP151</f>
        <v>38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e">
        <f aca="false">IF(VLOOKUP('Result do Turno'!D151,Historia!$A$2:$I$527,3,0)=0,"",VLOOKUP('Result do Turno'!D151,Historia!$A$2:$I$527,3,0))</f>
        <v>#N/A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Turno'!EQ151</f>
        <v>18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e">
        <f aca="false">IF(VLOOKUP('Result do Turno'!D151,Historia!$A$2:$I$527,2,0)=0,"",VLOOKUP('Result do Turno'!D151,Historia!$A$2:$I$527,2,0))</f>
        <v>#N/A</v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IF(L76=0,"",IF(Jogos!BO151=0,"x","ѵ"))</f>
        <v>x</v>
      </c>
      <c r="J76" s="295" t="str">
        <f aca="false">Jogos!CF151</f>
        <v>MARCIA DANTAS perdeu para TARCIO por 0x6 1x6</v>
      </c>
      <c r="K76" s="295" t="str">
        <f aca="false">Jogos!K151</f>
        <v/>
      </c>
      <c r="L76" s="297" t="n">
        <f aca="false">IF(Jogos!BP151="x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Turno'!D152</f>
        <v>HAMILTON COLARES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HAMILTON COLARES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4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Turno'!EJ152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Turno'!C152</f>
        <v>101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n">
        <f aca="false">VLOOKUP('Result do Turno'!C152,'Result do Turno'!FY148:FZ153,2,0)</f>
        <v>100</v>
      </c>
      <c r="K85" s="257"/>
      <c r="L85" s="283"/>
      <c r="O85" s="274"/>
      <c r="P85" s="289" t="s">
        <v>164</v>
      </c>
      <c r="Q85" s="289"/>
      <c r="R85" s="293" t="n">
        <f aca="false">'Result do Turno'!EK152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Turno'!D152,Historia!$A$2:$J$527,10,0)=0,"",VLOOKUP('Result do Turno'!D152,Historia!$A$2:$J$527,10,0))</f>
        <v>#N/A</v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IF(L86=0,"",IF(Jogos!BG152=0,"x","ѵ"))</f>
        <v>x</v>
      </c>
      <c r="J86" s="295" t="str">
        <f aca="false">Jogos!CB152</f>
        <v>HAMILTON COLARES perdeu para SANDSON AZEVEDO por 1x6 4x6</v>
      </c>
      <c r="K86" s="295" t="str">
        <f aca="false">Jogos!C152</f>
        <v/>
      </c>
      <c r="L86" s="297" t="n">
        <f aca="false">IF(Jogos!BH152="x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Turno'!D152,Historia!$A$2:$I$527,9,0)=0,"",VLOOKUP('Result do Turno'!D152,Historia!$A$2:$I$527,9,0))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Turno'!EL152</f>
        <v>4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Turno'!D152,Historia!$A$2:$I$527,8,0)=0,"",VLOOKUP('Result do Turno'!D152,Historia!$A$2:$I$527,8,0))</f>
        <v>#N/A</v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IF(L88=0,"",IF(Jogos!BI152=0,"x","ѵ"))</f>
        <v>ѵ</v>
      </c>
      <c r="J88" s="295" t="str">
        <f aca="false">Jogos!CC152</f>
        <v>HAMILTON COLARES venceu RICARDO BARBOSA por 2x6 0x6</v>
      </c>
      <c r="K88" s="295" t="str">
        <f aca="false">Jogos!E152</f>
        <v/>
      </c>
      <c r="L88" s="297" t="n">
        <f aca="false">IF(Jogos!BJ152="x x",0,1)</f>
        <v>1</v>
      </c>
      <c r="O88" s="274"/>
      <c r="P88" s="299"/>
      <c r="Q88" s="236" t="s">
        <v>169</v>
      </c>
      <c r="R88" s="185" t="n">
        <f aca="false">'Result do Turno'!EM152</f>
        <v>6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Turno'!D152,Historia!$A$2:$I$527,7,0)=0,"",VLOOKUP('Result do Turno'!D152,Historia!$A$2:$I$527,7,0))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Turno'!EN152</f>
        <v>-2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Turno'!D152,Historia!$A$2:$I$527,6,0)=0,"",VLOOKUP('Result do Turno'!D152,Historia!$A$2:$I$527,6,0))</f>
        <v>#N/A</v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IF(L90=0,"",IF(Jogos!BK152=0,"x","ѵ"))</f>
        <v>x</v>
      </c>
      <c r="J90" s="295" t="str">
        <f aca="false">Jogos!CD152</f>
        <v>HAMILTON COLARES perdeu para TARCIO por 1x6 0x6</v>
      </c>
      <c r="K90" s="295" t="str">
        <f aca="false">Jogos!G152</f>
        <v/>
      </c>
      <c r="L90" s="297" t="n">
        <f aca="false">IF(Jogos!BL152="x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Turno'!D152,Historia!$A$2:$I$527,5,0)=0,"",VLOOKUP('Result do Turno'!D152,Historia!$A$2:$I$527,5,0))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Turno'!EO152</f>
        <v>34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Turno'!D152,Historia!$A$2:$I$527,4,0)=0,"",VLOOKUP('Result do Turno'!D152,Historia!$A$2:$I$527,4,0))</f>
        <v>#N/A</v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IF(L92=0,"",IF(Jogos!BM152=0,"x","ѵ"))</f>
        <v>x</v>
      </c>
      <c r="J92" s="295" t="str">
        <f aca="false">Jogos!CE152</f>
        <v>HAMILTON COLARES perdeu para MARCIA DANTAS por 3x6 1x6</v>
      </c>
      <c r="K92" s="295" t="str">
        <f aca="false">Jogos!I152</f>
        <v/>
      </c>
      <c r="L92" s="297" t="n">
        <f aca="false">IF(Jogos!BN152="x x",0,1)</f>
        <v>1</v>
      </c>
      <c r="O92" s="274"/>
      <c r="P92" s="299"/>
      <c r="Q92" s="236" t="s">
        <v>169</v>
      </c>
      <c r="R92" s="185" t="n">
        <f aca="false">'Result do Turno'!EP152</f>
        <v>36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Turno'!D152,Historia!$A$2:$I$527,3,0)=0,"",VLOOKUP('Result do Turno'!D152,Historia!$A$2:$I$527,3,0))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Turno'!EQ152</f>
        <v>-2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Turno'!D152,Historia!$A$2:$I$527,2,0)=0,"",VLOOKUP('Result do Turno'!D152,Historia!$A$2:$I$527,2,0))</f>
        <v>#N/A</v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IF(L94=0,"",IF(Jogos!BO152=0,"x","ѵ"))</f>
        <v>ѵ</v>
      </c>
      <c r="J94" s="295" t="str">
        <f aca="false">Jogos!CF152</f>
        <v>HAMILTON COLARES venceu THALLES OLIVEIRA por WxO</v>
      </c>
      <c r="K94" s="295" t="str">
        <f aca="false">Jogos!K152</f>
        <v/>
      </c>
      <c r="L94" s="297" t="n">
        <f aca="false">IF(Jogos!BP152="x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Turno'!D153</f>
        <v>TARCIO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TARCIO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e">
        <f aca="false">E103-E102+C99</f>
        <v>#N/A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Turno'!EJ153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Turno'!C153</f>
        <v>102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e">
        <f aca="false">VLOOKUP('Result do Turno'!C153,'Result do Turno'!FY148:FZ153,2,0)</f>
        <v>#N/A</v>
      </c>
      <c r="K103" s="257"/>
      <c r="L103" s="283"/>
      <c r="O103" s="274"/>
      <c r="P103" s="289" t="s">
        <v>164</v>
      </c>
      <c r="Q103" s="289"/>
      <c r="R103" s="293" t="n">
        <f aca="false">'Result do Turno'!EK153</f>
        <v>5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Turno'!D153,Historia!$A$2:$J$527,10,0)=0,"",VLOOKUP('Result do Turno'!D153,Historia!$A$2:$J$527,10,0))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IF(L104=0,"",IF(Jogos!BG153=0,"x","ѵ"))</f>
        <v>ѵ</v>
      </c>
      <c r="J104" s="295" t="str">
        <f aca="false">Jogos!CB153</f>
        <v>TARCIO venceu RICARDO BARBOSA por 6x3 6x1</v>
      </c>
      <c r="K104" s="295" t="str">
        <f aca="false">Jogos!C153</f>
        <v/>
      </c>
      <c r="L104" s="297" t="n">
        <f aca="false">IF(Jogos!BH153="x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Turno'!D153,Historia!$A$2:$I$527,9,0)=0,"",VLOOKUP('Result do Turno'!D153,Historia!$A$2:$I$527,9,0))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Turno'!EL153</f>
        <v>10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Turno'!D153,Historia!$A$2:$I$527,8,0)=0,"",VLOOKUP('Result do Turno'!D153,Historia!$A$2:$I$527,8,0))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IF(L106=0,"",IF(Jogos!BI153=0,"x","ѵ"))</f>
        <v>ѵ</v>
      </c>
      <c r="J106" s="295" t="str">
        <f aca="false">Jogos!CC153</f>
        <v>TARCIO venceu THALLES OLIVEIRA por 6x2 6x0</v>
      </c>
      <c r="K106" s="295" t="str">
        <f aca="false">Jogos!E153</f>
        <v/>
      </c>
      <c r="L106" s="297" t="n">
        <f aca="false">IF(Jogos!BJ153="x x",0,1)</f>
        <v>1</v>
      </c>
      <c r="O106" s="274"/>
      <c r="P106" s="299"/>
      <c r="Q106" s="236" t="s">
        <v>169</v>
      </c>
      <c r="R106" s="185" t="n">
        <f aca="false">'Result do Turno'!EM153</f>
        <v>0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Turno'!D153,Historia!$A$2:$I$527,7,0)=0,"",VLOOKUP('Result do Turno'!D153,Historia!$A$2:$I$527,7,0))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Turno'!EN153</f>
        <v>10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Turno'!D153,Historia!$A$2:$I$527,6,0)=0,"",VLOOKUP('Result do Turno'!D153,Historia!$A$2:$I$527,6,0))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IF(L108=0,"",IF(Jogos!BK153=0,"x","ѵ"))</f>
        <v>ѵ</v>
      </c>
      <c r="J108" s="295" t="str">
        <f aca="false">Jogos!CD153</f>
        <v>TARCIO venceu HAMILTON COLARES por 6x1 6x0</v>
      </c>
      <c r="K108" s="295" t="str">
        <f aca="false">Jogos!G153</f>
        <v/>
      </c>
      <c r="L108" s="297" t="n">
        <f aca="false">IF(Jogos!BL153="x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Turno'!D153,Historia!$A$2:$I$527,5,0)=0,"",VLOOKUP('Result do Turno'!D153,Historia!$A$2:$I$527,5,0))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Turno'!EO153</f>
        <v>60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Turno'!D153,Historia!$A$2:$I$527,4,0)=0,"",VLOOKUP('Result do Turno'!D153,Historia!$A$2:$I$527,4,0))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IF(L110=0,"",IF(Jogos!BM153=0,"x","ѵ"))</f>
        <v>ѵ</v>
      </c>
      <c r="J110" s="295" t="str">
        <f aca="false">Jogos!CE153</f>
        <v>TARCIO venceu SANDSON AZEVEDO por 6x1 6x2</v>
      </c>
      <c r="K110" s="295" t="str">
        <f aca="false">Jogos!I153</f>
        <v/>
      </c>
      <c r="L110" s="297" t="n">
        <f aca="false">IF(Jogos!BN153="x x",0,1)</f>
        <v>1</v>
      </c>
      <c r="O110" s="274"/>
      <c r="P110" s="299"/>
      <c r="Q110" s="236" t="s">
        <v>169</v>
      </c>
      <c r="R110" s="185" t="n">
        <f aca="false">'Result do Turno'!EP153</f>
        <v>11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Turno'!D153,Historia!$A$2:$I$527,3,0)=0,"",VLOOKUP('Result do Turno'!D153,Historia!$A$2:$I$527,3,0))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Turno'!EQ153</f>
        <v>49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Turno'!D153,Historia!$A$2:$I$527,2,0)=0,"",VLOOKUP('Result do Turno'!D153,Historia!$A$2:$I$527,2,0))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IF(L112=0,"",IF(Jogos!BO153=0,"x","ѵ"))</f>
        <v>ѵ</v>
      </c>
      <c r="J112" s="295" t="str">
        <f aca="false">Jogos!CF153</f>
        <v>TARCIO venceu MARCIA DANTAS por 6x0 6x1</v>
      </c>
      <c r="K112" s="295" t="str">
        <f aca="false">Jogos!K153</f>
        <v/>
      </c>
      <c r="L112" s="297" t="n">
        <f aca="false">IF(Jogos!BP153="x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909">
      <formula>E6=0</formula>
    </cfRule>
    <cfRule type="expression" priority="3" aboveAverage="0" equalAverage="0" bottom="0" percent="0" rank="0" text="" dxfId="1910">
      <formula>E6=1</formula>
    </cfRule>
  </conditionalFormatting>
  <conditionalFormatting sqref="K32 K34 K36 K38 K40">
    <cfRule type="expression" priority="4" aboveAverage="0" equalAverage="0" bottom="0" percent="0" rank="0" text="" dxfId="1911">
      <formula>$D$27=K32</formula>
    </cfRule>
    <cfRule type="expression" priority="5" aboveAverage="0" equalAverage="0" bottom="0" percent="0" rank="0" text="" dxfId="1912">
      <formula>$D$9</formula>
    </cfRule>
  </conditionalFormatting>
  <conditionalFormatting sqref="K54">
    <cfRule type="expression" priority="6" aboveAverage="0" equalAverage="0" bottom="0" percent="0" rank="0" text="" dxfId="1913">
      <formula>$D$45=K54</formula>
    </cfRule>
  </conditionalFormatting>
  <conditionalFormatting sqref="K68 K70 K72 K74 K76">
    <cfRule type="expression" priority="7" aboveAverage="0" equalAverage="0" bottom="0" percent="0" rank="0" text="" dxfId="1914">
      <formula>$D$63=K68</formula>
    </cfRule>
    <cfRule type="expression" priority="8" aboveAverage="0" equalAverage="0" bottom="0" percent="0" rank="0" text="" dxfId="1915">
      <formula>$D$9</formula>
    </cfRule>
  </conditionalFormatting>
  <conditionalFormatting sqref="K86 K88 K90 K92 K94">
    <cfRule type="expression" priority="9" aboveAverage="0" equalAverage="0" bottom="0" percent="0" rank="0" text="" dxfId="1916">
      <formula>$D$81=K86</formula>
    </cfRule>
    <cfRule type="expression" priority="10" aboveAverage="0" equalAverage="0" bottom="0" percent="0" rank="0" text="" dxfId="1917">
      <formula>$D$9</formula>
    </cfRule>
  </conditionalFormatting>
  <conditionalFormatting sqref="K50">
    <cfRule type="expression" priority="11" aboveAverage="0" equalAverage="0" bottom="0" percent="0" rank="0" text="" dxfId="1918">
      <formula>$D$45=K50</formula>
    </cfRule>
  </conditionalFormatting>
  <conditionalFormatting sqref="K52">
    <cfRule type="expression" priority="12" aboveAverage="0" equalAverage="0" bottom="0" percent="0" rank="0" text="" dxfId="1919">
      <formula>$D$45=K52</formula>
    </cfRule>
  </conditionalFormatting>
  <conditionalFormatting sqref="K56">
    <cfRule type="expression" priority="13" aboveAverage="0" equalAverage="0" bottom="0" percent="0" rank="0" text="" dxfId="1920">
      <formula>$D$45=K56</formula>
    </cfRule>
  </conditionalFormatting>
  <conditionalFormatting sqref="K58">
    <cfRule type="expression" priority="14" aboveAverage="0" equalAverage="0" bottom="0" percent="0" rank="0" text="" dxfId="1921">
      <formula>$D$45=K58</formula>
    </cfRule>
  </conditionalFormatting>
  <conditionalFormatting sqref="K14">
    <cfRule type="expression" priority="15" aboveAverage="0" equalAverage="0" bottom="0" percent="0" rank="0" text="" dxfId="1922">
      <formula>$D$9=K14</formula>
    </cfRule>
  </conditionalFormatting>
  <conditionalFormatting sqref="K16">
    <cfRule type="expression" priority="16" aboveAverage="0" equalAverage="0" bottom="0" percent="0" rank="0" text="" dxfId="1923">
      <formula>$D$9=K16</formula>
    </cfRule>
  </conditionalFormatting>
  <conditionalFormatting sqref="K18">
    <cfRule type="expression" priority="17" aboveAverage="0" equalAverage="0" bottom="0" percent="0" rank="0" text="" dxfId="1924">
      <formula>$D$9=K18</formula>
    </cfRule>
  </conditionalFormatting>
  <conditionalFormatting sqref="K20">
    <cfRule type="expression" priority="18" aboveAverage="0" equalAverage="0" bottom="0" percent="0" rank="0" text="" dxfId="1925">
      <formula>$D$9=K20</formula>
    </cfRule>
  </conditionalFormatting>
  <conditionalFormatting sqref="K22">
    <cfRule type="expression" priority="19" aboveAverage="0" equalAverage="0" bottom="0" percent="0" rank="0" text="" dxfId="1926">
      <formula>$D$9=K22</formula>
    </cfRule>
  </conditionalFormatting>
  <conditionalFormatting sqref="K104">
    <cfRule type="expression" priority="20" aboveAverage="0" equalAverage="0" bottom="0" percent="0" rank="0" text="" dxfId="1927">
      <formula>$D$99=K104</formula>
    </cfRule>
  </conditionalFormatting>
  <conditionalFormatting sqref="K106">
    <cfRule type="expression" priority="21" aboveAverage="0" equalAverage="0" bottom="0" percent="0" rank="0" text="" dxfId="1928">
      <formula>$D$99=K106</formula>
    </cfRule>
  </conditionalFormatting>
  <conditionalFormatting sqref="K108">
    <cfRule type="expression" priority="22" aboveAverage="0" equalAverage="0" bottom="0" percent="0" rank="0" text="" dxfId="1929">
      <formula>$D$99=K108</formula>
    </cfRule>
  </conditionalFormatting>
  <conditionalFormatting sqref="K110">
    <cfRule type="expression" priority="23" aboveAverage="0" equalAverage="0" bottom="0" percent="0" rank="0" text="" dxfId="1930">
      <formula>$D$99=K110</formula>
    </cfRule>
  </conditionalFormatting>
  <conditionalFormatting sqref="K112">
    <cfRule type="expression" priority="24" aboveAverage="0" equalAverage="0" bottom="0" percent="0" rank="0" text="" dxfId="1931">
      <formula>$D$99=K112</formula>
    </cfRule>
  </conditionalFormatting>
  <conditionalFormatting sqref="I88">
    <cfRule type="cellIs" priority="25" operator="equal" aboveAverage="0" equalAverage="0" bottom="0" percent="0" rank="0" text="" dxfId="1932">
      <formula>"ѵ"</formula>
    </cfRule>
    <cfRule type="cellIs" priority="26" operator="equal" aboveAverage="0" equalAverage="0" bottom="0" percent="0" rank="0" text="" dxfId="1933">
      <formula>"x"</formula>
    </cfRule>
  </conditionalFormatting>
  <conditionalFormatting sqref="I90">
    <cfRule type="cellIs" priority="27" operator="equal" aboveAverage="0" equalAverage="0" bottom="0" percent="0" rank="0" text="" dxfId="1934">
      <formula>"ѵ"</formula>
    </cfRule>
    <cfRule type="cellIs" priority="28" operator="equal" aboveAverage="0" equalAverage="0" bottom="0" percent="0" rank="0" text="" dxfId="1935">
      <formula>"x"</formula>
    </cfRule>
  </conditionalFormatting>
  <conditionalFormatting sqref="I92">
    <cfRule type="cellIs" priority="29" operator="equal" aboveAverage="0" equalAverage="0" bottom="0" percent="0" rank="0" text="" dxfId="1936">
      <formula>"ѵ"</formula>
    </cfRule>
    <cfRule type="cellIs" priority="30" operator="equal" aboveAverage="0" equalAverage="0" bottom="0" percent="0" rank="0" text="" dxfId="1937">
      <formula>"x"</formula>
    </cfRule>
  </conditionalFormatting>
  <conditionalFormatting sqref="I94">
    <cfRule type="cellIs" priority="31" operator="equal" aboveAverage="0" equalAverage="0" bottom="0" percent="0" rank="0" text="" dxfId="1938">
      <formula>"ѵ"</formula>
    </cfRule>
    <cfRule type="cellIs" priority="32" operator="equal" aboveAverage="0" equalAverage="0" bottom="0" percent="0" rank="0" text="" dxfId="1939">
      <formula>"x"</formula>
    </cfRule>
  </conditionalFormatting>
  <conditionalFormatting sqref="I32">
    <cfRule type="cellIs" priority="33" operator="equal" aboveAverage="0" equalAverage="0" bottom="0" percent="0" rank="0" text="" dxfId="1940">
      <formula>"ѵ"</formula>
    </cfRule>
    <cfRule type="cellIs" priority="34" operator="equal" aboveAverage="0" equalAverage="0" bottom="0" percent="0" rank="0" text="" dxfId="1941">
      <formula>"x"</formula>
    </cfRule>
  </conditionalFormatting>
  <conditionalFormatting sqref="I34">
    <cfRule type="cellIs" priority="35" operator="equal" aboveAverage="0" equalAverage="0" bottom="0" percent="0" rank="0" text="" dxfId="1942">
      <formula>"ѵ"</formula>
    </cfRule>
    <cfRule type="cellIs" priority="36" operator="equal" aboveAverage="0" equalAverage="0" bottom="0" percent="0" rank="0" text="" dxfId="1943">
      <formula>"x"</formula>
    </cfRule>
  </conditionalFormatting>
  <conditionalFormatting sqref="I36">
    <cfRule type="cellIs" priority="37" operator="equal" aboveAverage="0" equalAverage="0" bottom="0" percent="0" rank="0" text="" dxfId="1944">
      <formula>"ѵ"</formula>
    </cfRule>
    <cfRule type="cellIs" priority="38" operator="equal" aboveAverage="0" equalAverage="0" bottom="0" percent="0" rank="0" text="" dxfId="1945">
      <formula>"x"</formula>
    </cfRule>
  </conditionalFormatting>
  <conditionalFormatting sqref="I38">
    <cfRule type="cellIs" priority="39" operator="equal" aboveAverage="0" equalAverage="0" bottom="0" percent="0" rank="0" text="" dxfId="1946">
      <formula>"ѵ"</formula>
    </cfRule>
    <cfRule type="cellIs" priority="40" operator="equal" aboveAverage="0" equalAverage="0" bottom="0" percent="0" rank="0" text="" dxfId="1947">
      <formula>"x"</formula>
    </cfRule>
  </conditionalFormatting>
  <conditionalFormatting sqref="I40">
    <cfRule type="cellIs" priority="41" operator="equal" aboveAverage="0" equalAverage="0" bottom="0" percent="0" rank="0" text="" dxfId="1948">
      <formula>"ѵ"</formula>
    </cfRule>
    <cfRule type="cellIs" priority="42" operator="equal" aboveAverage="0" equalAverage="0" bottom="0" percent="0" rank="0" text="" dxfId="1949">
      <formula>"x"</formula>
    </cfRule>
  </conditionalFormatting>
  <conditionalFormatting sqref="I14">
    <cfRule type="cellIs" priority="43" operator="equal" aboveAverage="0" equalAverage="0" bottom="0" percent="0" rank="0" text="" dxfId="1950">
      <formula>"ѵ"</formula>
    </cfRule>
    <cfRule type="cellIs" priority="44" operator="equal" aboveAverage="0" equalAverage="0" bottom="0" percent="0" rank="0" text="" dxfId="1951">
      <formula>"x"</formula>
    </cfRule>
  </conditionalFormatting>
  <conditionalFormatting sqref="I16">
    <cfRule type="cellIs" priority="45" operator="equal" aboveAverage="0" equalAverage="0" bottom="0" percent="0" rank="0" text="" dxfId="1952">
      <formula>"ѵ"</formula>
    </cfRule>
    <cfRule type="cellIs" priority="46" operator="equal" aboveAverage="0" equalAverage="0" bottom="0" percent="0" rank="0" text="" dxfId="1953">
      <formula>"x"</formula>
    </cfRule>
  </conditionalFormatting>
  <conditionalFormatting sqref="I18">
    <cfRule type="cellIs" priority="47" operator="equal" aboveAverage="0" equalAverage="0" bottom="0" percent="0" rank="0" text="" dxfId="1954">
      <formula>"ѵ"</formula>
    </cfRule>
    <cfRule type="cellIs" priority="48" operator="equal" aboveAverage="0" equalAverage="0" bottom="0" percent="0" rank="0" text="" dxfId="1955">
      <formula>"x"</formula>
    </cfRule>
  </conditionalFormatting>
  <conditionalFormatting sqref="I20">
    <cfRule type="cellIs" priority="49" operator="equal" aboveAverage="0" equalAverage="0" bottom="0" percent="0" rank="0" text="" dxfId="1956">
      <formula>"ѵ"</formula>
    </cfRule>
    <cfRule type="cellIs" priority="50" operator="equal" aboveAverage="0" equalAverage="0" bottom="0" percent="0" rank="0" text="" dxfId="1957">
      <formula>"x"</formula>
    </cfRule>
  </conditionalFormatting>
  <conditionalFormatting sqref="I22">
    <cfRule type="cellIs" priority="51" operator="equal" aboveAverage="0" equalAverage="0" bottom="0" percent="0" rank="0" text="" dxfId="1958">
      <formula>"ѵ"</formula>
    </cfRule>
    <cfRule type="cellIs" priority="52" operator="equal" aboveAverage="0" equalAverage="0" bottom="0" percent="0" rank="0" text="" dxfId="1959">
      <formula>"x"</formula>
    </cfRule>
  </conditionalFormatting>
  <conditionalFormatting sqref="I50">
    <cfRule type="cellIs" priority="53" operator="equal" aboveAverage="0" equalAverage="0" bottom="0" percent="0" rank="0" text="" dxfId="1960">
      <formula>"ѵ"</formula>
    </cfRule>
    <cfRule type="cellIs" priority="54" operator="equal" aboveAverage="0" equalAverage="0" bottom="0" percent="0" rank="0" text="" dxfId="1961">
      <formula>"x"</formula>
    </cfRule>
  </conditionalFormatting>
  <conditionalFormatting sqref="I52">
    <cfRule type="cellIs" priority="55" operator="equal" aboveAverage="0" equalAverage="0" bottom="0" percent="0" rank="0" text="" dxfId="1962">
      <formula>"ѵ"</formula>
    </cfRule>
    <cfRule type="cellIs" priority="56" operator="equal" aboveAverage="0" equalAverage="0" bottom="0" percent="0" rank="0" text="" dxfId="1963">
      <formula>"x"</formula>
    </cfRule>
  </conditionalFormatting>
  <conditionalFormatting sqref="I54">
    <cfRule type="cellIs" priority="57" operator="equal" aboveAverage="0" equalAverage="0" bottom="0" percent="0" rank="0" text="" dxfId="1964">
      <formula>"ѵ"</formula>
    </cfRule>
    <cfRule type="cellIs" priority="58" operator="equal" aboveAverage="0" equalAverage="0" bottom="0" percent="0" rank="0" text="" dxfId="1965">
      <formula>"x"</formula>
    </cfRule>
  </conditionalFormatting>
  <conditionalFormatting sqref="I56">
    <cfRule type="cellIs" priority="59" operator="equal" aboveAverage="0" equalAverage="0" bottom="0" percent="0" rank="0" text="" dxfId="1966">
      <formula>"ѵ"</formula>
    </cfRule>
    <cfRule type="cellIs" priority="60" operator="equal" aboveAverage="0" equalAverage="0" bottom="0" percent="0" rank="0" text="" dxfId="1967">
      <formula>"x"</formula>
    </cfRule>
  </conditionalFormatting>
  <conditionalFormatting sqref="I58">
    <cfRule type="cellIs" priority="61" operator="equal" aboveAverage="0" equalAverage="0" bottom="0" percent="0" rank="0" text="" dxfId="1968">
      <formula>"ѵ"</formula>
    </cfRule>
    <cfRule type="cellIs" priority="62" operator="equal" aboveAverage="0" equalAverage="0" bottom="0" percent="0" rank="0" text="" dxfId="1969">
      <formula>"x"</formula>
    </cfRule>
  </conditionalFormatting>
  <conditionalFormatting sqref="I68">
    <cfRule type="cellIs" priority="63" operator="equal" aboveAverage="0" equalAverage="0" bottom="0" percent="0" rank="0" text="" dxfId="1970">
      <formula>"ѵ"</formula>
    </cfRule>
    <cfRule type="cellIs" priority="64" operator="equal" aboveAverage="0" equalAverage="0" bottom="0" percent="0" rank="0" text="" dxfId="1971">
      <formula>"x"</formula>
    </cfRule>
  </conditionalFormatting>
  <conditionalFormatting sqref="I70">
    <cfRule type="cellIs" priority="65" operator="equal" aboveAverage="0" equalAverage="0" bottom="0" percent="0" rank="0" text="" dxfId="1972">
      <formula>"ѵ"</formula>
    </cfRule>
    <cfRule type="cellIs" priority="66" operator="equal" aboveAverage="0" equalAverage="0" bottom="0" percent="0" rank="0" text="" dxfId="1973">
      <formula>"x"</formula>
    </cfRule>
  </conditionalFormatting>
  <conditionalFormatting sqref="I72">
    <cfRule type="cellIs" priority="67" operator="equal" aboveAverage="0" equalAverage="0" bottom="0" percent="0" rank="0" text="" dxfId="1974">
      <formula>"ѵ"</formula>
    </cfRule>
    <cfRule type="cellIs" priority="68" operator="equal" aboveAverage="0" equalAverage="0" bottom="0" percent="0" rank="0" text="" dxfId="1975">
      <formula>"x"</formula>
    </cfRule>
  </conditionalFormatting>
  <conditionalFormatting sqref="I74">
    <cfRule type="cellIs" priority="69" operator="equal" aboveAverage="0" equalAverage="0" bottom="0" percent="0" rank="0" text="" dxfId="1976">
      <formula>"ѵ"</formula>
    </cfRule>
    <cfRule type="cellIs" priority="70" operator="equal" aboveAverage="0" equalAverage="0" bottom="0" percent="0" rank="0" text="" dxfId="1977">
      <formula>"x"</formula>
    </cfRule>
  </conditionalFormatting>
  <conditionalFormatting sqref="I76">
    <cfRule type="cellIs" priority="71" operator="equal" aboveAverage="0" equalAverage="0" bottom="0" percent="0" rank="0" text="" dxfId="1978">
      <formula>"ѵ"</formula>
    </cfRule>
    <cfRule type="cellIs" priority="72" operator="equal" aboveAverage="0" equalAverage="0" bottom="0" percent="0" rank="0" text="" dxfId="1979">
      <formula>"x"</formula>
    </cfRule>
  </conditionalFormatting>
  <conditionalFormatting sqref="I104">
    <cfRule type="cellIs" priority="73" operator="equal" aboveAverage="0" equalAverage="0" bottom="0" percent="0" rank="0" text="" dxfId="1980">
      <formula>"ѵ"</formula>
    </cfRule>
    <cfRule type="cellIs" priority="74" operator="equal" aboveAverage="0" equalAverage="0" bottom="0" percent="0" rank="0" text="" dxfId="1981">
      <formula>"x"</formula>
    </cfRule>
  </conditionalFormatting>
  <conditionalFormatting sqref="I106">
    <cfRule type="cellIs" priority="75" operator="equal" aboveAverage="0" equalAverage="0" bottom="0" percent="0" rank="0" text="" dxfId="1982">
      <formula>"ѵ"</formula>
    </cfRule>
    <cfRule type="cellIs" priority="76" operator="equal" aboveAverage="0" equalAverage="0" bottom="0" percent="0" rank="0" text="" dxfId="1983">
      <formula>"x"</formula>
    </cfRule>
  </conditionalFormatting>
  <conditionalFormatting sqref="I108">
    <cfRule type="cellIs" priority="77" operator="equal" aboveAverage="0" equalAverage="0" bottom="0" percent="0" rank="0" text="" dxfId="1984">
      <formula>"ѵ"</formula>
    </cfRule>
    <cfRule type="cellIs" priority="78" operator="equal" aboveAverage="0" equalAverage="0" bottom="0" percent="0" rank="0" text="" dxfId="1985">
      <formula>"x"</formula>
    </cfRule>
  </conditionalFormatting>
  <conditionalFormatting sqref="I110">
    <cfRule type="cellIs" priority="79" operator="equal" aboveAverage="0" equalAverage="0" bottom="0" percent="0" rank="0" text="" dxfId="1986">
      <formula>"ѵ"</formula>
    </cfRule>
    <cfRule type="cellIs" priority="80" operator="equal" aboveAverage="0" equalAverage="0" bottom="0" percent="0" rank="0" text="" dxfId="1987">
      <formula>"x"</formula>
    </cfRule>
  </conditionalFormatting>
  <conditionalFormatting sqref="I112">
    <cfRule type="cellIs" priority="81" operator="equal" aboveAverage="0" equalAverage="0" bottom="0" percent="0" rank="0" text="" dxfId="1988">
      <formula>"ѵ"</formula>
    </cfRule>
    <cfRule type="cellIs" priority="82" operator="equal" aboveAverage="0" equalAverage="0" bottom="0" percent="0" rank="0" text="" dxfId="1989">
      <formula>"x"</formula>
    </cfRule>
  </conditionalFormatting>
  <conditionalFormatting sqref="I86">
    <cfRule type="cellIs" priority="83" operator="equal" aboveAverage="0" equalAverage="0" bottom="0" percent="0" rank="0" text="" dxfId="1990">
      <formula>"ѵ"</formula>
    </cfRule>
    <cfRule type="cellIs" priority="84" operator="equal" aboveAverage="0" equalAverage="0" bottom="0" percent="0" rank="0" text="" dxfId="1991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Turno'!C155</f>
        <v>GRUPO R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Turno'!D157</f>
        <v>ANDERSON BARTZ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ANDERSON BARTZ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2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Turno'!EJ157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Turno'!C157</f>
        <v>103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n">
        <f aca="false">VLOOKUP('Result do Turno'!C157,'Result do Turno'!FY157:FZ162,2,0)</f>
        <v>104</v>
      </c>
      <c r="K13" s="257"/>
      <c r="L13" s="283"/>
      <c r="O13" s="274"/>
      <c r="P13" s="289" t="s">
        <v>164</v>
      </c>
      <c r="Q13" s="289"/>
      <c r="R13" s="293" t="n">
        <f aca="false">'Result do Turno'!EK157</f>
        <v>4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e">
        <f aca="false">IF(VLOOKUP('Result do Turno'!D157,Historia!$A$2:$J$527,10,0)=0,"",VLOOKUP('Result do Turno'!D157,Historia!$A$2:$J$527,10,0))</f>
        <v>#N/A</v>
      </c>
      <c r="G14" s="294" t="s">
        <v>165</v>
      </c>
      <c r="H14" s="295" t="str">
        <f aca="false">PARAMETROS!H4</f>
        <v>23 a 29 Mai</v>
      </c>
      <c r="I14" s="296" t="str">
        <f aca="false">IF(L14=0,"",IF(Jogos!BG157=0,"x","ѵ"))</f>
        <v>x</v>
      </c>
      <c r="J14" s="295" t="str">
        <f aca="false">Jogos!CB157</f>
        <v>ANDERSON BARTZ perdeu para RAFAEL BICALHO por 2x6 4x6</v>
      </c>
      <c r="K14" s="295" t="str">
        <f aca="false">Jogos!C157</f>
        <v/>
      </c>
      <c r="L14" s="297" t="n">
        <f aca="false">IF(Jogos!BH157="x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e">
        <f aca="false">IF(VLOOKUP('Result do Turno'!D157,Historia!$A$2:$I$527,9,0)=0,"",VLOOKUP('Result do Turno'!D157,Historia!$A$2:$I$527,9,0))</f>
        <v>#N/A</v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Turno'!EL157</f>
        <v>8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e">
        <f aca="false">IF(VLOOKUP('Result do Turno'!D157,Historia!$A$2:$I$527,8,0)=0,"",VLOOKUP('Result do Turno'!D157,Historia!$A$2:$I$527,8,0))</f>
        <v>#N/A</v>
      </c>
      <c r="G16" s="294" t="s">
        <v>168</v>
      </c>
      <c r="H16" s="295" t="str">
        <f aca="false">PARAMETROS!H5</f>
        <v>30 a 05 Jun</v>
      </c>
      <c r="I16" s="296" t="str">
        <f aca="false">IF(L16=0,"",IF(Jogos!BI157=0,"x","ѵ"))</f>
        <v>ѵ</v>
      </c>
      <c r="J16" s="295" t="str">
        <f aca="false">Jogos!CC157</f>
        <v>ANDERSON BARTZ venceu CLOVIS CORREA por 6x1 6x2</v>
      </c>
      <c r="K16" s="295" t="str">
        <f aca="false">Jogos!E157</f>
        <v/>
      </c>
      <c r="L16" s="297" t="n">
        <f aca="false">IF(Jogos!BJ157="x x",0,1)</f>
        <v>1</v>
      </c>
      <c r="O16" s="274"/>
      <c r="P16" s="299"/>
      <c r="Q16" s="236" t="s">
        <v>169</v>
      </c>
      <c r="R16" s="185" t="n">
        <f aca="false">'Result do Turno'!EM157</f>
        <v>2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e">
        <f aca="false">IF(VLOOKUP('Result do Turno'!D157,Historia!$A$2:$I$527,7,0)=0,"",VLOOKUP('Result do Turno'!D157,Historia!$A$2:$I$527,7,0))</f>
        <v>#N/A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Turno'!EN157</f>
        <v>6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e">
        <f aca="false">IF(VLOOKUP('Result do Turno'!D157,Historia!$A$2:$I$527,6,0)=0,"",VLOOKUP('Result do Turno'!D157,Historia!$A$2:$I$527,6,0))</f>
        <v>#N/A</v>
      </c>
      <c r="G18" s="294" t="s">
        <v>171</v>
      </c>
      <c r="H18" s="295" t="str">
        <f aca="false">PARAMETROS!H6</f>
        <v>06 a 12 Jun</v>
      </c>
      <c r="I18" s="296" t="str">
        <f aca="false">IF(L18=0,"",IF(Jogos!BK157=0,"x","ѵ"))</f>
        <v>ѵ</v>
      </c>
      <c r="J18" s="295" t="str">
        <f aca="false">Jogos!CD157</f>
        <v>ANDERSON BARTZ venceu NIDIA CASTRO por 6x3 7x5</v>
      </c>
      <c r="K18" s="295" t="str">
        <f aca="false">Jogos!G157</f>
        <v/>
      </c>
      <c r="L18" s="297" t="n">
        <f aca="false">IF(Jogos!BL157="x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e">
        <f aca="false">IF(VLOOKUP('Result do Turno'!D157,Historia!$A$2:$I$527,5,0)=0,"",VLOOKUP('Result do Turno'!D157,Historia!$A$2:$I$527,5,0))</f>
        <v>#N/A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Turno'!EO157</f>
        <v>55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e">
        <f aca="false">IF(VLOOKUP('Result do Turno'!D157,Historia!$A$2:$I$527,4,0)=0,"",VLOOKUP('Result do Turno'!D157,Historia!$A$2:$I$527,4,0))</f>
        <v>#N/A</v>
      </c>
      <c r="G20" s="294" t="s">
        <v>173</v>
      </c>
      <c r="H20" s="295" t="str">
        <f aca="false">PARAMETROS!H7</f>
        <v>13 a 19 Jun</v>
      </c>
      <c r="I20" s="296" t="str">
        <f aca="false">IF(L20=0,"",IF(Jogos!BM157=0,"x","ѵ"))</f>
        <v>ѵ</v>
      </c>
      <c r="J20" s="295" t="str">
        <f aca="false">Jogos!CE157</f>
        <v>ANDERSON BARTZ venceu NILZINHA por WxO</v>
      </c>
      <c r="K20" s="295" t="str">
        <f aca="false">Jogos!I157</f>
        <v/>
      </c>
      <c r="L20" s="297" t="n">
        <f aca="false">IF(Jogos!BN157="x x",0,1)</f>
        <v>1</v>
      </c>
      <c r="O20" s="274"/>
      <c r="P20" s="299"/>
      <c r="Q20" s="236" t="s">
        <v>169</v>
      </c>
      <c r="R20" s="185" t="n">
        <f aca="false">'Result do Turno'!EP157</f>
        <v>28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e">
        <f aca="false">IF(VLOOKUP('Result do Turno'!D157,Historia!$A$2:$I$527,3,0)=0,"",VLOOKUP('Result do Turno'!D157,Historia!$A$2:$I$527,3,0))</f>
        <v>#N/A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Turno'!EQ157</f>
        <v>27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e">
        <f aca="false">IF(VLOOKUP('Result do Turno'!D157,Historia!$A$2:$I$527,2,0)=0,"",VLOOKUP('Result do Turno'!D157,Historia!$A$2:$I$527,2,0))</f>
        <v>#N/A</v>
      </c>
      <c r="G22" s="294" t="s">
        <v>174</v>
      </c>
      <c r="H22" s="295" t="str">
        <f aca="false">PARAMETROS!H8</f>
        <v>20 a 26 Jun</v>
      </c>
      <c r="I22" s="296" t="str">
        <f aca="false">IF(L22=0,"",IF(Jogos!BO157=0,"x","ѵ"))</f>
        <v>ѵ</v>
      </c>
      <c r="J22" s="295" t="str">
        <f aca="false">Jogos!CF157</f>
        <v>ANDERSON BARTZ venceu MIRIANO EDER por 6x2 6x3</v>
      </c>
      <c r="K22" s="295" t="str">
        <f aca="false">Jogos!K157</f>
        <v/>
      </c>
      <c r="L22" s="297" t="n">
        <f aca="false">IF(Jogos!BP157="x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Turno'!D158</f>
        <v>MIRIANO EDER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MIRIANO EDER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107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Turno'!EJ158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Turno'!C184</f>
        <v>0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n">
        <f aca="false">VLOOKUP('Result do Turno'!C158,'Result do Turno'!FY157:FZ162,2,0)</f>
        <v>105</v>
      </c>
      <c r="K31" s="257"/>
      <c r="L31" s="283"/>
      <c r="O31" s="274"/>
      <c r="P31" s="289" t="s">
        <v>164</v>
      </c>
      <c r="Q31" s="289"/>
      <c r="R31" s="293" t="n">
        <f aca="false">'Result do Turno'!EK158</f>
        <v>3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e">
        <f aca="false">IF(VLOOKUP('Result do Turno'!D158,Historia!$A$2:$J$527,10,0)=0,"",VLOOKUP('Result do Turno'!D158,Historia!$A$2:$J$527,10,0))</f>
        <v>#N/A</v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IF(L32=0,"",IF(Jogos!BG158=0,"x","ѵ"))</f>
        <v>ѵ</v>
      </c>
      <c r="J32" s="295" t="str">
        <f aca="false">Jogos!CB158</f>
        <v>MIRIANO EDER venceu CLOVIS CORREA por 6x1 6x0</v>
      </c>
      <c r="K32" s="295" t="str">
        <f aca="false">Jogos!C158</f>
        <v/>
      </c>
      <c r="L32" s="297" t="n">
        <f aca="false">IF(Jogos!BH158="x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e">
        <f aca="false">IF(VLOOKUP('Result do Turno'!D158,Historia!$A$2:$I$527,9,0)=0,"",VLOOKUP('Result do Turno'!D158,Historia!$A$2:$I$527,9,0))</f>
        <v>#N/A</v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Turno'!EL158</f>
        <v>6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e">
        <f aca="false">IF(VLOOKUP('Result do Turno'!D158,Historia!$A$2:$I$527,8,0)=0,"",VLOOKUP('Result do Turno'!D158,Historia!$A$2:$I$527,8,0))</f>
        <v>#N/A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IF(L34=0,"",IF(Jogos!BI158=0,"x","ѵ"))</f>
        <v>ѵ</v>
      </c>
      <c r="J34" s="295" t="str">
        <f aca="false">Jogos!CC158</f>
        <v>MIRIANO EDER venceu NIDIA CASTRO por 1x6 2x6</v>
      </c>
      <c r="K34" s="295" t="str">
        <f aca="false">Jogos!E158</f>
        <v/>
      </c>
      <c r="L34" s="297" t="n">
        <f aca="false">IF(Jogos!BJ158="x x",0,1)</f>
        <v>1</v>
      </c>
      <c r="O34" s="274"/>
      <c r="P34" s="299"/>
      <c r="Q34" s="236" t="s">
        <v>169</v>
      </c>
      <c r="R34" s="185" t="n">
        <f aca="false">'Result do Turno'!EM158</f>
        <v>4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e">
        <f aca="false">IF(VLOOKUP('Result do Turno'!D158,Historia!$A$2:$I$527,7,0)=0,"",VLOOKUP('Result do Turno'!D158,Historia!$A$2:$I$527,7,0))</f>
        <v>#N/A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Turno'!EN158</f>
        <v>2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e">
        <f aca="false">IF(VLOOKUP('Result do Turno'!D158,Historia!$A$2:$I$527,6,0)=0,"",VLOOKUP('Result do Turno'!D158,Historia!$A$2:$I$527,6,0))</f>
        <v>#N/A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IF(L36=0,"",IF(Jogos!BK158=0,"x","ѵ"))</f>
        <v>ѵ</v>
      </c>
      <c r="J36" s="295" t="str">
        <f aca="false">Jogos!CD158</f>
        <v>MIRIANO EDER venceu NILZINHA por 6x2 6x4</v>
      </c>
      <c r="K36" s="295" t="str">
        <f aca="false">Jogos!G158</f>
        <v/>
      </c>
      <c r="L36" s="297" t="n">
        <f aca="false">IF(Jogos!BL158="x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e">
        <f aca="false">IF(VLOOKUP('Result do Turno'!D158,Historia!$A$2:$I$527,5,0)=0,"",VLOOKUP('Result do Turno'!D158,Historia!$A$2:$I$527,5,0))</f>
        <v>#N/A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Turno'!EO158</f>
        <v>48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e">
        <f aca="false">IF(VLOOKUP('Result do Turno'!D158,Historia!$A$2:$I$527,4,0)=0,"",VLOOKUP('Result do Turno'!D158,Historia!$A$2:$I$527,4,0))</f>
        <v>#N/A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IF(L38=0,"",IF(Jogos!BM158=0,"x","ѵ"))</f>
        <v>x</v>
      </c>
      <c r="J38" s="295" t="str">
        <f aca="false">Jogos!CE158</f>
        <v>MIRIANO EDER perdeu para RAFAEL BICALHO por 3x6 4x6</v>
      </c>
      <c r="K38" s="295" t="str">
        <f aca="false">Jogos!I158</f>
        <v/>
      </c>
      <c r="L38" s="297" t="n">
        <f aca="false">IF(Jogos!BN158="x x",0,1)</f>
        <v>1</v>
      </c>
      <c r="O38" s="274"/>
      <c r="P38" s="299"/>
      <c r="Q38" s="236" t="s">
        <v>169</v>
      </c>
      <c r="R38" s="185" t="n">
        <f aca="false">'Result do Turno'!EP158</f>
        <v>35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e">
        <f aca="false">IF(VLOOKUP('Result do Turno'!D158,Historia!$A$2:$I$527,3,0)=0,"",VLOOKUP('Result do Turno'!D158,Historia!$A$2:$I$527,3,0))</f>
        <v>#N/A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Turno'!EQ158</f>
        <v>13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e">
        <f aca="false">IF(VLOOKUP('Result do Turno'!D158,Historia!$A$2:$I$527,2,0)=0,"",VLOOKUP('Result do Turno'!D158,Historia!$A$2:$I$527,2,0))</f>
        <v>#N/A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IF(L40=0,"",IF(Jogos!BO158=0,"x","ѵ"))</f>
        <v>x</v>
      </c>
      <c r="J40" s="295" t="str">
        <f aca="false">Jogos!CF158</f>
        <v>MIRIANO EDER perdeu para ANDERSON BARTZ por 2x6 3x6</v>
      </c>
      <c r="K40" s="295" t="str">
        <f aca="false">Jogos!K158</f>
        <v/>
      </c>
      <c r="L40" s="297" t="n">
        <f aca="false">IF(Jogos!BP158="x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Turno'!D159</f>
        <v>NILZINHA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NILZINHA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5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Turno'!EJ159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Turno'!C159</f>
        <v>105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n">
        <f aca="false">VLOOKUP('Result do Turno'!C159,'Result do Turno'!FY157:FZ162,2,0)</f>
        <v>107</v>
      </c>
      <c r="K49" s="257"/>
      <c r="L49" s="283"/>
      <c r="O49" s="274"/>
      <c r="P49" s="289" t="s">
        <v>164</v>
      </c>
      <c r="Q49" s="289"/>
      <c r="R49" s="293" t="n">
        <f aca="false">'Result do Turno'!EK159</f>
        <v>1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Turno'!D159,Historia!$A$2:$J$527,10,0)=0,"",VLOOKUP('Result do Turno'!D159,Historia!$A$2:$J$527,10,0))</f>
        <v/>
      </c>
      <c r="G50" s="294" t="str">
        <f aca="false">G14</f>
        <v>1a</v>
      </c>
      <c r="H50" s="294" t="str">
        <f aca="false">H14</f>
        <v>23 a 29 Mai</v>
      </c>
      <c r="I50" s="296" t="str">
        <f aca="false">IF(L50=0,"",IF(Jogos!BG159=0,"x","ѵ"))</f>
        <v>x</v>
      </c>
      <c r="J50" s="295" t="str">
        <f aca="false">Jogos!CB159</f>
        <v>NILZINHA perdeu para NIDIA CASTRO por WxO</v>
      </c>
      <c r="K50" s="295" t="str">
        <f aca="false">Jogos!C159</f>
        <v/>
      </c>
      <c r="L50" s="297" t="n">
        <f aca="false">IF(Jogos!BH159="x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Turno'!D159,Historia!$A$2:$I$527,9,0)=0,"",VLOOKUP('Result do Turno'!D159,Historia!$A$2:$I$527,9,0))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Turno'!EL159</f>
        <v>2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n">
        <f aca="false">IF(VLOOKUP('Result do Turno'!D159,Historia!$A$2:$I$527,8,0)=0,"",VLOOKUP('Result do Turno'!D159,Historia!$A$2:$I$527,8,0))</f>
        <v>93</v>
      </c>
      <c r="G52" s="294" t="str">
        <f aca="false">G16</f>
        <v>2a</v>
      </c>
      <c r="H52" s="294" t="str">
        <f aca="false">H16</f>
        <v>30 a 05 Jun</v>
      </c>
      <c r="I52" s="296" t="str">
        <f aca="false">IF(L52=0,"",IF(Jogos!BI159=0,"x","ѵ"))</f>
        <v>x</v>
      </c>
      <c r="J52" s="295" t="str">
        <f aca="false">Jogos!CC159</f>
        <v>NILZINHA perdeu para RAFAEL BICALHO por 6x1 6x3</v>
      </c>
      <c r="K52" s="295" t="str">
        <f aca="false">Jogos!E159</f>
        <v/>
      </c>
      <c r="L52" s="297" t="n">
        <f aca="false">IF(Jogos!BJ159="x x",0,1)</f>
        <v>1</v>
      </c>
      <c r="O52" s="274"/>
      <c r="P52" s="299"/>
      <c r="Q52" s="236" t="s">
        <v>169</v>
      </c>
      <c r="R52" s="185" t="n">
        <f aca="false">'Result do Turno'!EM159</f>
        <v>8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n">
        <f aca="false">IF(VLOOKUP('Result do Turno'!D159,Historia!$A$2:$I$527,7,0)=0,"",VLOOKUP('Result do Turno'!D159,Historia!$A$2:$I$527,7,0))</f>
        <v>86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Turno'!EN159</f>
        <v>-6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Turno'!D159,Historia!$A$2:$I$527,6,0)=0,"",VLOOKUP('Result do Turno'!D159,Historia!$A$2:$I$527,6,0))</f>
        <v/>
      </c>
      <c r="G54" s="294" t="str">
        <f aca="false">G18</f>
        <v>3a</v>
      </c>
      <c r="H54" s="294" t="str">
        <f aca="false">H18</f>
        <v>06 a 12 Jun</v>
      </c>
      <c r="I54" s="296" t="str">
        <f aca="false">IF(L54=0,"",IF(Jogos!BK159=0,"x","ѵ"))</f>
        <v>x</v>
      </c>
      <c r="J54" s="295" t="str">
        <f aca="false">Jogos!CD159</f>
        <v>NILZINHA perdeu para MIRIANO EDER por 2x6 4x6</v>
      </c>
      <c r="K54" s="295" t="str">
        <f aca="false">Jogos!G159</f>
        <v/>
      </c>
      <c r="L54" s="297" t="n">
        <f aca="false">IF(Jogos!BL159="x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Turno'!D159,Historia!$A$2:$I$527,5,0)=0,"",VLOOKUP('Result do Turno'!D159,Historia!$A$2:$I$527,5,0))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Turno'!EO159</f>
        <v>18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Turno'!D159,Historia!$A$2:$I$527,4,0)=0,"",VLOOKUP('Result do Turno'!D159,Historia!$A$2:$I$527,4,0))</f>
        <v/>
      </c>
      <c r="G56" s="294" t="str">
        <f aca="false">G20</f>
        <v>4a</v>
      </c>
      <c r="H56" s="294" t="str">
        <f aca="false">H20</f>
        <v>13 a 19 Jun</v>
      </c>
      <c r="I56" s="296" t="str">
        <f aca="false">IF(L56=0,"",IF(Jogos!BM159=0,"x","ѵ"))</f>
        <v>x</v>
      </c>
      <c r="J56" s="295" t="str">
        <f aca="false">Jogos!CE159</f>
        <v>NILZINHA perdeu para ANDERSON BARTZ por WxO</v>
      </c>
      <c r="K56" s="295" t="str">
        <f aca="false">Jogos!I159</f>
        <v/>
      </c>
      <c r="L56" s="297" t="n">
        <f aca="false">IF(Jogos!BN159="x x",0,1)</f>
        <v>1</v>
      </c>
      <c r="O56" s="274"/>
      <c r="P56" s="299"/>
      <c r="Q56" s="236" t="s">
        <v>169</v>
      </c>
      <c r="R56" s="185" t="n">
        <f aca="false">'Result do Turno'!EP159</f>
        <v>54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Turno'!D159,Historia!$A$2:$I$527,3,0)=0,"",VLOOKUP('Result do Turno'!D159,Historia!$A$2:$I$527,3,0))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Turno'!EQ159</f>
        <v>-36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str">
        <f aca="false">IF(VLOOKUP('Result do Turno'!D159,Historia!$A$2:$I$527,2,0)=0,"",VLOOKUP('Result do Turno'!D159,Historia!$A$2:$I$527,2,0))</f>
        <v/>
      </c>
      <c r="G58" s="294" t="str">
        <f aca="false">G22</f>
        <v>5a</v>
      </c>
      <c r="H58" s="294" t="str">
        <f aca="false">H22</f>
        <v>20 a 26 Jun</v>
      </c>
      <c r="I58" s="296" t="str">
        <f aca="false">IF(L58=0,"",IF(Jogos!BO159=0,"x","ѵ"))</f>
        <v>ѵ</v>
      </c>
      <c r="J58" s="295" t="str">
        <f aca="false">Jogos!CF159</f>
        <v>NILZINHA venceu CLOVIS CORREA por 6x4 6x2</v>
      </c>
      <c r="K58" s="295" t="str">
        <f aca="false">Jogos!K159</f>
        <v/>
      </c>
      <c r="L58" s="297" t="n">
        <f aca="false">IF(Jogos!BP159="x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Turno'!D160</f>
        <v>NIDIA CASTRO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NIDIA CASTRO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4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Turno'!EJ160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Turno'!C160</f>
        <v>106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n">
        <f aca="false">VLOOKUP('Result do Turno'!C160,'Result do Turno'!FY157:FZ162,2,0)</f>
        <v>106</v>
      </c>
      <c r="K67" s="257"/>
      <c r="L67" s="283"/>
      <c r="O67" s="274"/>
      <c r="P67" s="289" t="s">
        <v>164</v>
      </c>
      <c r="Q67" s="289"/>
      <c r="R67" s="293" t="n">
        <f aca="false">'Result do Turno'!EK160</f>
        <v>1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e">
        <f aca="false">IF(VLOOKUP('Result do Turno'!D160,Historia!$A$2:$J$527,10,0)=0,"",VLOOKUP('Result do Turno'!D160,Historia!$A$2:$J$527,10,0))</f>
        <v>#N/A</v>
      </c>
      <c r="G68" s="294" t="str">
        <f aca="false">G14</f>
        <v>1a</v>
      </c>
      <c r="H68" s="294" t="str">
        <f aca="false">H14</f>
        <v>23 a 29 Mai</v>
      </c>
      <c r="I68" s="296" t="str">
        <f aca="false">IF(L68=0,"",IF(Jogos!BG160=0,"x","ѵ"))</f>
        <v>ѵ</v>
      </c>
      <c r="J68" s="295" t="str">
        <f aca="false">Jogos!CB160</f>
        <v>NIDIA CASTRO venceu NILZINHA por WxO</v>
      </c>
      <c r="K68" s="295" t="str">
        <f aca="false">Jogos!C160</f>
        <v/>
      </c>
      <c r="L68" s="297" t="n">
        <f aca="false">IF(Jogos!BH160="x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e">
        <f aca="false">IF(VLOOKUP('Result do Turno'!D160,Historia!$A$2:$I$527,9,0)=0,"",VLOOKUP('Result do Turno'!D160,Historia!$A$2:$I$527,9,0))</f>
        <v>#N/A</v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Turno'!EL160</f>
        <v>3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e">
        <f aca="false">IF(VLOOKUP('Result do Turno'!D160,Historia!$A$2:$I$527,8,0)=0,"",VLOOKUP('Result do Turno'!D160,Historia!$A$2:$I$527,8,0))</f>
        <v>#N/A</v>
      </c>
      <c r="G70" s="294" t="str">
        <f aca="false">G16</f>
        <v>2a</v>
      </c>
      <c r="H70" s="294" t="str">
        <f aca="false">H16</f>
        <v>30 a 05 Jun</v>
      </c>
      <c r="I70" s="296" t="str">
        <f aca="false">IF(L70=0,"",IF(Jogos!BI160=0,"x","ѵ"))</f>
        <v>x</v>
      </c>
      <c r="J70" s="295" t="str">
        <f aca="false">Jogos!CC160</f>
        <v>NIDIA CASTRO perdeu para MIRIANO EDER por 1x6 3x6</v>
      </c>
      <c r="K70" s="295" t="str">
        <f aca="false">Jogos!E160</f>
        <v/>
      </c>
      <c r="L70" s="297" t="n">
        <f aca="false">IF(Jogos!BJ160="x x",0,1)</f>
        <v>1</v>
      </c>
      <c r="O70" s="274"/>
      <c r="P70" s="299"/>
      <c r="Q70" s="236" t="s">
        <v>169</v>
      </c>
      <c r="R70" s="185" t="n">
        <f aca="false">'Result do Turno'!EM160</f>
        <v>8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e">
        <f aca="false">IF(VLOOKUP('Result do Turno'!D160,Historia!$A$2:$I$527,7,0)=0,"",VLOOKUP('Result do Turno'!D160,Historia!$A$2:$I$527,7,0))</f>
        <v>#N/A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Turno'!EN160</f>
        <v>-5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e">
        <f aca="false">IF(VLOOKUP('Result do Turno'!D160,Historia!$A$2:$I$527,6,0)=0,"",VLOOKUP('Result do Turno'!D160,Historia!$A$2:$I$527,6,0))</f>
        <v>#N/A</v>
      </c>
      <c r="G72" s="294" t="str">
        <f aca="false">G18</f>
        <v>3a</v>
      </c>
      <c r="H72" s="294" t="str">
        <f aca="false">H18</f>
        <v>06 a 12 Jun</v>
      </c>
      <c r="I72" s="296" t="str">
        <f aca="false">IF(L72=0,"",IF(Jogos!BK160=0,"x","ѵ"))</f>
        <v>x</v>
      </c>
      <c r="J72" s="295" t="str">
        <f aca="false">Jogos!CD160</f>
        <v>NIDIA CASTRO perdeu para ANDERSON BARTZ por 3x6 5x7</v>
      </c>
      <c r="K72" s="295" t="str">
        <f aca="false">Jogos!G160</f>
        <v/>
      </c>
      <c r="L72" s="297" t="n">
        <f aca="false">IF(Jogos!BL160="x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e">
        <f aca="false">IF(VLOOKUP('Result do Turno'!D160,Historia!$A$2:$I$527,5,0)=0,"",VLOOKUP('Result do Turno'!D160,Historia!$A$2:$I$527,5,0))</f>
        <v>#N/A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Turno'!EO160</f>
        <v>47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e">
        <f aca="false">IF(VLOOKUP('Result do Turno'!D160,Historia!$A$2:$I$527,4,0)=0,"",VLOOKUP('Result do Turno'!D160,Historia!$A$2:$I$527,4,0))</f>
        <v>#N/A</v>
      </c>
      <c r="G74" s="294" t="str">
        <f aca="false">G20</f>
        <v>4a</v>
      </c>
      <c r="H74" s="294" t="str">
        <f aca="false">H20</f>
        <v>13 a 19 Jun</v>
      </c>
      <c r="I74" s="296" t="str">
        <f aca="false">IF(L74=0,"",IF(Jogos!BM160=0,"x","ѵ"))</f>
        <v>x</v>
      </c>
      <c r="J74" s="295" t="str">
        <f aca="false">Jogos!CE160</f>
        <v>NIDIA CASTRO perdeu para CLOVIS CORREA por 5x7 6x2 12x14</v>
      </c>
      <c r="K74" s="295" t="str">
        <f aca="false">Jogos!I160</f>
        <v/>
      </c>
      <c r="L74" s="297" t="n">
        <f aca="false">IF(Jogos!BN160="x x",0,1)</f>
        <v>1</v>
      </c>
      <c r="O74" s="274"/>
      <c r="P74" s="299"/>
      <c r="Q74" s="236" t="s">
        <v>169</v>
      </c>
      <c r="R74" s="185" t="n">
        <f aca="false">'Result do Turno'!EP160</f>
        <v>60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e">
        <f aca="false">IF(VLOOKUP('Result do Turno'!D160,Historia!$A$2:$I$527,3,0)=0,"",VLOOKUP('Result do Turno'!D160,Historia!$A$2:$I$527,3,0))</f>
        <v>#N/A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Turno'!EQ160</f>
        <v>-13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e">
        <f aca="false">IF(VLOOKUP('Result do Turno'!D160,Historia!$A$2:$I$527,2,0)=0,"",VLOOKUP('Result do Turno'!D160,Historia!$A$2:$I$527,2,0))</f>
        <v>#N/A</v>
      </c>
      <c r="G76" s="294" t="str">
        <f aca="false">G22</f>
        <v>5a</v>
      </c>
      <c r="H76" s="294" t="str">
        <f aca="false">H22</f>
        <v>20 a 26 Jun</v>
      </c>
      <c r="I76" s="296" t="str">
        <f aca="false">IF(L76=0,"",IF(Jogos!BO160=0,"x","ѵ"))</f>
        <v>x</v>
      </c>
      <c r="J76" s="295" t="str">
        <f aca="false">Jogos!CF160</f>
        <v>NIDIA CASTRO perdeu para RAFAEL BICALHO por WxO</v>
      </c>
      <c r="K76" s="295" t="str">
        <f aca="false">Jogos!K160</f>
        <v/>
      </c>
      <c r="L76" s="297" t="n">
        <f aca="false">IF(Jogos!BP160="x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Turno'!D161</f>
        <v>CLOVIS CORREA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CLOVIS CORREA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6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Turno'!EJ161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Turno'!C161</f>
        <v>107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n">
        <f aca="false">VLOOKUP('Result do Turno'!C161,'Result do Turno'!FY157:FZ162,2,0)</f>
        <v>108</v>
      </c>
      <c r="K85" s="257"/>
      <c r="L85" s="283"/>
      <c r="O85" s="274"/>
      <c r="P85" s="289" t="s">
        <v>164</v>
      </c>
      <c r="Q85" s="289"/>
      <c r="R85" s="293" t="n">
        <f aca="false">'Result do Turno'!EK161</f>
        <v>1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Turno'!D161,Historia!$A$2:$J$527,10,0)=0,"",VLOOKUP('Result do Turno'!D161,Historia!$A$2:$J$527,10,0))</f>
        <v>#N/A</v>
      </c>
      <c r="G86" s="294" t="str">
        <f aca="false">G14</f>
        <v>1a</v>
      </c>
      <c r="H86" s="294" t="str">
        <f aca="false">H14</f>
        <v>23 a 29 Mai</v>
      </c>
      <c r="I86" s="296" t="str">
        <f aca="false">IF(L86=0,"",IF(Jogos!BG161=0,"x","ѵ"))</f>
        <v>x</v>
      </c>
      <c r="J86" s="295" t="str">
        <f aca="false">Jogos!CB161</f>
        <v>CLOVIS CORREA perdeu para MIRIANO EDER por 1x6 0x6</v>
      </c>
      <c r="K86" s="295" t="str">
        <f aca="false">Jogos!C161</f>
        <v/>
      </c>
      <c r="L86" s="297" t="n">
        <f aca="false">IF(Jogos!BH161="x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Turno'!D161,Historia!$A$2:$I$527,9,0)=0,"",VLOOKUP('Result do Turno'!D161,Historia!$A$2:$I$527,9,0))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Turno'!EL161</f>
        <v>2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Turno'!D161,Historia!$A$2:$I$527,8,0)=0,"",VLOOKUP('Result do Turno'!D161,Historia!$A$2:$I$527,8,0))</f>
        <v>#N/A</v>
      </c>
      <c r="G88" s="294" t="str">
        <f aca="false">G16</f>
        <v>2a</v>
      </c>
      <c r="H88" s="294" t="str">
        <f aca="false">H16</f>
        <v>30 a 05 Jun</v>
      </c>
      <c r="I88" s="296" t="str">
        <f aca="false">IF(L88=0,"",IF(Jogos!BI161=0,"x","ѵ"))</f>
        <v>x</v>
      </c>
      <c r="J88" s="295" t="str">
        <f aca="false">Jogos!CC161</f>
        <v>CLOVIS CORREA perdeu para ANDERSON BARTZ por WxO</v>
      </c>
      <c r="K88" s="295" t="str">
        <f aca="false">Jogos!E161</f>
        <v/>
      </c>
      <c r="L88" s="297" t="n">
        <f aca="false">IF(Jogos!BJ161="x x",0,1)</f>
        <v>1</v>
      </c>
      <c r="O88" s="274"/>
      <c r="P88" s="299"/>
      <c r="Q88" s="236" t="s">
        <v>169</v>
      </c>
      <c r="R88" s="185" t="n">
        <f aca="false">'Result do Turno'!EM161</f>
        <v>9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Turno'!D161,Historia!$A$2:$I$527,7,0)=0,"",VLOOKUP('Result do Turno'!D161,Historia!$A$2:$I$527,7,0))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Turno'!EN161</f>
        <v>-7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Turno'!D161,Historia!$A$2:$I$527,6,0)=0,"",VLOOKUP('Result do Turno'!D161,Historia!$A$2:$I$527,6,0))</f>
        <v>#N/A</v>
      </c>
      <c r="G90" s="294" t="str">
        <f aca="false">G18</f>
        <v>3a</v>
      </c>
      <c r="H90" s="294" t="str">
        <f aca="false">H18</f>
        <v>06 a 12 Jun</v>
      </c>
      <c r="I90" s="296" t="str">
        <f aca="false">IF(L90=0,"",IF(Jogos!BK161=0,"x","ѵ"))</f>
        <v>x</v>
      </c>
      <c r="J90" s="295" t="str">
        <f aca="false">Jogos!CD161</f>
        <v>CLOVIS CORREA perdeu para RAFAEL BICALHO por 2x6 0x6</v>
      </c>
      <c r="K90" s="295" t="str">
        <f aca="false">Jogos!G161</f>
        <v/>
      </c>
      <c r="L90" s="297" t="n">
        <f aca="false">IF(Jogos!BL161="x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Turno'!D161,Historia!$A$2:$I$527,5,0)=0,"",VLOOKUP('Result do Turno'!D161,Historia!$A$2:$I$527,5,0))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Turno'!EO161</f>
        <v>35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Turno'!D161,Historia!$A$2:$I$527,4,0)=0,"",VLOOKUP('Result do Turno'!D161,Historia!$A$2:$I$527,4,0))</f>
        <v>#N/A</v>
      </c>
      <c r="G92" s="294" t="str">
        <f aca="false">G20</f>
        <v>4a</v>
      </c>
      <c r="H92" s="294" t="str">
        <f aca="false">H20</f>
        <v>13 a 19 Jun</v>
      </c>
      <c r="I92" s="296" t="str">
        <f aca="false">IF(L92=0,"",IF(Jogos!BM161=0,"x","ѵ"))</f>
        <v>ѵ</v>
      </c>
      <c r="J92" s="295" t="str">
        <f aca="false">Jogos!CE161</f>
        <v>CLOVIS CORREA venceu NIDIA CASTRO por 7x5 2x6 14x12</v>
      </c>
      <c r="K92" s="295" t="str">
        <f aca="false">Jogos!I161</f>
        <v/>
      </c>
      <c r="L92" s="297" t="n">
        <f aca="false">IF(Jogos!BN161="x x",0,1)</f>
        <v>1</v>
      </c>
      <c r="O92" s="274"/>
      <c r="P92" s="299"/>
      <c r="Q92" s="236" t="s">
        <v>169</v>
      </c>
      <c r="R92" s="185" t="n">
        <f aca="false">'Result do Turno'!EP161</f>
        <v>71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Turno'!D161,Historia!$A$2:$I$527,3,0)=0,"",VLOOKUP('Result do Turno'!D161,Historia!$A$2:$I$527,3,0))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Turno'!EQ161</f>
        <v>-36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Turno'!D161,Historia!$A$2:$I$527,2,0)=0,"",VLOOKUP('Result do Turno'!D161,Historia!$A$2:$I$527,2,0))</f>
        <v>#N/A</v>
      </c>
      <c r="G94" s="294" t="str">
        <f aca="false">G22</f>
        <v>5a</v>
      </c>
      <c r="H94" s="294" t="str">
        <f aca="false">H22</f>
        <v>20 a 26 Jun</v>
      </c>
      <c r="I94" s="296" t="str">
        <f aca="false">IF(L94=0,"",IF(Jogos!BO161=0,"x","ѵ"))</f>
        <v>x</v>
      </c>
      <c r="J94" s="295" t="str">
        <f aca="false">Jogos!CF161</f>
        <v>CLOVIS CORREA perdeu para NILZINHA por 4x6 2x6</v>
      </c>
      <c r="K94" s="295" t="str">
        <f aca="false">Jogos!K161</f>
        <v/>
      </c>
      <c r="L94" s="297" t="n">
        <f aca="false">IF(Jogos!BP161="x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Turno'!D162</f>
        <v>RAFAEL BICALHO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RAFAEL BICALHO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1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Turno'!EJ162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Turno'!C162</f>
        <v>108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n">
        <f aca="false">VLOOKUP('Result do Turno'!C162,'Result do Turno'!FY157:FZ162,2,0)</f>
        <v>103</v>
      </c>
      <c r="K103" s="257"/>
      <c r="L103" s="283"/>
      <c r="O103" s="274"/>
      <c r="P103" s="289" t="s">
        <v>164</v>
      </c>
      <c r="Q103" s="289"/>
      <c r="R103" s="293" t="n">
        <f aca="false">'Result do Turno'!EK162</f>
        <v>5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e">
        <f aca="false">IF(VLOOKUP('Result do Turno'!D162,Historia!$A$2:$J$527,10,0)=0,"",VLOOKUP('Result do Turno'!D162,Historia!$A$2:$J$527,10,0))</f>
        <v>#N/A</v>
      </c>
      <c r="G104" s="294" t="str">
        <f aca="false">G14</f>
        <v>1a</v>
      </c>
      <c r="H104" s="294" t="str">
        <f aca="false">H14</f>
        <v>23 a 29 Mai</v>
      </c>
      <c r="I104" s="296" t="str">
        <f aca="false">IF(L104=0,"",IF(Jogos!BG162=0,"x","ѵ"))</f>
        <v>ѵ</v>
      </c>
      <c r="J104" s="295" t="str">
        <f aca="false">Jogos!CB162</f>
        <v>RAFAEL BICALHO venceu ANDERSON BARTZ por 6x2 6x4</v>
      </c>
      <c r="K104" s="295" t="str">
        <f aca="false">Jogos!C162</f>
        <v/>
      </c>
      <c r="L104" s="297" t="n">
        <f aca="false">IF(Jogos!BH162="x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e">
        <f aca="false">IF(VLOOKUP('Result do Turno'!D162,Historia!$A$2:$I$527,9,0)=0,"",VLOOKUP('Result do Turno'!D162,Historia!$A$2:$I$527,9,0))</f>
        <v>#N/A</v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Turno'!EL162</f>
        <v>10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e">
        <f aca="false">IF(VLOOKUP('Result do Turno'!D162,Historia!$A$2:$I$527,8,0)=0,"",VLOOKUP('Result do Turno'!D162,Historia!$A$2:$I$527,8,0))</f>
        <v>#N/A</v>
      </c>
      <c r="G106" s="294" t="str">
        <f aca="false">G16</f>
        <v>2a</v>
      </c>
      <c r="H106" s="294" t="str">
        <f aca="false">H16</f>
        <v>30 a 05 Jun</v>
      </c>
      <c r="I106" s="296" t="str">
        <f aca="false">IF(L106=0,"",IF(Jogos!BI162=0,"x","ѵ"))</f>
        <v>ѵ</v>
      </c>
      <c r="J106" s="295" t="str">
        <f aca="false">Jogos!CC162</f>
        <v>RAFAEL BICALHO venceu NILZINHA por WxO</v>
      </c>
      <c r="K106" s="295" t="str">
        <f aca="false">Jogos!E162</f>
        <v/>
      </c>
      <c r="L106" s="297" t="n">
        <f aca="false">IF(Jogos!BJ162="x x",0,1)</f>
        <v>1</v>
      </c>
      <c r="O106" s="274"/>
      <c r="P106" s="299"/>
      <c r="Q106" s="236" t="s">
        <v>169</v>
      </c>
      <c r="R106" s="185" t="n">
        <f aca="false">'Result do Turno'!EM162</f>
        <v>0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e">
        <f aca="false">IF(VLOOKUP('Result do Turno'!D162,Historia!$A$2:$I$527,7,0)=0,"",VLOOKUP('Result do Turno'!D162,Historia!$A$2:$I$527,7,0))</f>
        <v>#N/A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Turno'!EN162</f>
        <v>10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e">
        <f aca="false">IF(VLOOKUP('Result do Turno'!D162,Historia!$A$2:$I$527,6,0)=0,"",VLOOKUP('Result do Turno'!D162,Historia!$A$2:$I$527,6,0))</f>
        <v>#N/A</v>
      </c>
      <c r="G108" s="294" t="str">
        <f aca="false">G18</f>
        <v>3a</v>
      </c>
      <c r="H108" s="294" t="str">
        <f aca="false">H18</f>
        <v>06 a 12 Jun</v>
      </c>
      <c r="I108" s="296" t="str">
        <f aca="false">IF(L108=0,"",IF(Jogos!BK162=0,"x","ѵ"))</f>
        <v>ѵ</v>
      </c>
      <c r="J108" s="295" t="str">
        <f aca="false">Jogos!CD162</f>
        <v>RAFAEL BICALHO venceu CLOVIS CORREA por 6x2 6x0</v>
      </c>
      <c r="K108" s="295" t="str">
        <f aca="false">Jogos!G162</f>
        <v/>
      </c>
      <c r="L108" s="297" t="n">
        <f aca="false">IF(Jogos!BL162="x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e">
        <f aca="false">IF(VLOOKUP('Result do Turno'!D162,Historia!$A$2:$I$527,5,0)=0,"",VLOOKUP('Result do Turno'!D162,Historia!$A$2:$I$527,5,0))</f>
        <v>#N/A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Turno'!EO162</f>
        <v>60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e">
        <f aca="false">IF(VLOOKUP('Result do Turno'!D162,Historia!$A$2:$I$527,4,0)=0,"",VLOOKUP('Result do Turno'!D162,Historia!$A$2:$I$527,4,0))</f>
        <v>#N/A</v>
      </c>
      <c r="G110" s="294" t="str">
        <f aca="false">G20</f>
        <v>4a</v>
      </c>
      <c r="H110" s="294" t="str">
        <f aca="false">H20</f>
        <v>13 a 19 Jun</v>
      </c>
      <c r="I110" s="296" t="str">
        <f aca="false">IF(L110=0,"",IF(Jogos!BM162=0,"x","ѵ"))</f>
        <v>ѵ</v>
      </c>
      <c r="J110" s="295" t="str">
        <f aca="false">Jogos!CE162</f>
        <v>RAFAEL BICALHO venceu MIRIANO EDER por 6x3 6x4</v>
      </c>
      <c r="K110" s="295" t="str">
        <f aca="false">Jogos!I162</f>
        <v/>
      </c>
      <c r="L110" s="297" t="n">
        <f aca="false">IF(Jogos!BN162="x x",0,1)</f>
        <v>1</v>
      </c>
      <c r="O110" s="274"/>
      <c r="P110" s="299"/>
      <c r="Q110" s="236" t="s">
        <v>169</v>
      </c>
      <c r="R110" s="185" t="n">
        <f aca="false">'Result do Turno'!EP162</f>
        <v>15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e">
        <f aca="false">IF(VLOOKUP('Result do Turno'!D162,Historia!$A$2:$I$527,3,0)=0,"",VLOOKUP('Result do Turno'!D162,Historia!$A$2:$I$527,3,0))</f>
        <v>#N/A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Turno'!EQ162</f>
        <v>45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e">
        <f aca="false">IF(VLOOKUP('Result do Turno'!D162,Historia!$A$2:$I$527,2,0)=0,"",VLOOKUP('Result do Turno'!D162,Historia!$A$2:$I$527,2,0))</f>
        <v>#N/A</v>
      </c>
      <c r="G112" s="294" t="str">
        <f aca="false">G22</f>
        <v>5a</v>
      </c>
      <c r="H112" s="294" t="str">
        <f aca="false">H22</f>
        <v>20 a 26 Jun</v>
      </c>
      <c r="I112" s="296" t="str">
        <f aca="false">IF(L112=0,"",IF(Jogos!BO162=0,"x","ѵ"))</f>
        <v>ѵ</v>
      </c>
      <c r="J112" s="295" t="str">
        <f aca="false">Jogos!CF162</f>
        <v>RAFAEL BICALHO venceu NIDIA CASTRO por WxO</v>
      </c>
      <c r="K112" s="295" t="str">
        <f aca="false">Jogos!K162</f>
        <v/>
      </c>
      <c r="L112" s="297" t="n">
        <f aca="false">IF(Jogos!BP162="x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1992">
      <formula>E6=0</formula>
    </cfRule>
    <cfRule type="expression" priority="3" aboveAverage="0" equalAverage="0" bottom="0" percent="0" rank="0" text="" dxfId="1993">
      <formula>E6=1</formula>
    </cfRule>
  </conditionalFormatting>
  <conditionalFormatting sqref="K32 K34 K36 K38 K40">
    <cfRule type="expression" priority="4" aboveAverage="0" equalAverage="0" bottom="0" percent="0" rank="0" text="" dxfId="1994">
      <formula>$D$27=K32</formula>
    </cfRule>
    <cfRule type="expression" priority="5" aboveAverage="0" equalAverage="0" bottom="0" percent="0" rank="0" text="" dxfId="1995">
      <formula>$D$9</formula>
    </cfRule>
  </conditionalFormatting>
  <conditionalFormatting sqref="K54">
    <cfRule type="expression" priority="6" aboveAverage="0" equalAverage="0" bottom="0" percent="0" rank="0" text="" dxfId="1996">
      <formula>$D$45=K54</formula>
    </cfRule>
  </conditionalFormatting>
  <conditionalFormatting sqref="K68 K70 K72 K74 K76">
    <cfRule type="expression" priority="7" aboveAverage="0" equalAverage="0" bottom="0" percent="0" rank="0" text="" dxfId="1997">
      <formula>$D$63=K68</formula>
    </cfRule>
    <cfRule type="expression" priority="8" aboveAverage="0" equalAverage="0" bottom="0" percent="0" rank="0" text="" dxfId="1998">
      <formula>$D$9</formula>
    </cfRule>
  </conditionalFormatting>
  <conditionalFormatting sqref="K86 K88 K90 K92 K94">
    <cfRule type="expression" priority="9" aboveAverage="0" equalAverage="0" bottom="0" percent="0" rank="0" text="" dxfId="1999">
      <formula>$D$81=K86</formula>
    </cfRule>
    <cfRule type="expression" priority="10" aboveAverage="0" equalAverage="0" bottom="0" percent="0" rank="0" text="" dxfId="2000">
      <formula>$D$9</formula>
    </cfRule>
  </conditionalFormatting>
  <conditionalFormatting sqref="K50">
    <cfRule type="expression" priority="11" aboveAverage="0" equalAverage="0" bottom="0" percent="0" rank="0" text="" dxfId="2001">
      <formula>$D$45=K50</formula>
    </cfRule>
  </conditionalFormatting>
  <conditionalFormatting sqref="K52">
    <cfRule type="expression" priority="12" aboveAverage="0" equalAverage="0" bottom="0" percent="0" rank="0" text="" dxfId="2002">
      <formula>$D$45=K52</formula>
    </cfRule>
  </conditionalFormatting>
  <conditionalFormatting sqref="K56">
    <cfRule type="expression" priority="13" aboveAverage="0" equalAverage="0" bottom="0" percent="0" rank="0" text="" dxfId="2003">
      <formula>$D$45=K56</formula>
    </cfRule>
  </conditionalFormatting>
  <conditionalFormatting sqref="K58">
    <cfRule type="expression" priority="14" aboveAverage="0" equalAverage="0" bottom="0" percent="0" rank="0" text="" dxfId="2004">
      <formula>$D$45=K58</formula>
    </cfRule>
  </conditionalFormatting>
  <conditionalFormatting sqref="K14">
    <cfRule type="expression" priority="15" aboveAverage="0" equalAverage="0" bottom="0" percent="0" rank="0" text="" dxfId="2005">
      <formula>$D$9=K14</formula>
    </cfRule>
  </conditionalFormatting>
  <conditionalFormatting sqref="K16">
    <cfRule type="expression" priority="16" aboveAverage="0" equalAverage="0" bottom="0" percent="0" rank="0" text="" dxfId="2006">
      <formula>$D$9=K16</formula>
    </cfRule>
  </conditionalFormatting>
  <conditionalFormatting sqref="K18">
    <cfRule type="expression" priority="17" aboveAverage="0" equalAverage="0" bottom="0" percent="0" rank="0" text="" dxfId="2007">
      <formula>$D$9=K18</formula>
    </cfRule>
  </conditionalFormatting>
  <conditionalFormatting sqref="K20">
    <cfRule type="expression" priority="18" aboveAverage="0" equalAverage="0" bottom="0" percent="0" rank="0" text="" dxfId="2008">
      <formula>$D$9=K20</formula>
    </cfRule>
  </conditionalFormatting>
  <conditionalFormatting sqref="K22">
    <cfRule type="expression" priority="19" aboveAverage="0" equalAverage="0" bottom="0" percent="0" rank="0" text="" dxfId="2009">
      <formula>$D$9=K22</formula>
    </cfRule>
  </conditionalFormatting>
  <conditionalFormatting sqref="K104">
    <cfRule type="expression" priority="20" aboveAverage="0" equalAverage="0" bottom="0" percent="0" rank="0" text="" dxfId="2010">
      <formula>$D$99=K104</formula>
    </cfRule>
  </conditionalFormatting>
  <conditionalFormatting sqref="K106">
    <cfRule type="expression" priority="21" aboveAverage="0" equalAverage="0" bottom="0" percent="0" rank="0" text="" dxfId="2011">
      <formula>$D$99=K106</formula>
    </cfRule>
  </conditionalFormatting>
  <conditionalFormatting sqref="K108">
    <cfRule type="expression" priority="22" aboveAverage="0" equalAverage="0" bottom="0" percent="0" rank="0" text="" dxfId="2012">
      <formula>$D$99=K108</formula>
    </cfRule>
  </conditionalFormatting>
  <conditionalFormatting sqref="K110">
    <cfRule type="expression" priority="23" aboveAverage="0" equalAverage="0" bottom="0" percent="0" rank="0" text="" dxfId="2013">
      <formula>$D$99=K110</formula>
    </cfRule>
  </conditionalFormatting>
  <conditionalFormatting sqref="K112">
    <cfRule type="expression" priority="24" aboveAverage="0" equalAverage="0" bottom="0" percent="0" rank="0" text="" dxfId="2014">
      <formula>$D$99=K112</formula>
    </cfRule>
  </conditionalFormatting>
  <conditionalFormatting sqref="I88">
    <cfRule type="cellIs" priority="25" operator="equal" aboveAverage="0" equalAverage="0" bottom="0" percent="0" rank="0" text="" dxfId="2015">
      <formula>"ѵ"</formula>
    </cfRule>
    <cfRule type="cellIs" priority="26" operator="equal" aboveAverage="0" equalAverage="0" bottom="0" percent="0" rank="0" text="" dxfId="2016">
      <formula>"x"</formula>
    </cfRule>
  </conditionalFormatting>
  <conditionalFormatting sqref="I90">
    <cfRule type="cellIs" priority="27" operator="equal" aboveAverage="0" equalAverage="0" bottom="0" percent="0" rank="0" text="" dxfId="2017">
      <formula>"ѵ"</formula>
    </cfRule>
    <cfRule type="cellIs" priority="28" operator="equal" aboveAverage="0" equalAverage="0" bottom="0" percent="0" rank="0" text="" dxfId="2018">
      <formula>"x"</formula>
    </cfRule>
  </conditionalFormatting>
  <conditionalFormatting sqref="I92">
    <cfRule type="cellIs" priority="29" operator="equal" aboveAverage="0" equalAverage="0" bottom="0" percent="0" rank="0" text="" dxfId="2019">
      <formula>"ѵ"</formula>
    </cfRule>
    <cfRule type="cellIs" priority="30" operator="equal" aboveAverage="0" equalAverage="0" bottom="0" percent="0" rank="0" text="" dxfId="2020">
      <formula>"x"</formula>
    </cfRule>
  </conditionalFormatting>
  <conditionalFormatting sqref="I94">
    <cfRule type="cellIs" priority="31" operator="equal" aboveAverage="0" equalAverage="0" bottom="0" percent="0" rank="0" text="" dxfId="2021">
      <formula>"ѵ"</formula>
    </cfRule>
    <cfRule type="cellIs" priority="32" operator="equal" aboveAverage="0" equalAverage="0" bottom="0" percent="0" rank="0" text="" dxfId="2022">
      <formula>"x"</formula>
    </cfRule>
  </conditionalFormatting>
  <conditionalFormatting sqref="I32">
    <cfRule type="cellIs" priority="33" operator="equal" aboveAverage="0" equalAverage="0" bottom="0" percent="0" rank="0" text="" dxfId="2023">
      <formula>"ѵ"</formula>
    </cfRule>
    <cfRule type="cellIs" priority="34" operator="equal" aboveAverage="0" equalAverage="0" bottom="0" percent="0" rank="0" text="" dxfId="2024">
      <formula>"x"</formula>
    </cfRule>
  </conditionalFormatting>
  <conditionalFormatting sqref="I34">
    <cfRule type="cellIs" priority="35" operator="equal" aboveAverage="0" equalAverage="0" bottom="0" percent="0" rank="0" text="" dxfId="2025">
      <formula>"ѵ"</formula>
    </cfRule>
    <cfRule type="cellIs" priority="36" operator="equal" aboveAverage="0" equalAverage="0" bottom="0" percent="0" rank="0" text="" dxfId="2026">
      <formula>"x"</formula>
    </cfRule>
  </conditionalFormatting>
  <conditionalFormatting sqref="I36">
    <cfRule type="cellIs" priority="37" operator="equal" aboveAverage="0" equalAverage="0" bottom="0" percent="0" rank="0" text="" dxfId="2027">
      <formula>"ѵ"</formula>
    </cfRule>
    <cfRule type="cellIs" priority="38" operator="equal" aboveAverage="0" equalAverage="0" bottom="0" percent="0" rank="0" text="" dxfId="2028">
      <formula>"x"</formula>
    </cfRule>
  </conditionalFormatting>
  <conditionalFormatting sqref="I38">
    <cfRule type="cellIs" priority="39" operator="equal" aboveAverage="0" equalAverage="0" bottom="0" percent="0" rank="0" text="" dxfId="2029">
      <formula>"ѵ"</formula>
    </cfRule>
    <cfRule type="cellIs" priority="40" operator="equal" aboveAverage="0" equalAverage="0" bottom="0" percent="0" rank="0" text="" dxfId="2030">
      <formula>"x"</formula>
    </cfRule>
  </conditionalFormatting>
  <conditionalFormatting sqref="I40">
    <cfRule type="cellIs" priority="41" operator="equal" aboveAverage="0" equalAverage="0" bottom="0" percent="0" rank="0" text="" dxfId="2031">
      <formula>"ѵ"</formula>
    </cfRule>
    <cfRule type="cellIs" priority="42" operator="equal" aboveAverage="0" equalAverage="0" bottom="0" percent="0" rank="0" text="" dxfId="2032">
      <formula>"x"</formula>
    </cfRule>
  </conditionalFormatting>
  <conditionalFormatting sqref="I14">
    <cfRule type="cellIs" priority="43" operator="equal" aboveAverage="0" equalAverage="0" bottom="0" percent="0" rank="0" text="" dxfId="2033">
      <formula>"ѵ"</formula>
    </cfRule>
    <cfRule type="cellIs" priority="44" operator="equal" aboveAverage="0" equalAverage="0" bottom="0" percent="0" rank="0" text="" dxfId="2034">
      <formula>"x"</formula>
    </cfRule>
  </conditionalFormatting>
  <conditionalFormatting sqref="I16">
    <cfRule type="cellIs" priority="45" operator="equal" aboveAverage="0" equalAverage="0" bottom="0" percent="0" rank="0" text="" dxfId="2035">
      <formula>"ѵ"</formula>
    </cfRule>
    <cfRule type="cellIs" priority="46" operator="equal" aboveAverage="0" equalAverage="0" bottom="0" percent="0" rank="0" text="" dxfId="2036">
      <formula>"x"</formula>
    </cfRule>
  </conditionalFormatting>
  <conditionalFormatting sqref="I18">
    <cfRule type="cellIs" priority="47" operator="equal" aboveAverage="0" equalAverage="0" bottom="0" percent="0" rank="0" text="" dxfId="2037">
      <formula>"ѵ"</formula>
    </cfRule>
    <cfRule type="cellIs" priority="48" operator="equal" aboveAverage="0" equalAverage="0" bottom="0" percent="0" rank="0" text="" dxfId="2038">
      <formula>"x"</formula>
    </cfRule>
  </conditionalFormatting>
  <conditionalFormatting sqref="I20">
    <cfRule type="cellIs" priority="49" operator="equal" aboveAverage="0" equalAverage="0" bottom="0" percent="0" rank="0" text="" dxfId="2039">
      <formula>"ѵ"</formula>
    </cfRule>
    <cfRule type="cellIs" priority="50" operator="equal" aboveAverage="0" equalAverage="0" bottom="0" percent="0" rank="0" text="" dxfId="2040">
      <formula>"x"</formula>
    </cfRule>
  </conditionalFormatting>
  <conditionalFormatting sqref="I22">
    <cfRule type="cellIs" priority="51" operator="equal" aboveAverage="0" equalAverage="0" bottom="0" percent="0" rank="0" text="" dxfId="2041">
      <formula>"ѵ"</formula>
    </cfRule>
    <cfRule type="cellIs" priority="52" operator="equal" aboveAverage="0" equalAverage="0" bottom="0" percent="0" rank="0" text="" dxfId="2042">
      <formula>"x"</formula>
    </cfRule>
  </conditionalFormatting>
  <conditionalFormatting sqref="I50">
    <cfRule type="cellIs" priority="53" operator="equal" aboveAverage="0" equalAverage="0" bottom="0" percent="0" rank="0" text="" dxfId="2043">
      <formula>"ѵ"</formula>
    </cfRule>
    <cfRule type="cellIs" priority="54" operator="equal" aboveAverage="0" equalAverage="0" bottom="0" percent="0" rank="0" text="" dxfId="2044">
      <formula>"x"</formula>
    </cfRule>
  </conditionalFormatting>
  <conditionalFormatting sqref="I52">
    <cfRule type="cellIs" priority="55" operator="equal" aboveAverage="0" equalAverage="0" bottom="0" percent="0" rank="0" text="" dxfId="2045">
      <formula>"ѵ"</formula>
    </cfRule>
    <cfRule type="cellIs" priority="56" operator="equal" aboveAverage="0" equalAverage="0" bottom="0" percent="0" rank="0" text="" dxfId="2046">
      <formula>"x"</formula>
    </cfRule>
  </conditionalFormatting>
  <conditionalFormatting sqref="I54">
    <cfRule type="cellIs" priority="57" operator="equal" aboveAverage="0" equalAverage="0" bottom="0" percent="0" rank="0" text="" dxfId="2047">
      <formula>"ѵ"</formula>
    </cfRule>
    <cfRule type="cellIs" priority="58" operator="equal" aboveAverage="0" equalAverage="0" bottom="0" percent="0" rank="0" text="" dxfId="2048">
      <formula>"x"</formula>
    </cfRule>
  </conditionalFormatting>
  <conditionalFormatting sqref="I56">
    <cfRule type="cellIs" priority="59" operator="equal" aboveAverage="0" equalAverage="0" bottom="0" percent="0" rank="0" text="" dxfId="2049">
      <formula>"ѵ"</formula>
    </cfRule>
    <cfRule type="cellIs" priority="60" operator="equal" aboveAverage="0" equalAverage="0" bottom="0" percent="0" rank="0" text="" dxfId="2050">
      <formula>"x"</formula>
    </cfRule>
  </conditionalFormatting>
  <conditionalFormatting sqref="I58">
    <cfRule type="cellIs" priority="61" operator="equal" aboveAverage="0" equalAverage="0" bottom="0" percent="0" rank="0" text="" dxfId="2051">
      <formula>"ѵ"</formula>
    </cfRule>
    <cfRule type="cellIs" priority="62" operator="equal" aboveAverage="0" equalAverage="0" bottom="0" percent="0" rank="0" text="" dxfId="2052">
      <formula>"x"</formula>
    </cfRule>
  </conditionalFormatting>
  <conditionalFormatting sqref="I68">
    <cfRule type="cellIs" priority="63" operator="equal" aboveAverage="0" equalAverage="0" bottom="0" percent="0" rank="0" text="" dxfId="2053">
      <formula>"ѵ"</formula>
    </cfRule>
    <cfRule type="cellIs" priority="64" operator="equal" aboveAverage="0" equalAverage="0" bottom="0" percent="0" rank="0" text="" dxfId="2054">
      <formula>"x"</formula>
    </cfRule>
  </conditionalFormatting>
  <conditionalFormatting sqref="I70">
    <cfRule type="cellIs" priority="65" operator="equal" aboveAverage="0" equalAverage="0" bottom="0" percent="0" rank="0" text="" dxfId="2055">
      <formula>"ѵ"</formula>
    </cfRule>
    <cfRule type="cellIs" priority="66" operator="equal" aboveAverage="0" equalAverage="0" bottom="0" percent="0" rank="0" text="" dxfId="2056">
      <formula>"x"</formula>
    </cfRule>
  </conditionalFormatting>
  <conditionalFormatting sqref="I72">
    <cfRule type="cellIs" priority="67" operator="equal" aboveAverage="0" equalAverage="0" bottom="0" percent="0" rank="0" text="" dxfId="2057">
      <formula>"ѵ"</formula>
    </cfRule>
    <cfRule type="cellIs" priority="68" operator="equal" aboveAverage="0" equalAverage="0" bottom="0" percent="0" rank="0" text="" dxfId="2058">
      <formula>"x"</formula>
    </cfRule>
  </conditionalFormatting>
  <conditionalFormatting sqref="I74">
    <cfRule type="cellIs" priority="69" operator="equal" aboveAverage="0" equalAverage="0" bottom="0" percent="0" rank="0" text="" dxfId="2059">
      <formula>"ѵ"</formula>
    </cfRule>
    <cfRule type="cellIs" priority="70" operator="equal" aboveAverage="0" equalAverage="0" bottom="0" percent="0" rank="0" text="" dxfId="2060">
      <formula>"x"</formula>
    </cfRule>
  </conditionalFormatting>
  <conditionalFormatting sqref="I76">
    <cfRule type="cellIs" priority="71" operator="equal" aboveAverage="0" equalAverage="0" bottom="0" percent="0" rank="0" text="" dxfId="2061">
      <formula>"ѵ"</formula>
    </cfRule>
    <cfRule type="cellIs" priority="72" operator="equal" aboveAverage="0" equalAverage="0" bottom="0" percent="0" rank="0" text="" dxfId="2062">
      <formula>"x"</formula>
    </cfRule>
  </conditionalFormatting>
  <conditionalFormatting sqref="I104">
    <cfRule type="cellIs" priority="73" operator="equal" aboveAverage="0" equalAverage="0" bottom="0" percent="0" rank="0" text="" dxfId="2063">
      <formula>"ѵ"</formula>
    </cfRule>
    <cfRule type="cellIs" priority="74" operator="equal" aboveAverage="0" equalAverage="0" bottom="0" percent="0" rank="0" text="" dxfId="2064">
      <formula>"x"</formula>
    </cfRule>
  </conditionalFormatting>
  <conditionalFormatting sqref="I106">
    <cfRule type="cellIs" priority="75" operator="equal" aboveAverage="0" equalAverage="0" bottom="0" percent="0" rank="0" text="" dxfId="2065">
      <formula>"ѵ"</formula>
    </cfRule>
    <cfRule type="cellIs" priority="76" operator="equal" aboveAverage="0" equalAverage="0" bottom="0" percent="0" rank="0" text="" dxfId="2066">
      <formula>"x"</formula>
    </cfRule>
  </conditionalFormatting>
  <conditionalFormatting sqref="I108">
    <cfRule type="cellIs" priority="77" operator="equal" aboveAverage="0" equalAverage="0" bottom="0" percent="0" rank="0" text="" dxfId="2067">
      <formula>"ѵ"</formula>
    </cfRule>
    <cfRule type="cellIs" priority="78" operator="equal" aboveAverage="0" equalAverage="0" bottom="0" percent="0" rank="0" text="" dxfId="2068">
      <formula>"x"</formula>
    </cfRule>
  </conditionalFormatting>
  <conditionalFormatting sqref="I110">
    <cfRule type="cellIs" priority="79" operator="equal" aboveAverage="0" equalAverage="0" bottom="0" percent="0" rank="0" text="" dxfId="2069">
      <formula>"ѵ"</formula>
    </cfRule>
    <cfRule type="cellIs" priority="80" operator="equal" aboveAverage="0" equalAverage="0" bottom="0" percent="0" rank="0" text="" dxfId="2070">
      <formula>"x"</formula>
    </cfRule>
  </conditionalFormatting>
  <conditionalFormatting sqref="I112">
    <cfRule type="cellIs" priority="81" operator="equal" aboveAverage="0" equalAverage="0" bottom="0" percent="0" rank="0" text="" dxfId="2071">
      <formula>"ѵ"</formula>
    </cfRule>
    <cfRule type="cellIs" priority="82" operator="equal" aboveAverage="0" equalAverage="0" bottom="0" percent="0" rank="0" text="" dxfId="2072">
      <formula>"x"</formula>
    </cfRule>
  </conditionalFormatting>
  <conditionalFormatting sqref="I86">
    <cfRule type="cellIs" priority="83" operator="equal" aboveAverage="0" equalAverage="0" bottom="0" percent="0" rank="0" text="" dxfId="2073">
      <formula>"ѵ"</formula>
    </cfRule>
    <cfRule type="cellIs" priority="84" operator="equal" aboveAverage="0" equalAverage="0" bottom="0" percent="0" rank="0" text="" dxfId="2074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1:J123"/>
  <sheetViews>
    <sheetView showFormulas="false" showGridLines="false" showRowColHeaders="true" showZeros="true" rightToLeft="false" tabSelected="false" showOutlineSymbols="true" defaultGridColor="true" view="normal" topLeftCell="A97" colorId="64" zoomScale="85" zoomScaleNormal="85" zoomScalePageLayoutView="100" workbookViewId="0">
      <selection pane="topLeft" activeCell="I118" activeCellId="0" sqref="I118"/>
    </sheetView>
  </sheetViews>
  <sheetFormatPr defaultColWidth="8.875" defaultRowHeight="15" zeroHeight="false" outlineLevelRow="0" outlineLevelCol="0"/>
  <cols>
    <col collapsed="false" customWidth="true" hidden="false" outlineLevel="0" max="1" min="1" style="321" width="4.57"/>
    <col collapsed="false" customWidth="true" hidden="false" outlineLevel="0" max="2" min="2" style="321" width="1.85"/>
    <col collapsed="false" customWidth="false" hidden="false" outlineLevel="0" max="3" min="3" style="3" width="8.86"/>
    <col collapsed="false" customWidth="true" hidden="false" outlineLevel="0" max="4" min="4" style="3" width="27.42"/>
    <col collapsed="false" customWidth="true" hidden="false" outlineLevel="0" max="5" min="5" style="322" width="11.71"/>
    <col collapsed="false" customWidth="false" hidden="false" outlineLevel="0" max="6" min="6" style="3" width="8.86"/>
    <col collapsed="false" customWidth="true" hidden="false" outlineLevel="0" max="7" min="7" style="3" width="25.29"/>
    <col collapsed="false" customWidth="true" hidden="false" outlineLevel="0" max="8" min="8" style="322" width="12.71"/>
    <col collapsed="false" customWidth="true" hidden="false" outlineLevel="0" max="9" min="9" style="3" width="27.42"/>
    <col collapsed="false" customWidth="false" hidden="false" outlineLevel="0" max="1024" min="10" style="3" width="8.86"/>
  </cols>
  <sheetData>
    <row r="1" customFormat="false" ht="7.5" hidden="false" customHeight="true" outlineLevel="0" collapsed="false"/>
    <row r="2" s="326" customFormat="true" ht="45.6" hidden="false" customHeight="true" outlineLevel="0" collapsed="false">
      <c r="A2" s="323"/>
      <c r="B2" s="323"/>
      <c r="C2" s="324" t="str">
        <f aca="false">PARAMETROS!D4</f>
        <v>3o TURNO</v>
      </c>
      <c r="D2" s="324"/>
      <c r="E2" s="325"/>
      <c r="F2" s="324" t="s">
        <v>934</v>
      </c>
      <c r="G2" s="324"/>
      <c r="H2" s="325"/>
      <c r="I2" s="324" t="str">
        <f aca="false">CONCATENATE("Classificação para o            ",PARAMETROS!J4)</f>
        <v>Classificação para o            4o Turno</v>
      </c>
      <c r="J2" s="324"/>
    </row>
    <row r="3" s="326" customFormat="true" ht="23.45" hidden="false" customHeight="true" outlineLevel="0" collapsed="false">
      <c r="A3" s="323"/>
      <c r="B3" s="323"/>
      <c r="C3" s="327" t="str">
        <f aca="false">CONCATENATE("início em ",PARAMETROS!F4)</f>
        <v>início em 23 de Mai</v>
      </c>
      <c r="D3" s="327"/>
      <c r="E3" s="325"/>
      <c r="F3" s="327" t="s">
        <v>935</v>
      </c>
      <c r="G3" s="327"/>
      <c r="H3" s="325"/>
      <c r="I3" s="327" t="s">
        <v>936</v>
      </c>
      <c r="J3" s="327"/>
    </row>
    <row r="4" s="328" customFormat="true" ht="22.5" hidden="false" customHeight="true" outlineLevel="0" collapsed="false">
      <c r="A4" s="328" t="s">
        <v>937</v>
      </c>
      <c r="C4" s="329" t="s">
        <v>938</v>
      </c>
      <c r="D4" s="330" t="s">
        <v>939</v>
      </c>
      <c r="E4" s="331"/>
      <c r="F4" s="332" t="s">
        <v>938</v>
      </c>
      <c r="G4" s="333" t="s">
        <v>939</v>
      </c>
      <c r="H4" s="331"/>
      <c r="I4" s="332" t="s">
        <v>939</v>
      </c>
      <c r="J4" s="333" t="s">
        <v>938</v>
      </c>
    </row>
    <row r="5" customFormat="false" ht="15" hidden="false" customHeight="true" outlineLevel="0" collapsed="false">
      <c r="A5" s="321" t="n">
        <v>1</v>
      </c>
      <c r="C5" s="334" t="s">
        <v>940</v>
      </c>
      <c r="D5" s="335" t="str">
        <f aca="false">PARAMETROS!B6</f>
        <v>RODRIGO SOARES</v>
      </c>
      <c r="E5" s="336"/>
      <c r="F5" s="334" t="s">
        <v>940</v>
      </c>
      <c r="G5" s="335" t="str">
        <f aca="false">'Result do Turno'!G4</f>
        <v>ENZO ALCOFORADO</v>
      </c>
      <c r="I5" s="337" t="str">
        <f aca="false">G5</f>
        <v>ENZO ALCOFORADO</v>
      </c>
      <c r="J5" s="338" t="s">
        <v>940</v>
      </c>
    </row>
    <row r="6" customFormat="false" ht="15" hidden="false" customHeight="true" outlineLevel="0" collapsed="false">
      <c r="A6" s="321" t="n">
        <v>2</v>
      </c>
      <c r="C6" s="334"/>
      <c r="D6" s="335" t="str">
        <f aca="false">PARAMETROS!B7</f>
        <v>ENZO ALCOFORADO</v>
      </c>
      <c r="E6" s="336"/>
      <c r="F6" s="334"/>
      <c r="G6" s="335" t="str">
        <f aca="false">'Result do Turno'!G5</f>
        <v>GUSTAVO LUNA</v>
      </c>
      <c r="I6" s="339" t="str">
        <f aca="false">G6</f>
        <v>GUSTAVO LUNA</v>
      </c>
      <c r="J6" s="338"/>
    </row>
    <row r="7" customFormat="false" ht="15" hidden="false" customHeight="true" outlineLevel="0" collapsed="false">
      <c r="A7" s="321" t="n">
        <v>3</v>
      </c>
      <c r="C7" s="334"/>
      <c r="D7" s="335" t="str">
        <f aca="false">PARAMETROS!B8</f>
        <v>OTAVIO BUENO</v>
      </c>
      <c r="E7" s="336"/>
      <c r="F7" s="334"/>
      <c r="G7" s="335" t="str">
        <f aca="false">'Result do Turno'!G6</f>
        <v>DOUGLAS VELASQUEZ</v>
      </c>
      <c r="I7" s="339" t="str">
        <f aca="false">G7</f>
        <v>DOUGLAS VELASQUEZ</v>
      </c>
      <c r="J7" s="338"/>
    </row>
    <row r="8" customFormat="false" ht="15" hidden="false" customHeight="true" outlineLevel="0" collapsed="false">
      <c r="A8" s="321" t="n">
        <v>4</v>
      </c>
      <c r="C8" s="334"/>
      <c r="D8" s="335" t="str">
        <f aca="false">PARAMETROS!B9</f>
        <v>DOUGLAS VELASQUEZ</v>
      </c>
      <c r="E8" s="336"/>
      <c r="F8" s="334"/>
      <c r="G8" s="335" t="str">
        <f aca="false">'Result do Turno'!G7</f>
        <v>OTAVIO BUENO</v>
      </c>
      <c r="I8" s="339" t="str">
        <f aca="false">G8</f>
        <v>OTAVIO BUENO</v>
      </c>
      <c r="J8" s="338"/>
    </row>
    <row r="9" customFormat="false" ht="15" hidden="false" customHeight="true" outlineLevel="0" collapsed="false">
      <c r="A9" s="321" t="n">
        <v>5</v>
      </c>
      <c r="C9" s="334"/>
      <c r="D9" s="335" t="str">
        <f aca="false">PARAMETROS!B10</f>
        <v>TIAGO PRATA</v>
      </c>
      <c r="F9" s="334"/>
      <c r="G9" s="335" t="str">
        <f aca="false">'Result do Turno'!G8</f>
        <v>RODRIGO SOARES</v>
      </c>
      <c r="I9" s="340" t="str">
        <f aca="false">G11</f>
        <v>GUSTAVO ALMEIDA</v>
      </c>
      <c r="J9" s="338"/>
    </row>
    <row r="10" customFormat="false" ht="15" hidden="false" customHeight="true" outlineLevel="0" collapsed="false">
      <c r="A10" s="321" t="n">
        <v>6</v>
      </c>
      <c r="C10" s="334"/>
      <c r="D10" s="335" t="str">
        <f aca="false">PARAMETROS!B11</f>
        <v>GUSTAVO LUNA</v>
      </c>
      <c r="E10" s="336"/>
      <c r="F10" s="334"/>
      <c r="G10" s="335" t="str">
        <f aca="false">'Result do Turno'!G9</f>
        <v>TIAGO PRATA</v>
      </c>
      <c r="I10" s="340" t="str">
        <f aca="false">G12</f>
        <v>CARLOS BRISSOLA</v>
      </c>
      <c r="J10" s="338"/>
    </row>
    <row r="11" customFormat="false" ht="15" hidden="false" customHeight="true" outlineLevel="0" collapsed="false">
      <c r="A11" s="321" t="n">
        <v>7</v>
      </c>
      <c r="C11" s="341" t="s">
        <v>941</v>
      </c>
      <c r="D11" s="342" t="str">
        <f aca="false">PARAMETROS!B12</f>
        <v>GUSTAVO ALMEIDA</v>
      </c>
      <c r="F11" s="341" t="s">
        <v>941</v>
      </c>
      <c r="G11" s="342" t="str">
        <f aca="false">'Result do Turno'!G13</f>
        <v>GUSTAVO ALMEIDA</v>
      </c>
      <c r="I11" s="343" t="str">
        <f aca="false">G9</f>
        <v>RODRIGO SOARES</v>
      </c>
      <c r="J11" s="344" t="s">
        <v>941</v>
      </c>
    </row>
    <row r="12" customFormat="false" ht="15" hidden="false" customHeight="true" outlineLevel="0" collapsed="false">
      <c r="A12" s="321" t="n">
        <v>8</v>
      </c>
      <c r="C12" s="341" t="s">
        <v>941</v>
      </c>
      <c r="D12" s="345" t="str">
        <f aca="false">PARAMETROS!B13</f>
        <v>AMADEU FACANHA</v>
      </c>
      <c r="F12" s="341" t="s">
        <v>941</v>
      </c>
      <c r="G12" s="345" t="str">
        <f aca="false">'Result do Turno'!G14</f>
        <v>CARLOS BRISSOLA</v>
      </c>
      <c r="I12" s="340" t="str">
        <f aca="false">G10</f>
        <v>TIAGO PRATA</v>
      </c>
      <c r="J12" s="344" t="s">
        <v>941</v>
      </c>
    </row>
    <row r="13" customFormat="false" ht="15" hidden="false" customHeight="true" outlineLevel="0" collapsed="false">
      <c r="A13" s="321" t="n">
        <v>9</v>
      </c>
      <c r="C13" s="341" t="s">
        <v>941</v>
      </c>
      <c r="D13" s="345" t="str">
        <f aca="false">PARAMETROS!B14</f>
        <v>IVO RODCZ</v>
      </c>
      <c r="F13" s="341" t="s">
        <v>941</v>
      </c>
      <c r="G13" s="345" t="str">
        <f aca="false">'Result do Turno'!G15</f>
        <v>IVO RODCZ</v>
      </c>
      <c r="I13" s="340" t="str">
        <f aca="false">G13</f>
        <v>IVO RODCZ</v>
      </c>
      <c r="J13" s="344" t="s">
        <v>941</v>
      </c>
    </row>
    <row r="14" customFormat="false" ht="15" hidden="false" customHeight="true" outlineLevel="0" collapsed="false">
      <c r="A14" s="321" t="n">
        <v>10</v>
      </c>
      <c r="C14" s="341" t="s">
        <v>941</v>
      </c>
      <c r="D14" s="345" t="str">
        <f aca="false">PARAMETROS!B15</f>
        <v>ANA CLAUDIA</v>
      </c>
      <c r="F14" s="341" t="s">
        <v>941</v>
      </c>
      <c r="G14" s="345" t="str">
        <f aca="false">'Result do Turno'!G16</f>
        <v>LUCIO MESQUITA</v>
      </c>
      <c r="I14" s="340" t="str">
        <f aca="false">G14</f>
        <v>LUCIO MESQUITA</v>
      </c>
      <c r="J14" s="344" t="s">
        <v>941</v>
      </c>
    </row>
    <row r="15" customFormat="false" ht="15" hidden="false" customHeight="true" outlineLevel="0" collapsed="false">
      <c r="A15" s="321" t="n">
        <v>11</v>
      </c>
      <c r="C15" s="341" t="s">
        <v>941</v>
      </c>
      <c r="D15" s="345" t="str">
        <f aca="false">PARAMETROS!B16</f>
        <v>CARLOS BRISSOLA</v>
      </c>
      <c r="F15" s="341" t="s">
        <v>941</v>
      </c>
      <c r="G15" s="345" t="str">
        <f aca="false">'Result do Turno'!G17</f>
        <v>ANA CLAUDIA</v>
      </c>
      <c r="I15" s="340" t="str">
        <f aca="false">G17</f>
        <v>CLEITON BORGES</v>
      </c>
      <c r="J15" s="344" t="s">
        <v>941</v>
      </c>
    </row>
    <row r="16" customFormat="false" ht="15" hidden="false" customHeight="true" outlineLevel="0" collapsed="false">
      <c r="A16" s="321" t="n">
        <v>12</v>
      </c>
      <c r="C16" s="341" t="s">
        <v>941</v>
      </c>
      <c r="D16" s="346" t="str">
        <f aca="false">PARAMETROS!B17</f>
        <v>LUCIO MESQUITA</v>
      </c>
      <c r="F16" s="341" t="s">
        <v>941</v>
      </c>
      <c r="G16" s="346" t="str">
        <f aca="false">'Result do Turno'!G18</f>
        <v>AMADEU FACANHA</v>
      </c>
      <c r="I16" s="347" t="str">
        <f aca="false">G18</f>
        <v>PEDRO SANTOS</v>
      </c>
      <c r="J16" s="344" t="s">
        <v>941</v>
      </c>
    </row>
    <row r="17" customFormat="false" ht="15" hidden="false" customHeight="true" outlineLevel="0" collapsed="false">
      <c r="A17" s="321" t="n">
        <v>13</v>
      </c>
      <c r="C17" s="348" t="s">
        <v>942</v>
      </c>
      <c r="D17" s="349" t="str">
        <f aca="false">PARAMETROS!B18</f>
        <v>PEDRO SANTOS</v>
      </c>
      <c r="E17" s="336"/>
      <c r="F17" s="348" t="s">
        <v>942</v>
      </c>
      <c r="G17" s="349" t="str">
        <f aca="false">'Result do Turno'!G22</f>
        <v>CLEITON BORGES</v>
      </c>
      <c r="H17" s="336"/>
      <c r="I17" s="337" t="str">
        <f aca="false">G15</f>
        <v>ANA CLAUDIA</v>
      </c>
      <c r="J17" s="338" t="s">
        <v>942</v>
      </c>
    </row>
    <row r="18" customFormat="false" ht="15" hidden="false" customHeight="true" outlineLevel="0" collapsed="false">
      <c r="A18" s="321" t="n">
        <v>14</v>
      </c>
      <c r="C18" s="348" t="s">
        <v>942</v>
      </c>
      <c r="D18" s="335" t="str">
        <f aca="false">PARAMETROS!B19</f>
        <v>ISAIAS LOPES</v>
      </c>
      <c r="E18" s="336"/>
      <c r="F18" s="348" t="s">
        <v>942</v>
      </c>
      <c r="G18" s="335" t="str">
        <f aca="false">'Result do Turno'!G23</f>
        <v>PEDRO SANTOS</v>
      </c>
      <c r="H18" s="336"/>
      <c r="I18" s="339" t="str">
        <f aca="false">G16</f>
        <v>AMADEU FACANHA</v>
      </c>
      <c r="J18" s="338" t="s">
        <v>942</v>
      </c>
    </row>
    <row r="19" customFormat="false" ht="15" hidden="false" customHeight="true" outlineLevel="0" collapsed="false">
      <c r="A19" s="321" t="n">
        <v>15</v>
      </c>
      <c r="C19" s="348" t="s">
        <v>942</v>
      </c>
      <c r="D19" s="335" t="str">
        <f aca="false">PARAMETROS!B20</f>
        <v>CLEITON BORGES</v>
      </c>
      <c r="E19" s="336"/>
      <c r="F19" s="348" t="s">
        <v>942</v>
      </c>
      <c r="G19" s="335" t="str">
        <f aca="false">'Result do Turno'!G24</f>
        <v>LUCIANO CASTRO</v>
      </c>
      <c r="H19" s="336"/>
      <c r="I19" s="339" t="str">
        <f aca="false">G19</f>
        <v>LUCIANO CASTRO</v>
      </c>
      <c r="J19" s="338" t="s">
        <v>942</v>
      </c>
    </row>
    <row r="20" customFormat="false" ht="15" hidden="false" customHeight="true" outlineLevel="0" collapsed="false">
      <c r="A20" s="321" t="n">
        <v>16</v>
      </c>
      <c r="C20" s="348" t="s">
        <v>942</v>
      </c>
      <c r="D20" s="335" t="str">
        <f aca="false">PARAMETROS!B21</f>
        <v>LUCIANO CASTRO</v>
      </c>
      <c r="E20" s="336"/>
      <c r="F20" s="348" t="s">
        <v>942</v>
      </c>
      <c r="G20" s="335" t="str">
        <f aca="false">'Result do Turno'!G25</f>
        <v>ISAIAS LOPES</v>
      </c>
      <c r="H20" s="336"/>
      <c r="I20" s="339" t="str">
        <f aca="false">G20</f>
        <v>ISAIAS LOPES</v>
      </c>
      <c r="J20" s="338" t="s">
        <v>942</v>
      </c>
    </row>
    <row r="21" customFormat="false" ht="15" hidden="false" customHeight="true" outlineLevel="0" collapsed="false">
      <c r="A21" s="321" t="n">
        <v>17</v>
      </c>
      <c r="C21" s="348" t="s">
        <v>942</v>
      </c>
      <c r="D21" s="335" t="str">
        <f aca="false">PARAMETROS!B22</f>
        <v>FRANCISCO ASSIS</v>
      </c>
      <c r="F21" s="348" t="s">
        <v>942</v>
      </c>
      <c r="G21" s="335" t="str">
        <f aca="false">'Result do Turno'!G26</f>
        <v>FRANCISCO ASSIS</v>
      </c>
      <c r="I21" s="340" t="str">
        <f aca="false">G23</f>
        <v>DANIEL PRADO</v>
      </c>
      <c r="J21" s="338" t="s">
        <v>942</v>
      </c>
    </row>
    <row r="22" customFormat="false" ht="15" hidden="false" customHeight="true" outlineLevel="0" collapsed="false">
      <c r="A22" s="321" t="n">
        <v>18</v>
      </c>
      <c r="C22" s="348" t="s">
        <v>942</v>
      </c>
      <c r="D22" s="335" t="str">
        <f aca="false">PARAMETROS!B23</f>
        <v>DANIEL CHAGAS</v>
      </c>
      <c r="E22" s="336"/>
      <c r="F22" s="348" t="s">
        <v>942</v>
      </c>
      <c r="G22" s="335" t="str">
        <f aca="false">'Result do Turno'!G27</f>
        <v>DANIEL CHAGAS</v>
      </c>
      <c r="H22" s="336"/>
      <c r="I22" s="340" t="str">
        <f aca="false">G24</f>
        <v>JOAO RIBEIRO</v>
      </c>
      <c r="J22" s="338" t="s">
        <v>942</v>
      </c>
    </row>
    <row r="23" customFormat="false" ht="15" hidden="false" customHeight="true" outlineLevel="0" collapsed="false">
      <c r="A23" s="321" t="n">
        <v>19</v>
      </c>
      <c r="C23" s="341" t="s">
        <v>943</v>
      </c>
      <c r="D23" s="342" t="str">
        <f aca="false">PARAMETROS!B24</f>
        <v>MARCUS MAMEDE</v>
      </c>
      <c r="F23" s="341" t="s">
        <v>943</v>
      </c>
      <c r="G23" s="342" t="str">
        <f aca="false">'Result do Turno'!G31</f>
        <v>DANIEL PRADO</v>
      </c>
      <c r="I23" s="343" t="str">
        <f aca="false">G21</f>
        <v>FRANCISCO ASSIS</v>
      </c>
      <c r="J23" s="344" t="s">
        <v>943</v>
      </c>
    </row>
    <row r="24" customFormat="false" ht="15" hidden="false" customHeight="true" outlineLevel="0" collapsed="false">
      <c r="A24" s="321" t="n">
        <v>20</v>
      </c>
      <c r="C24" s="341" t="s">
        <v>943</v>
      </c>
      <c r="D24" s="345" t="str">
        <f aca="false">PARAMETROS!B25</f>
        <v>DANIEL PRADO</v>
      </c>
      <c r="F24" s="341" t="s">
        <v>943</v>
      </c>
      <c r="G24" s="345" t="str">
        <f aca="false">'Result do Turno'!G32</f>
        <v>JOAO RIBEIRO</v>
      </c>
      <c r="I24" s="340" t="str">
        <f aca="false">G22</f>
        <v>DANIEL CHAGAS</v>
      </c>
      <c r="J24" s="344" t="s">
        <v>943</v>
      </c>
    </row>
    <row r="25" customFormat="false" ht="15" hidden="false" customHeight="true" outlineLevel="0" collapsed="false">
      <c r="A25" s="321" t="n">
        <v>21</v>
      </c>
      <c r="C25" s="341" t="s">
        <v>943</v>
      </c>
      <c r="D25" s="345" t="str">
        <f aca="false">PARAMETROS!B26</f>
        <v>RAFAEL NOGUEIRA</v>
      </c>
      <c r="F25" s="341" t="s">
        <v>943</v>
      </c>
      <c r="G25" s="345" t="str">
        <f aca="false">'Result do Turno'!G33</f>
        <v>MARCUS MAMEDE</v>
      </c>
      <c r="I25" s="340" t="str">
        <f aca="false">G25</f>
        <v>MARCUS MAMEDE</v>
      </c>
      <c r="J25" s="344" t="s">
        <v>943</v>
      </c>
    </row>
    <row r="26" customFormat="false" ht="15" hidden="false" customHeight="true" outlineLevel="0" collapsed="false">
      <c r="A26" s="321" t="n">
        <v>22</v>
      </c>
      <c r="C26" s="341" t="s">
        <v>943</v>
      </c>
      <c r="D26" s="345" t="str">
        <f aca="false">PARAMETROS!B27</f>
        <v>CARLOS EWBANK</v>
      </c>
      <c r="F26" s="341" t="s">
        <v>943</v>
      </c>
      <c r="G26" s="345" t="str">
        <f aca="false">'Result do Turno'!G34</f>
        <v>ADRIANO CHIARI</v>
      </c>
      <c r="I26" s="340" t="str">
        <f aca="false">G26</f>
        <v>ADRIANO CHIARI</v>
      </c>
      <c r="J26" s="344" t="s">
        <v>943</v>
      </c>
    </row>
    <row r="27" customFormat="false" ht="15" hidden="false" customHeight="true" outlineLevel="0" collapsed="false">
      <c r="A27" s="321" t="n">
        <v>23</v>
      </c>
      <c r="C27" s="341" t="s">
        <v>943</v>
      </c>
      <c r="D27" s="345" t="str">
        <f aca="false">PARAMETROS!B28</f>
        <v>JOAO RIBEIRO</v>
      </c>
      <c r="F27" s="341" t="s">
        <v>943</v>
      </c>
      <c r="G27" s="345" t="str">
        <f aca="false">'Result do Turno'!G35</f>
        <v>CARLOS EWBANK</v>
      </c>
      <c r="I27" s="340" t="str">
        <f aca="false">G29</f>
        <v>RENATO OLIVEIRA</v>
      </c>
      <c r="J27" s="344" t="s">
        <v>943</v>
      </c>
    </row>
    <row r="28" customFormat="false" ht="15" hidden="false" customHeight="true" outlineLevel="0" collapsed="false">
      <c r="A28" s="321" t="n">
        <v>24</v>
      </c>
      <c r="C28" s="341" t="s">
        <v>943</v>
      </c>
      <c r="D28" s="346" t="str">
        <f aca="false">PARAMETROS!B29</f>
        <v>ADRIANO CHIARI</v>
      </c>
      <c r="F28" s="341" t="s">
        <v>943</v>
      </c>
      <c r="G28" s="346" t="str">
        <f aca="false">'Result do Turno'!G36</f>
        <v>RAFAEL NOGUEIRA</v>
      </c>
      <c r="I28" s="347" t="str">
        <f aca="false">G30</f>
        <v>EDUARDO BARBOSA</v>
      </c>
      <c r="J28" s="344" t="s">
        <v>943</v>
      </c>
    </row>
    <row r="29" customFormat="false" ht="15" hidden="false" customHeight="true" outlineLevel="0" collapsed="false">
      <c r="A29" s="321" t="n">
        <v>25</v>
      </c>
      <c r="C29" s="348" t="s">
        <v>944</v>
      </c>
      <c r="D29" s="349" t="str">
        <f aca="false">PARAMETROS!B30</f>
        <v>EDUARDO BARBOSA</v>
      </c>
      <c r="E29" s="336"/>
      <c r="F29" s="348" t="s">
        <v>944</v>
      </c>
      <c r="G29" s="349" t="str">
        <f aca="false">'Result do Turno'!G40</f>
        <v>RENATO OLIVEIRA</v>
      </c>
      <c r="H29" s="336"/>
      <c r="I29" s="337" t="str">
        <f aca="false">G27</f>
        <v>CARLOS EWBANK</v>
      </c>
      <c r="J29" s="338" t="s">
        <v>944</v>
      </c>
    </row>
    <row r="30" customFormat="false" ht="15" hidden="false" customHeight="true" outlineLevel="0" collapsed="false">
      <c r="A30" s="321" t="n">
        <v>26</v>
      </c>
      <c r="C30" s="348" t="s">
        <v>944</v>
      </c>
      <c r="D30" s="335" t="str">
        <f aca="false">PARAMETROS!B31</f>
        <v>THIAGO MILHOMEM</v>
      </c>
      <c r="E30" s="336"/>
      <c r="F30" s="348" t="s">
        <v>944</v>
      </c>
      <c r="G30" s="335" t="str">
        <f aca="false">'Result do Turno'!G41</f>
        <v>EDUARDO BARBOSA</v>
      </c>
      <c r="H30" s="336"/>
      <c r="I30" s="339" t="str">
        <f aca="false">G28</f>
        <v>RAFAEL NOGUEIRA</v>
      </c>
      <c r="J30" s="338" t="s">
        <v>944</v>
      </c>
    </row>
    <row r="31" customFormat="false" ht="15" hidden="false" customHeight="true" outlineLevel="0" collapsed="false">
      <c r="A31" s="321" t="n">
        <v>27</v>
      </c>
      <c r="C31" s="348" t="s">
        <v>944</v>
      </c>
      <c r="D31" s="335" t="str">
        <f aca="false">PARAMETROS!B32</f>
        <v>LOURIVALDO RABELO</v>
      </c>
      <c r="E31" s="336"/>
      <c r="F31" s="348" t="s">
        <v>944</v>
      </c>
      <c r="G31" s="335" t="str">
        <f aca="false">'Result do Turno'!G42</f>
        <v>LOURIVALDO RABELO</v>
      </c>
      <c r="H31" s="336"/>
      <c r="I31" s="339" t="str">
        <f aca="false">G31</f>
        <v>LOURIVALDO RABELO</v>
      </c>
      <c r="J31" s="338" t="s">
        <v>944</v>
      </c>
    </row>
    <row r="32" customFormat="false" ht="15" hidden="false" customHeight="true" outlineLevel="0" collapsed="false">
      <c r="A32" s="321" t="n">
        <v>28</v>
      </c>
      <c r="C32" s="348" t="s">
        <v>944</v>
      </c>
      <c r="D32" s="335" t="str">
        <f aca="false">PARAMETROS!B33</f>
        <v>RENATO OLIVEIRA</v>
      </c>
      <c r="E32" s="336"/>
      <c r="F32" s="348" t="s">
        <v>944</v>
      </c>
      <c r="G32" s="335" t="str">
        <f aca="false">'Result do Turno'!G43</f>
        <v>MARCELO MORAES</v>
      </c>
      <c r="H32" s="336"/>
      <c r="I32" s="339" t="str">
        <f aca="false">G32</f>
        <v>MARCELO MORAES</v>
      </c>
      <c r="J32" s="338" t="s">
        <v>944</v>
      </c>
    </row>
    <row r="33" customFormat="false" ht="15" hidden="false" customHeight="true" outlineLevel="0" collapsed="false">
      <c r="A33" s="321" t="n">
        <v>29</v>
      </c>
      <c r="C33" s="348" t="s">
        <v>944</v>
      </c>
      <c r="D33" s="335" t="str">
        <f aca="false">PARAMETROS!B34</f>
        <v>RICARDO MACHADO</v>
      </c>
      <c r="F33" s="348" t="s">
        <v>944</v>
      </c>
      <c r="G33" s="335" t="str">
        <f aca="false">'Result do Turno'!G44</f>
        <v>RICARDO MACHADO</v>
      </c>
      <c r="I33" s="340" t="str">
        <f aca="false">G35</f>
        <v>MARCO MACIEL</v>
      </c>
      <c r="J33" s="338" t="s">
        <v>944</v>
      </c>
    </row>
    <row r="34" customFormat="false" ht="15" hidden="false" customHeight="true" outlineLevel="0" collapsed="false">
      <c r="A34" s="321" t="n">
        <v>30</v>
      </c>
      <c r="C34" s="348" t="s">
        <v>944</v>
      </c>
      <c r="D34" s="335" t="str">
        <f aca="false">PARAMETROS!B35</f>
        <v>MARCELO MORAES</v>
      </c>
      <c r="E34" s="336"/>
      <c r="F34" s="348" t="s">
        <v>944</v>
      </c>
      <c r="G34" s="335" t="str">
        <f aca="false">'Result do Turno'!G45</f>
        <v>THIAGO MILHOMEM</v>
      </c>
      <c r="H34" s="336"/>
      <c r="I34" s="340" t="str">
        <f aca="false">G36</f>
        <v>ALÉCIO SILVA</v>
      </c>
      <c r="J34" s="338" t="s">
        <v>944</v>
      </c>
    </row>
    <row r="35" customFormat="false" ht="15" hidden="false" customHeight="true" outlineLevel="0" collapsed="false">
      <c r="A35" s="321" t="n">
        <v>31</v>
      </c>
      <c r="C35" s="341" t="s">
        <v>945</v>
      </c>
      <c r="D35" s="342" t="str">
        <f aca="false">PARAMETROS!B36</f>
        <v>CARLOS MAMEDE</v>
      </c>
      <c r="F35" s="341" t="s">
        <v>945</v>
      </c>
      <c r="G35" s="342" t="str">
        <f aca="false">'Result do Turno'!G49</f>
        <v>MARCO MACIEL</v>
      </c>
      <c r="I35" s="337" t="str">
        <f aca="false">G33</f>
        <v>RICARDO MACHADO</v>
      </c>
      <c r="J35" s="344" t="s">
        <v>945</v>
      </c>
    </row>
    <row r="36" customFormat="false" ht="15" hidden="false" customHeight="true" outlineLevel="0" collapsed="false">
      <c r="A36" s="321" t="n">
        <v>32</v>
      </c>
      <c r="C36" s="341" t="s">
        <v>945</v>
      </c>
      <c r="D36" s="345" t="str">
        <f aca="false">PARAMETROS!B37</f>
        <v>RENATO SOUZA</v>
      </c>
      <c r="F36" s="341" t="s">
        <v>945</v>
      </c>
      <c r="G36" s="345" t="str">
        <f aca="false">'Result do Turno'!G50</f>
        <v>ALÉCIO SILVA</v>
      </c>
      <c r="I36" s="339" t="str">
        <f aca="false">G34</f>
        <v>THIAGO MILHOMEM</v>
      </c>
      <c r="J36" s="344" t="s">
        <v>945</v>
      </c>
    </row>
    <row r="37" customFormat="false" ht="15" hidden="false" customHeight="true" outlineLevel="0" collapsed="false">
      <c r="A37" s="321" t="n">
        <v>33</v>
      </c>
      <c r="C37" s="341" t="s">
        <v>945</v>
      </c>
      <c r="D37" s="345" t="str">
        <f aca="false">PARAMETROS!B38</f>
        <v>ALÉCIO SILVA</v>
      </c>
      <c r="F37" s="341" t="s">
        <v>945</v>
      </c>
      <c r="G37" s="345" t="str">
        <f aca="false">'Result do Turno'!G51</f>
        <v>EDSON BELLO</v>
      </c>
      <c r="I37" s="339" t="str">
        <f aca="false">G37</f>
        <v>EDSON BELLO</v>
      </c>
      <c r="J37" s="344" t="s">
        <v>945</v>
      </c>
    </row>
    <row r="38" customFormat="false" ht="15" hidden="false" customHeight="true" outlineLevel="0" collapsed="false">
      <c r="A38" s="321" t="n">
        <v>34</v>
      </c>
      <c r="C38" s="341" t="s">
        <v>945</v>
      </c>
      <c r="D38" s="345" t="str">
        <f aca="false">PARAMETROS!B39</f>
        <v>EDSON BELLO</v>
      </c>
      <c r="F38" s="341" t="s">
        <v>945</v>
      </c>
      <c r="G38" s="345" t="str">
        <f aca="false">'Result do Turno'!G52</f>
        <v>LEONARDO SARAIVA</v>
      </c>
      <c r="I38" s="339" t="str">
        <f aca="false">G38</f>
        <v>LEONARDO SARAIVA</v>
      </c>
      <c r="J38" s="344" t="s">
        <v>945</v>
      </c>
    </row>
    <row r="39" customFormat="false" ht="15" hidden="false" customHeight="true" outlineLevel="0" collapsed="false">
      <c r="A39" s="321" t="n">
        <v>35</v>
      </c>
      <c r="C39" s="341" t="s">
        <v>945</v>
      </c>
      <c r="D39" s="345" t="str">
        <f aca="false">PARAMETROS!B40</f>
        <v>LEONARDO SARAIVA</v>
      </c>
      <c r="F39" s="341" t="s">
        <v>945</v>
      </c>
      <c r="G39" s="345" t="str">
        <f aca="false">'Result do Turno'!G53</f>
        <v>CARLOS MAMEDE</v>
      </c>
      <c r="I39" s="340" t="str">
        <f aca="false">G41</f>
        <v>OLIMPIO FILHO</v>
      </c>
      <c r="J39" s="344" t="s">
        <v>945</v>
      </c>
    </row>
    <row r="40" customFormat="false" ht="15" hidden="false" customHeight="true" outlineLevel="0" collapsed="false">
      <c r="A40" s="321" t="n">
        <v>36</v>
      </c>
      <c r="C40" s="341" t="s">
        <v>945</v>
      </c>
      <c r="D40" s="346" t="str">
        <f aca="false">PARAMETROS!B41</f>
        <v>MARCO MACIEL</v>
      </c>
      <c r="F40" s="341" t="s">
        <v>945</v>
      </c>
      <c r="G40" s="346" t="str">
        <f aca="false">'Result do Turno'!G54</f>
        <v>RENATO SOUZA</v>
      </c>
      <c r="I40" s="340" t="str">
        <f aca="false">G42</f>
        <v>LUIZ ALFREDO</v>
      </c>
      <c r="J40" s="344" t="s">
        <v>945</v>
      </c>
    </row>
    <row r="41" customFormat="false" ht="15" hidden="false" customHeight="true" outlineLevel="0" collapsed="false">
      <c r="A41" s="321" t="n">
        <v>37</v>
      </c>
      <c r="C41" s="348" t="s">
        <v>946</v>
      </c>
      <c r="D41" s="349" t="str">
        <f aca="false">PARAMETROS!B42</f>
        <v>EDMAR MARTINS</v>
      </c>
      <c r="E41" s="336"/>
      <c r="F41" s="348" t="s">
        <v>946</v>
      </c>
      <c r="G41" s="349" t="str">
        <f aca="false">'Result do Turno'!G58</f>
        <v>OLIMPIO FILHO</v>
      </c>
      <c r="H41" s="336"/>
      <c r="I41" s="337" t="str">
        <f aca="false">G39</f>
        <v>CARLOS MAMEDE</v>
      </c>
      <c r="J41" s="338" t="s">
        <v>946</v>
      </c>
    </row>
    <row r="42" customFormat="false" ht="15" hidden="false" customHeight="true" outlineLevel="0" collapsed="false">
      <c r="A42" s="321" t="n">
        <v>38</v>
      </c>
      <c r="C42" s="348" t="s">
        <v>946</v>
      </c>
      <c r="D42" s="335" t="str">
        <f aca="false">PARAMETROS!B43</f>
        <v>LUIZ ALFREDO</v>
      </c>
      <c r="E42" s="336"/>
      <c r="F42" s="348" t="s">
        <v>946</v>
      </c>
      <c r="G42" s="335" t="str">
        <f aca="false">'Result do Turno'!G59</f>
        <v>LUIZ ALFREDO</v>
      </c>
      <c r="H42" s="336"/>
      <c r="I42" s="339" t="str">
        <f aca="false">G40</f>
        <v>RENATO SOUZA</v>
      </c>
      <c r="J42" s="338" t="s">
        <v>946</v>
      </c>
    </row>
    <row r="43" customFormat="false" ht="15" hidden="false" customHeight="true" outlineLevel="0" collapsed="false">
      <c r="A43" s="321" t="n">
        <v>39</v>
      </c>
      <c r="C43" s="348" t="s">
        <v>946</v>
      </c>
      <c r="D43" s="335" t="str">
        <f aca="false">PARAMETROS!B44</f>
        <v>WILSON FREIRE</v>
      </c>
      <c r="E43" s="336"/>
      <c r="F43" s="348" t="s">
        <v>946</v>
      </c>
      <c r="G43" s="335" t="str">
        <f aca="false">'Result do Turno'!G60</f>
        <v>WILSON FREIRE</v>
      </c>
      <c r="H43" s="336"/>
      <c r="I43" s="339" t="str">
        <f aca="false">G43</f>
        <v>WILSON FREIRE</v>
      </c>
      <c r="J43" s="338" t="s">
        <v>946</v>
      </c>
    </row>
    <row r="44" customFormat="false" ht="15" hidden="false" customHeight="true" outlineLevel="0" collapsed="false">
      <c r="A44" s="321" t="n">
        <v>40</v>
      </c>
      <c r="C44" s="348" t="s">
        <v>946</v>
      </c>
      <c r="D44" s="335" t="str">
        <f aca="false">PARAMETROS!B45</f>
        <v>OLIMPIO FILHO</v>
      </c>
      <c r="E44" s="336"/>
      <c r="F44" s="348" t="s">
        <v>946</v>
      </c>
      <c r="G44" s="335" t="str">
        <f aca="false">'Result do Turno'!G61</f>
        <v>ANDERSON REDMERSKI</v>
      </c>
      <c r="H44" s="336"/>
      <c r="I44" s="339" t="str">
        <f aca="false">G44</f>
        <v>ANDERSON REDMERSKI</v>
      </c>
      <c r="J44" s="338" t="s">
        <v>946</v>
      </c>
    </row>
    <row r="45" customFormat="false" ht="15" hidden="false" customHeight="true" outlineLevel="0" collapsed="false">
      <c r="A45" s="321" t="n">
        <v>41</v>
      </c>
      <c r="C45" s="348" t="s">
        <v>946</v>
      </c>
      <c r="D45" s="335" t="str">
        <f aca="false">PARAMETROS!B46</f>
        <v>ANDERSON REDMERSKI</v>
      </c>
      <c r="F45" s="348" t="s">
        <v>946</v>
      </c>
      <c r="G45" s="335" t="str">
        <f aca="false">'Result do Turno'!G62</f>
        <v>WELTON SILVA</v>
      </c>
      <c r="I45" s="340" t="str">
        <f aca="false">G47</f>
        <v>JOSE LUIS</v>
      </c>
      <c r="J45" s="338" t="s">
        <v>946</v>
      </c>
    </row>
    <row r="46" customFormat="false" ht="15" hidden="false" customHeight="true" outlineLevel="0" collapsed="false">
      <c r="A46" s="321" t="n">
        <v>42</v>
      </c>
      <c r="C46" s="348" t="s">
        <v>946</v>
      </c>
      <c r="D46" s="335" t="str">
        <f aca="false">PARAMETROS!B47</f>
        <v>WELTON SILVA</v>
      </c>
      <c r="E46" s="336"/>
      <c r="F46" s="348" t="s">
        <v>946</v>
      </c>
      <c r="G46" s="335" t="str">
        <f aca="false">'Result do Turno'!G63</f>
        <v>EDMAR MARTINS</v>
      </c>
      <c r="H46" s="336"/>
      <c r="I46" s="340" t="str">
        <f aca="false">G48</f>
        <v>JOAO MEDEIROS</v>
      </c>
      <c r="J46" s="338" t="s">
        <v>946</v>
      </c>
    </row>
    <row r="47" customFormat="false" ht="15" hidden="false" customHeight="true" outlineLevel="0" collapsed="false">
      <c r="A47" s="321" t="n">
        <v>43</v>
      </c>
      <c r="C47" s="341" t="s">
        <v>947</v>
      </c>
      <c r="D47" s="342" t="str">
        <f aca="false">PARAMETROS!B48</f>
        <v>JOSE LUIS</v>
      </c>
      <c r="F47" s="341" t="s">
        <v>947</v>
      </c>
      <c r="G47" s="342" t="str">
        <f aca="false">'Result do Turno'!G67</f>
        <v>JOSE LUIS</v>
      </c>
      <c r="I47" s="343" t="str">
        <f aca="false">G45</f>
        <v>WELTON SILVA</v>
      </c>
      <c r="J47" s="344" t="s">
        <v>947</v>
      </c>
    </row>
    <row r="48" customFormat="false" ht="15" hidden="false" customHeight="true" outlineLevel="0" collapsed="false">
      <c r="A48" s="321" t="n">
        <v>44</v>
      </c>
      <c r="C48" s="341" t="s">
        <v>947</v>
      </c>
      <c r="D48" s="345" t="str">
        <f aca="false">PARAMETROS!B49</f>
        <v>JOAO MEDEIROS</v>
      </c>
      <c r="F48" s="341" t="s">
        <v>947</v>
      </c>
      <c r="G48" s="345" t="str">
        <f aca="false">'Result do Turno'!G68</f>
        <v>JOAO MEDEIROS</v>
      </c>
      <c r="I48" s="340" t="str">
        <f aca="false">G46</f>
        <v>EDMAR MARTINS</v>
      </c>
      <c r="J48" s="344" t="s">
        <v>947</v>
      </c>
    </row>
    <row r="49" customFormat="false" ht="15" hidden="false" customHeight="true" outlineLevel="0" collapsed="false">
      <c r="A49" s="321" t="n">
        <v>45</v>
      </c>
      <c r="C49" s="341" t="s">
        <v>947</v>
      </c>
      <c r="D49" s="345" t="str">
        <f aca="false">PARAMETROS!B50</f>
        <v>ANDERSON ALMEIDA</v>
      </c>
      <c r="F49" s="341" t="s">
        <v>947</v>
      </c>
      <c r="G49" s="345" t="str">
        <f aca="false">'Result do Turno'!G69</f>
        <v>DARIO TESTONI</v>
      </c>
      <c r="I49" s="340" t="str">
        <f aca="false">G49</f>
        <v>DARIO TESTONI</v>
      </c>
      <c r="J49" s="344" t="s">
        <v>947</v>
      </c>
    </row>
    <row r="50" customFormat="false" ht="15" hidden="false" customHeight="true" outlineLevel="0" collapsed="false">
      <c r="A50" s="321" t="n">
        <v>46</v>
      </c>
      <c r="C50" s="341" t="s">
        <v>947</v>
      </c>
      <c r="D50" s="345" t="str">
        <f aca="false">PARAMETROS!B51</f>
        <v>GLAYSON PIMENTA</v>
      </c>
      <c r="F50" s="341" t="s">
        <v>947</v>
      </c>
      <c r="G50" s="345" t="str">
        <f aca="false">'Result do Turno'!G70</f>
        <v>ANDERSON ALMEIDA</v>
      </c>
      <c r="I50" s="340" t="str">
        <f aca="false">G50</f>
        <v>ANDERSON ALMEIDA</v>
      </c>
      <c r="J50" s="344" t="s">
        <v>947</v>
      </c>
    </row>
    <row r="51" customFormat="false" ht="15" hidden="false" customHeight="true" outlineLevel="0" collapsed="false">
      <c r="A51" s="321" t="n">
        <v>47</v>
      </c>
      <c r="C51" s="341" t="s">
        <v>947</v>
      </c>
      <c r="D51" s="345" t="str">
        <f aca="false">PARAMETROS!B52</f>
        <v>DARIO TESTONI</v>
      </c>
      <c r="F51" s="341" t="s">
        <v>947</v>
      </c>
      <c r="G51" s="345" t="str">
        <f aca="false">'Result do Turno'!G71</f>
        <v>GLAYSON PIMENTA</v>
      </c>
      <c r="I51" s="340" t="str">
        <f aca="false">G53</f>
        <v>MARLOS PARANHOS</v>
      </c>
      <c r="J51" s="344" t="s">
        <v>947</v>
      </c>
    </row>
    <row r="52" customFormat="false" ht="15" hidden="false" customHeight="true" outlineLevel="0" collapsed="false">
      <c r="A52" s="321" t="n">
        <v>48</v>
      </c>
      <c r="C52" s="341" t="s">
        <v>947</v>
      </c>
      <c r="D52" s="346" t="str">
        <f aca="false">PARAMETROS!B53</f>
        <v>MAXWELL FROTA</v>
      </c>
      <c r="F52" s="341" t="s">
        <v>947</v>
      </c>
      <c r="G52" s="346" t="str">
        <f aca="false">'Result do Turno'!G72</f>
        <v>MAXWELL FROTA</v>
      </c>
      <c r="I52" s="347" t="str">
        <f aca="false">G54</f>
        <v>ARIO TOLEDO</v>
      </c>
      <c r="J52" s="344" t="s">
        <v>947</v>
      </c>
    </row>
    <row r="53" customFormat="false" ht="15" hidden="false" customHeight="true" outlineLevel="0" collapsed="false">
      <c r="A53" s="321" t="n">
        <v>49</v>
      </c>
      <c r="C53" s="348" t="s">
        <v>948</v>
      </c>
      <c r="D53" s="349" t="str">
        <f aca="false">PARAMETROS!B54</f>
        <v>VENUS DEA</v>
      </c>
      <c r="E53" s="336"/>
      <c r="F53" s="348" t="s">
        <v>948</v>
      </c>
      <c r="G53" s="349" t="str">
        <f aca="false">'Result do Turno'!G76</f>
        <v>MARLOS PARANHOS</v>
      </c>
      <c r="H53" s="336"/>
      <c r="I53" s="337" t="str">
        <f aca="false">G51</f>
        <v>GLAYSON PIMENTA</v>
      </c>
      <c r="J53" s="338" t="s">
        <v>948</v>
      </c>
    </row>
    <row r="54" customFormat="false" ht="15" hidden="false" customHeight="true" outlineLevel="0" collapsed="false">
      <c r="A54" s="321" t="n">
        <v>50</v>
      </c>
      <c r="C54" s="348"/>
      <c r="D54" s="335" t="str">
        <f aca="false">PARAMETROS!B55</f>
        <v>ARIO TOLEDO</v>
      </c>
      <c r="E54" s="336"/>
      <c r="F54" s="348"/>
      <c r="G54" s="335" t="str">
        <f aca="false">'Result do Turno'!G77</f>
        <v>ARIO TOLEDO</v>
      </c>
      <c r="H54" s="336"/>
      <c r="I54" s="339" t="str">
        <f aca="false">G52</f>
        <v>MAXWELL FROTA</v>
      </c>
      <c r="J54" s="338"/>
    </row>
    <row r="55" customFormat="false" ht="15" hidden="false" customHeight="true" outlineLevel="0" collapsed="false">
      <c r="A55" s="321" t="n">
        <v>51</v>
      </c>
      <c r="C55" s="348"/>
      <c r="D55" s="335" t="str">
        <f aca="false">PARAMETROS!B56</f>
        <v>CRISTIANO SANTOS</v>
      </c>
      <c r="E55" s="336"/>
      <c r="F55" s="348"/>
      <c r="G55" s="335" t="str">
        <f aca="false">'Result do Turno'!G78</f>
        <v>UIRA OLIVEIRA</v>
      </c>
      <c r="H55" s="336"/>
      <c r="I55" s="339" t="str">
        <f aca="false">G55</f>
        <v>UIRA OLIVEIRA</v>
      </c>
      <c r="J55" s="338"/>
    </row>
    <row r="56" customFormat="false" ht="15" hidden="false" customHeight="true" outlineLevel="0" collapsed="false">
      <c r="A56" s="321" t="n">
        <v>52</v>
      </c>
      <c r="C56" s="348"/>
      <c r="D56" s="335" t="str">
        <f aca="false">PARAMETROS!B57</f>
        <v>RICARDO VILLELA</v>
      </c>
      <c r="E56" s="336"/>
      <c r="F56" s="348"/>
      <c r="G56" s="335" t="str">
        <f aca="false">'Result do Turno'!G79</f>
        <v>VENUS DEA</v>
      </c>
      <c r="H56" s="336"/>
      <c r="I56" s="339" t="str">
        <f aca="false">G56</f>
        <v>VENUS DEA</v>
      </c>
      <c r="J56" s="338"/>
    </row>
    <row r="57" customFormat="false" ht="15" hidden="false" customHeight="true" outlineLevel="0" collapsed="false">
      <c r="A57" s="321" t="n">
        <v>53</v>
      </c>
      <c r="C57" s="348"/>
      <c r="D57" s="335" t="str">
        <f aca="false">PARAMETROS!B58</f>
        <v>MARLOS PARANHOS</v>
      </c>
      <c r="F57" s="348"/>
      <c r="G57" s="335" t="str">
        <f aca="false">'Result do Turno'!G80</f>
        <v>CRISTIANO SANTOS</v>
      </c>
      <c r="I57" s="340" t="str">
        <f aca="false">G59</f>
        <v>VALNEI PIAZZA</v>
      </c>
      <c r="J57" s="338"/>
    </row>
    <row r="58" customFormat="false" ht="15" hidden="false" customHeight="true" outlineLevel="0" collapsed="false">
      <c r="A58" s="321" t="n">
        <v>54</v>
      </c>
      <c r="C58" s="348"/>
      <c r="D58" s="335" t="str">
        <f aca="false">PARAMETROS!B59</f>
        <v>UIRA OLIVEIRA</v>
      </c>
      <c r="E58" s="336"/>
      <c r="F58" s="348"/>
      <c r="G58" s="335" t="str">
        <f aca="false">'Result do Turno'!G81</f>
        <v>RICARDO VILLELA</v>
      </c>
      <c r="H58" s="336"/>
      <c r="I58" s="340" t="str">
        <f aca="false">G60</f>
        <v>ELISA PRATA</v>
      </c>
      <c r="J58" s="338"/>
    </row>
    <row r="59" customFormat="false" ht="15" hidden="false" customHeight="true" outlineLevel="0" collapsed="false">
      <c r="A59" s="321" t="n">
        <v>55</v>
      </c>
      <c r="C59" s="341" t="s">
        <v>949</v>
      </c>
      <c r="D59" s="342" t="str">
        <f aca="false">PARAMETROS!B60</f>
        <v>VALNEI PIAZZA</v>
      </c>
      <c r="F59" s="341" t="s">
        <v>949</v>
      </c>
      <c r="G59" s="342" t="str">
        <f aca="false">'Result do Turno'!G85</f>
        <v>VALNEI PIAZZA</v>
      </c>
      <c r="I59" s="337" t="str">
        <f aca="false">G57</f>
        <v>CRISTIANO SANTOS</v>
      </c>
      <c r="J59" s="344" t="s">
        <v>949</v>
      </c>
    </row>
    <row r="60" customFormat="false" ht="15" hidden="false" customHeight="true" outlineLevel="0" collapsed="false">
      <c r="A60" s="321" t="n">
        <v>56</v>
      </c>
      <c r="C60" s="341"/>
      <c r="D60" s="345" t="str">
        <f aca="false">PARAMETROS!B61</f>
        <v>ELISA PRATA</v>
      </c>
      <c r="F60" s="341"/>
      <c r="G60" s="345" t="str">
        <f aca="false">'Result do Turno'!G86</f>
        <v>ELISA PRATA</v>
      </c>
      <c r="I60" s="339" t="str">
        <f aca="false">G58</f>
        <v>RICARDO VILLELA</v>
      </c>
      <c r="J60" s="344"/>
    </row>
    <row r="61" customFormat="false" ht="15" hidden="false" customHeight="true" outlineLevel="0" collapsed="false">
      <c r="A61" s="321" t="n">
        <v>57</v>
      </c>
      <c r="C61" s="341"/>
      <c r="D61" s="345" t="str">
        <f aca="false">PARAMETROS!B62</f>
        <v>HERMINIO SUGUINO</v>
      </c>
      <c r="F61" s="341"/>
      <c r="G61" s="345" t="str">
        <f aca="false">'Result do Turno'!G87</f>
        <v>MAURO GOES</v>
      </c>
      <c r="I61" s="339" t="str">
        <f aca="false">G61</f>
        <v>MAURO GOES</v>
      </c>
      <c r="J61" s="344"/>
    </row>
    <row r="62" customFormat="false" ht="15" hidden="false" customHeight="true" outlineLevel="0" collapsed="false">
      <c r="A62" s="321" t="n">
        <v>58</v>
      </c>
      <c r="C62" s="341"/>
      <c r="D62" s="345" t="str">
        <f aca="false">PARAMETROS!B63</f>
        <v>MAURO GOES</v>
      </c>
      <c r="F62" s="341"/>
      <c r="G62" s="345" t="str">
        <f aca="false">'Result do Turno'!G88</f>
        <v>NATAN MORELO</v>
      </c>
      <c r="I62" s="339" t="str">
        <f aca="false">G62</f>
        <v>NATAN MORELO</v>
      </c>
      <c r="J62" s="344"/>
    </row>
    <row r="63" customFormat="false" ht="15" hidden="false" customHeight="true" outlineLevel="0" collapsed="false">
      <c r="A63" s="321" t="n">
        <v>59</v>
      </c>
      <c r="C63" s="341"/>
      <c r="D63" s="345" t="str">
        <f aca="false">PARAMETROS!B64</f>
        <v>JACKLINE FROTA</v>
      </c>
      <c r="F63" s="341"/>
      <c r="G63" s="345" t="str">
        <f aca="false">'Result do Turno'!G89</f>
        <v>HERMINIO SUGUINO</v>
      </c>
      <c r="I63" s="340" t="str">
        <f aca="false">G65</f>
        <v>GUSTAVO MACHADO</v>
      </c>
      <c r="J63" s="344"/>
    </row>
    <row r="64" customFormat="false" ht="15" hidden="false" customHeight="true" outlineLevel="0" collapsed="false">
      <c r="A64" s="321" t="n">
        <v>60</v>
      </c>
      <c r="C64" s="341"/>
      <c r="D64" s="346" t="str">
        <f aca="false">PARAMETROS!B65</f>
        <v>NATAN MORELO</v>
      </c>
      <c r="F64" s="341"/>
      <c r="G64" s="346" t="str">
        <f aca="false">'Result do Turno'!G90</f>
        <v>JACKLINE FROTA</v>
      </c>
      <c r="I64" s="340" t="str">
        <f aca="false">G66</f>
        <v>GILMARA LIMA</v>
      </c>
      <c r="J64" s="344"/>
    </row>
    <row r="65" customFormat="false" ht="15" hidden="false" customHeight="true" outlineLevel="0" collapsed="false">
      <c r="A65" s="321" t="n">
        <v>61</v>
      </c>
      <c r="C65" s="348" t="s">
        <v>950</v>
      </c>
      <c r="D65" s="349" t="str">
        <f aca="false">PARAMETROS!B66</f>
        <v>MARCIA MORATO</v>
      </c>
      <c r="E65" s="336"/>
      <c r="F65" s="348" t="s">
        <v>950</v>
      </c>
      <c r="G65" s="349" t="str">
        <f aca="false">'Result do Turno'!G94</f>
        <v>GUSTAVO MACHADO</v>
      </c>
      <c r="H65" s="336"/>
      <c r="I65" s="337" t="str">
        <f aca="false">G63</f>
        <v>HERMINIO SUGUINO</v>
      </c>
      <c r="J65" s="338" t="s">
        <v>950</v>
      </c>
    </row>
    <row r="66" customFormat="false" ht="15" hidden="false" customHeight="true" outlineLevel="0" collapsed="false">
      <c r="A66" s="321" t="n">
        <v>62</v>
      </c>
      <c r="C66" s="348"/>
      <c r="D66" s="335" t="str">
        <f aca="false">PARAMETROS!B67</f>
        <v>ANTONIO V. ROCHA</v>
      </c>
      <c r="E66" s="336"/>
      <c r="F66" s="348"/>
      <c r="G66" s="335" t="str">
        <f aca="false">'Result do Turno'!G95</f>
        <v>GILMARA LIMA</v>
      </c>
      <c r="H66" s="336"/>
      <c r="I66" s="339" t="str">
        <f aca="false">G64</f>
        <v>JACKLINE FROTA</v>
      </c>
      <c r="J66" s="338"/>
    </row>
    <row r="67" customFormat="false" ht="15" hidden="false" customHeight="true" outlineLevel="0" collapsed="false">
      <c r="A67" s="321" t="n">
        <v>63</v>
      </c>
      <c r="C67" s="348"/>
      <c r="D67" s="335" t="str">
        <f aca="false">PARAMETROS!B68</f>
        <v>JOAO ALVARES</v>
      </c>
      <c r="E67" s="336"/>
      <c r="F67" s="348"/>
      <c r="G67" s="335" t="str">
        <f aca="false">'Result do Turno'!G96</f>
        <v>JOAO ALVARES</v>
      </c>
      <c r="H67" s="336"/>
      <c r="I67" s="339" t="str">
        <f aca="false">G67</f>
        <v>JOAO ALVARES</v>
      </c>
      <c r="J67" s="338"/>
    </row>
    <row r="68" customFormat="false" ht="15" hidden="false" customHeight="true" outlineLevel="0" collapsed="false">
      <c r="A68" s="321" t="n">
        <v>64</v>
      </c>
      <c r="C68" s="348"/>
      <c r="D68" s="335" t="str">
        <f aca="false">PARAMETROS!B69</f>
        <v>LUCIMAR SILVA</v>
      </c>
      <c r="E68" s="336"/>
      <c r="F68" s="348"/>
      <c r="G68" s="335" t="str">
        <f aca="false">'Result do Turno'!G97</f>
        <v>MARCIA MORATO</v>
      </c>
      <c r="H68" s="336"/>
      <c r="I68" s="339" t="str">
        <f aca="false">G68</f>
        <v>MARCIA MORATO</v>
      </c>
      <c r="J68" s="338"/>
    </row>
    <row r="69" customFormat="false" ht="15" hidden="false" customHeight="true" outlineLevel="0" collapsed="false">
      <c r="A69" s="321" t="n">
        <v>65</v>
      </c>
      <c r="C69" s="348"/>
      <c r="D69" s="335" t="str">
        <f aca="false">PARAMETROS!B70</f>
        <v>GUSTAVO MACHADO</v>
      </c>
      <c r="F69" s="348"/>
      <c r="G69" s="335" t="str">
        <f aca="false">'Result do Turno'!G98</f>
        <v>LUCIMAR SILVA</v>
      </c>
      <c r="I69" s="340" t="str">
        <f aca="false">G71</f>
        <v>LEONARDO MOURA</v>
      </c>
      <c r="J69" s="338"/>
    </row>
    <row r="70" customFormat="false" ht="15" hidden="false" customHeight="true" outlineLevel="0" collapsed="false">
      <c r="A70" s="321" t="n">
        <v>66</v>
      </c>
      <c r="C70" s="348"/>
      <c r="D70" s="335" t="str">
        <f aca="false">PARAMETROS!B71</f>
        <v>GILMARA LIMA</v>
      </c>
      <c r="E70" s="336"/>
      <c r="F70" s="348"/>
      <c r="G70" s="335" t="str">
        <f aca="false">'Result do Turno'!G99</f>
        <v>ANTONIO V. ROCHA</v>
      </c>
      <c r="H70" s="336"/>
      <c r="I70" s="340" t="str">
        <f aca="false">G72</f>
        <v>ALEX OLIVEIRA</v>
      </c>
      <c r="J70" s="338"/>
    </row>
    <row r="71" customFormat="false" ht="15" hidden="false" customHeight="true" outlineLevel="0" collapsed="false">
      <c r="A71" s="321" t="n">
        <v>67</v>
      </c>
      <c r="C71" s="341" t="s">
        <v>951</v>
      </c>
      <c r="D71" s="342" t="str">
        <f aca="false">PARAMETROS!B72</f>
        <v>ADNER NERY</v>
      </c>
      <c r="F71" s="341" t="s">
        <v>951</v>
      </c>
      <c r="G71" s="342" t="str">
        <f aca="false">'Result do Turno'!G103</f>
        <v>LEONARDO MOURA</v>
      </c>
      <c r="I71" s="337" t="str">
        <f aca="false">G69</f>
        <v>LUCIMAR SILVA</v>
      </c>
      <c r="J71" s="344" t="s">
        <v>951</v>
      </c>
    </row>
    <row r="72" customFormat="false" ht="15" hidden="false" customHeight="true" outlineLevel="0" collapsed="false">
      <c r="A72" s="321" t="n">
        <v>68</v>
      </c>
      <c r="C72" s="341"/>
      <c r="D72" s="345" t="str">
        <f aca="false">PARAMETROS!B73</f>
        <v>ALESSANDRA DENOFRIO</v>
      </c>
      <c r="F72" s="341"/>
      <c r="G72" s="345" t="str">
        <f aca="false">'Result do Turno'!G104</f>
        <v>ALEX OLIVEIRA</v>
      </c>
      <c r="I72" s="339" t="str">
        <f aca="false">G70</f>
        <v>ANTONIO V. ROCHA</v>
      </c>
      <c r="J72" s="344"/>
    </row>
    <row r="73" customFormat="false" ht="15" hidden="false" customHeight="true" outlineLevel="0" collapsed="false">
      <c r="A73" s="321" t="n">
        <v>69</v>
      </c>
      <c r="C73" s="341"/>
      <c r="D73" s="345" t="str">
        <f aca="false">PARAMETROS!B74</f>
        <v>ALEX OLIVEIRA</v>
      </c>
      <c r="F73" s="341"/>
      <c r="G73" s="345" t="str">
        <f aca="false">'Result do Turno'!G105</f>
        <v>SOCORRO OIVANE</v>
      </c>
      <c r="I73" s="339" t="str">
        <f aca="false">G73</f>
        <v>SOCORRO OIVANE</v>
      </c>
      <c r="J73" s="344"/>
    </row>
    <row r="74" customFormat="false" ht="15" hidden="false" customHeight="true" outlineLevel="0" collapsed="false">
      <c r="A74" s="321" t="n">
        <v>70</v>
      </c>
      <c r="C74" s="341"/>
      <c r="D74" s="345" t="str">
        <f aca="false">PARAMETROS!B75</f>
        <v>SOCORRO OIVANE</v>
      </c>
      <c r="F74" s="341"/>
      <c r="G74" s="345" t="str">
        <f aca="false">'Result do Turno'!G106</f>
        <v>ADALO REIS</v>
      </c>
      <c r="I74" s="339" t="str">
        <f aca="false">G74</f>
        <v>ADALO REIS</v>
      </c>
      <c r="J74" s="344"/>
    </row>
    <row r="75" customFormat="false" ht="15" hidden="false" customHeight="true" outlineLevel="0" collapsed="false">
      <c r="A75" s="321" t="n">
        <v>71</v>
      </c>
      <c r="C75" s="341"/>
      <c r="D75" s="345" t="str">
        <f aca="false">PARAMETROS!B76</f>
        <v>LEONARDO MOURA</v>
      </c>
      <c r="F75" s="341"/>
      <c r="G75" s="345" t="str">
        <f aca="false">'Result do Turno'!G107</f>
        <v>ALESSANDRA DENOFRIO</v>
      </c>
      <c r="I75" s="340" t="str">
        <f aca="false">G77</f>
        <v>SAULO MEDEIROS</v>
      </c>
      <c r="J75" s="344"/>
    </row>
    <row r="76" customFormat="false" ht="15" hidden="false" customHeight="true" outlineLevel="0" collapsed="false">
      <c r="A76" s="321" t="n">
        <v>72</v>
      </c>
      <c r="C76" s="341"/>
      <c r="D76" s="346" t="str">
        <f aca="false">PARAMETROS!B77</f>
        <v>ADALO REIS</v>
      </c>
      <c r="F76" s="341"/>
      <c r="G76" s="346" t="str">
        <f aca="false">'Result do Turno'!G108</f>
        <v>ADNER NERY</v>
      </c>
      <c r="I76" s="340" t="str">
        <f aca="false">G78</f>
        <v>MARIO ALLE</v>
      </c>
      <c r="J76" s="344"/>
    </row>
    <row r="77" customFormat="false" ht="15" hidden="false" customHeight="true" outlineLevel="0" collapsed="false">
      <c r="A77" s="321" t="n">
        <v>73</v>
      </c>
      <c r="C77" s="348" t="s">
        <v>952</v>
      </c>
      <c r="D77" s="349" t="str">
        <f aca="false">PARAMETROS!B78</f>
        <v>IDENI MEDEIROS</v>
      </c>
      <c r="E77" s="336"/>
      <c r="F77" s="348" t="s">
        <v>952</v>
      </c>
      <c r="G77" s="349" t="str">
        <f aca="false">'Result do Turno'!G112</f>
        <v>SAULO MEDEIROS</v>
      </c>
      <c r="H77" s="336"/>
      <c r="I77" s="337" t="str">
        <f aca="false">G75</f>
        <v>ALESSANDRA DENOFRIO</v>
      </c>
      <c r="J77" s="338" t="s">
        <v>952</v>
      </c>
    </row>
    <row r="78" customFormat="false" ht="15" hidden="false" customHeight="true" outlineLevel="0" collapsed="false">
      <c r="A78" s="321" t="n">
        <v>74</v>
      </c>
      <c r="C78" s="348"/>
      <c r="D78" s="335" t="str">
        <f aca="false">PARAMETROS!B79</f>
        <v>SAULO MEDEIROS</v>
      </c>
      <c r="E78" s="336"/>
      <c r="F78" s="348"/>
      <c r="G78" s="335" t="str">
        <f aca="false">'Result do Turno'!G113</f>
        <v>MARIO ALLE</v>
      </c>
      <c r="H78" s="336"/>
      <c r="I78" s="339" t="str">
        <f aca="false">G76</f>
        <v>ADNER NERY</v>
      </c>
      <c r="J78" s="338"/>
    </row>
    <row r="79" customFormat="false" ht="15" hidden="false" customHeight="true" outlineLevel="0" collapsed="false">
      <c r="A79" s="321" t="n">
        <v>75</v>
      </c>
      <c r="C79" s="348"/>
      <c r="D79" s="335" t="str">
        <f aca="false">PARAMETROS!B80</f>
        <v>REGINALDO MACHADO</v>
      </c>
      <c r="E79" s="336"/>
      <c r="F79" s="348"/>
      <c r="G79" s="335" t="str">
        <f aca="false">'Result do Turno'!G114</f>
        <v>IDENI MEDEIROS</v>
      </c>
      <c r="H79" s="336"/>
      <c r="I79" s="339" t="str">
        <f aca="false">G79</f>
        <v>IDENI MEDEIROS</v>
      </c>
      <c r="J79" s="338"/>
    </row>
    <row r="80" customFormat="false" ht="15" hidden="false" customHeight="true" outlineLevel="0" collapsed="false">
      <c r="A80" s="321" t="n">
        <v>76</v>
      </c>
      <c r="C80" s="348"/>
      <c r="D80" s="335" t="str">
        <f aca="false">PARAMETROS!B81</f>
        <v>MARCIO SARMENTO</v>
      </c>
      <c r="E80" s="336"/>
      <c r="F80" s="348"/>
      <c r="G80" s="335" t="str">
        <f aca="false">'Result do Turno'!G115</f>
        <v>JOÃO COZZA</v>
      </c>
      <c r="H80" s="336"/>
      <c r="I80" s="339" t="str">
        <f aca="false">G80</f>
        <v>JOÃO COZZA</v>
      </c>
      <c r="J80" s="338"/>
    </row>
    <row r="81" customFormat="false" ht="15" hidden="false" customHeight="true" outlineLevel="0" collapsed="false">
      <c r="A81" s="321" t="n">
        <v>77</v>
      </c>
      <c r="C81" s="348"/>
      <c r="D81" s="335" t="str">
        <f aca="false">PARAMETROS!B82</f>
        <v>JOÃO COZZA</v>
      </c>
      <c r="F81" s="348"/>
      <c r="G81" s="335" t="str">
        <f aca="false">'Result do Turno'!G116</f>
        <v>MARCIO SARMENTO</v>
      </c>
      <c r="I81" s="340" t="str">
        <f aca="false">G83</f>
        <v>PAULO SOEIRO</v>
      </c>
      <c r="J81" s="338"/>
    </row>
    <row r="82" customFormat="false" ht="15" hidden="false" customHeight="true" outlineLevel="0" collapsed="false">
      <c r="A82" s="321" t="n">
        <v>78</v>
      </c>
      <c r="C82" s="348"/>
      <c r="D82" s="335" t="str">
        <f aca="false">PARAMETROS!B83</f>
        <v>MARIO ALLE</v>
      </c>
      <c r="E82" s="336"/>
      <c r="F82" s="348"/>
      <c r="G82" s="335" t="str">
        <f aca="false">'Result do Turno'!G117</f>
        <v>REGINALDO MACHADO</v>
      </c>
      <c r="H82" s="336"/>
      <c r="I82" s="340" t="str">
        <f aca="false">G84</f>
        <v>ZORZO</v>
      </c>
      <c r="J82" s="338"/>
    </row>
    <row r="83" customFormat="false" ht="15" hidden="false" customHeight="true" outlineLevel="0" collapsed="false">
      <c r="A83" s="321" t="n">
        <v>79</v>
      </c>
      <c r="C83" s="341" t="s">
        <v>953</v>
      </c>
      <c r="D83" s="342" t="str">
        <f aca="false">PARAMETROS!B84</f>
        <v>ALVARO PLACIDO</v>
      </c>
      <c r="F83" s="341" t="s">
        <v>953</v>
      </c>
      <c r="G83" s="342" t="str">
        <f aca="false">'Result do Turno'!G121</f>
        <v>PAULO SOEIRO</v>
      </c>
      <c r="I83" s="337" t="str">
        <f aca="false">G81</f>
        <v>MARCIO SARMENTO</v>
      </c>
      <c r="J83" s="344" t="s">
        <v>953</v>
      </c>
    </row>
    <row r="84" customFormat="false" ht="15" hidden="false" customHeight="true" outlineLevel="0" collapsed="false">
      <c r="A84" s="321" t="n">
        <v>80</v>
      </c>
      <c r="C84" s="341"/>
      <c r="D84" s="345" t="str">
        <f aca="false">PARAMETROS!B85</f>
        <v>ZORZO</v>
      </c>
      <c r="F84" s="341"/>
      <c r="G84" s="345" t="str">
        <f aca="false">'Result do Turno'!G122</f>
        <v>ZORZO</v>
      </c>
      <c r="I84" s="339" t="str">
        <f aca="false">G82</f>
        <v>REGINALDO MACHADO</v>
      </c>
      <c r="J84" s="344"/>
    </row>
    <row r="85" customFormat="false" ht="15" hidden="false" customHeight="true" outlineLevel="0" collapsed="false">
      <c r="A85" s="321" t="n">
        <v>81</v>
      </c>
      <c r="C85" s="341"/>
      <c r="D85" s="345" t="str">
        <f aca="false">PARAMETROS!B86</f>
        <v>EURICO NETO</v>
      </c>
      <c r="F85" s="341"/>
      <c r="G85" s="345" t="str">
        <f aca="false">'Result do Turno'!G123</f>
        <v>ALVARO PLACIDO</v>
      </c>
      <c r="I85" s="339" t="str">
        <f aca="false">G85</f>
        <v>ALVARO PLACIDO</v>
      </c>
      <c r="J85" s="344"/>
    </row>
    <row r="86" customFormat="false" ht="15" hidden="false" customHeight="true" outlineLevel="0" collapsed="false">
      <c r="A86" s="321" t="n">
        <v>82</v>
      </c>
      <c r="C86" s="341"/>
      <c r="D86" s="345" t="str">
        <f aca="false">PARAMETROS!B87</f>
        <v>JOÃO GABRIEL</v>
      </c>
      <c r="F86" s="341"/>
      <c r="G86" s="345" t="str">
        <f aca="false">'Result do Turno'!G124</f>
        <v>MARCOS VICTORIO</v>
      </c>
      <c r="I86" s="339" t="str">
        <f aca="false">G86</f>
        <v>MARCOS VICTORIO</v>
      </c>
      <c r="J86" s="344"/>
    </row>
    <row r="87" customFormat="false" ht="15" hidden="false" customHeight="true" outlineLevel="0" collapsed="false">
      <c r="A87" s="321" t="n">
        <v>83</v>
      </c>
      <c r="C87" s="341"/>
      <c r="D87" s="345" t="str">
        <f aca="false">PARAMETROS!B88</f>
        <v>MARCOS VICTORIO</v>
      </c>
      <c r="F87" s="341"/>
      <c r="G87" s="345" t="str">
        <f aca="false">'Result do Turno'!G125</f>
        <v>JOÃO GABRIEL</v>
      </c>
      <c r="I87" s="340" t="str">
        <f aca="false">G89</f>
        <v>CARLOS SILVEIRA</v>
      </c>
      <c r="J87" s="344"/>
    </row>
    <row r="88" customFormat="false" ht="15" hidden="false" customHeight="true" outlineLevel="0" collapsed="false">
      <c r="A88" s="321" t="n">
        <v>84</v>
      </c>
      <c r="C88" s="341"/>
      <c r="D88" s="346" t="str">
        <f aca="false">PARAMETROS!B89</f>
        <v>PAULO SOEIRO</v>
      </c>
      <c r="F88" s="341"/>
      <c r="G88" s="346" t="str">
        <f aca="false">'Result do Turno'!G126</f>
        <v>EURICO NETO</v>
      </c>
      <c r="I88" s="340" t="str">
        <f aca="false">G90</f>
        <v>VAGNER BERBAT</v>
      </c>
      <c r="J88" s="344"/>
    </row>
    <row r="89" customFormat="false" ht="15" hidden="false" customHeight="true" outlineLevel="0" collapsed="false">
      <c r="A89" s="321" t="n">
        <v>85</v>
      </c>
      <c r="C89" s="350" t="s">
        <v>47</v>
      </c>
      <c r="D89" s="349" t="str">
        <f aca="false">PARAMETROS!B90</f>
        <v>ALFREDO DIAS</v>
      </c>
      <c r="E89" s="336"/>
      <c r="F89" s="350" t="s">
        <v>47</v>
      </c>
      <c r="G89" s="349" t="str">
        <f aca="false">'Result do Turno'!G130</f>
        <v>CARLOS SILVEIRA</v>
      </c>
      <c r="H89" s="336"/>
      <c r="I89" s="337" t="str">
        <f aca="false">G87</f>
        <v>JOÃO GABRIEL</v>
      </c>
      <c r="J89" s="351" t="s">
        <v>47</v>
      </c>
    </row>
    <row r="90" customFormat="false" ht="15" hidden="false" customHeight="true" outlineLevel="0" collapsed="false">
      <c r="A90" s="321" t="n">
        <v>86</v>
      </c>
      <c r="C90" s="350"/>
      <c r="D90" s="335" t="str">
        <f aca="false">PARAMETROS!B91</f>
        <v>JOAO NETTO</v>
      </c>
      <c r="E90" s="336"/>
      <c r="F90" s="350"/>
      <c r="G90" s="335" t="str">
        <f aca="false">'Result do Turno'!G131</f>
        <v>VAGNER BERBAT</v>
      </c>
      <c r="H90" s="336"/>
      <c r="I90" s="339" t="str">
        <f aca="false">G88</f>
        <v>EURICO NETO</v>
      </c>
      <c r="J90" s="351"/>
    </row>
    <row r="91" customFormat="false" ht="15" hidden="false" customHeight="true" outlineLevel="0" collapsed="false">
      <c r="A91" s="321" t="n">
        <v>87</v>
      </c>
      <c r="C91" s="350"/>
      <c r="D91" s="335" t="str">
        <f aca="false">PARAMETROS!B92</f>
        <v>RAÍ LIMA</v>
      </c>
      <c r="E91" s="336"/>
      <c r="F91" s="350"/>
      <c r="G91" s="335" t="str">
        <f aca="false">'Result do Turno'!G132</f>
        <v>ALFREDO DIAS</v>
      </c>
      <c r="H91" s="336"/>
      <c r="I91" s="339" t="str">
        <f aca="false">G91</f>
        <v>ALFREDO DIAS</v>
      </c>
      <c r="J91" s="351"/>
    </row>
    <row r="92" customFormat="false" ht="15" hidden="false" customHeight="true" outlineLevel="0" collapsed="false">
      <c r="A92" s="321" t="n">
        <v>88</v>
      </c>
      <c r="C92" s="350"/>
      <c r="D92" s="335" t="str">
        <f aca="false">PARAMETROS!B93</f>
        <v>VAGNER BERBAT</v>
      </c>
      <c r="E92" s="336"/>
      <c r="F92" s="350"/>
      <c r="G92" s="335" t="str">
        <f aca="false">'Result do Turno'!G133</f>
        <v>JOAO NETTO</v>
      </c>
      <c r="H92" s="336"/>
      <c r="I92" s="339" t="str">
        <f aca="false">G92</f>
        <v>JOAO NETTO</v>
      </c>
      <c r="J92" s="351"/>
    </row>
    <row r="93" customFormat="false" ht="15" hidden="false" customHeight="true" outlineLevel="0" collapsed="false">
      <c r="A93" s="321" t="n">
        <v>89</v>
      </c>
      <c r="C93" s="350"/>
      <c r="D93" s="335" t="str">
        <f aca="false">PARAMETROS!B94</f>
        <v>CARLOS SILVEIRA</v>
      </c>
      <c r="F93" s="350"/>
      <c r="G93" s="335" t="str">
        <f aca="false">'Result do Turno'!G134</f>
        <v>VITOR PORTO</v>
      </c>
      <c r="I93" s="340" t="str">
        <f aca="false">G95</f>
        <v>JOAO GILBERTO</v>
      </c>
      <c r="J93" s="351"/>
    </row>
    <row r="94" customFormat="false" ht="15" hidden="false" customHeight="true" outlineLevel="0" collapsed="false">
      <c r="A94" s="321" t="n">
        <v>90</v>
      </c>
      <c r="C94" s="350"/>
      <c r="D94" s="335" t="str">
        <f aca="false">PARAMETROS!B95</f>
        <v>VITOR PORTO</v>
      </c>
      <c r="E94" s="336"/>
      <c r="F94" s="350"/>
      <c r="G94" s="352" t="str">
        <f aca="false">'Result do Turno'!G135</f>
        <v>RAÍ LIMA</v>
      </c>
      <c r="H94" s="336"/>
      <c r="I94" s="340" t="str">
        <f aca="false">G96</f>
        <v>MARCOS DRUMOND</v>
      </c>
      <c r="J94" s="351"/>
    </row>
    <row r="95" customFormat="false" ht="15" hidden="false" customHeight="true" outlineLevel="0" collapsed="false">
      <c r="A95" s="321" t="n">
        <v>91</v>
      </c>
      <c r="C95" s="341" t="s">
        <v>954</v>
      </c>
      <c r="D95" s="349" t="str">
        <f aca="false">PARAMETROS!B96</f>
        <v>THAMER HATEN</v>
      </c>
      <c r="F95" s="341" t="s">
        <v>954</v>
      </c>
      <c r="G95" s="342" t="str">
        <f aca="false">'Result do Turno'!G139</f>
        <v>JOAO GILBERTO</v>
      </c>
      <c r="I95" s="337" t="str">
        <f aca="false">G93</f>
        <v>VITOR PORTO</v>
      </c>
      <c r="J95" s="344" t="s">
        <v>954</v>
      </c>
    </row>
    <row r="96" customFormat="false" ht="15" hidden="false" customHeight="true" outlineLevel="0" collapsed="false">
      <c r="A96" s="321" t="n">
        <v>92</v>
      </c>
      <c r="C96" s="341"/>
      <c r="D96" s="335" t="str">
        <f aca="false">PARAMETROS!B97</f>
        <v>MARCOS DRUMOND</v>
      </c>
      <c r="F96" s="341"/>
      <c r="G96" s="345" t="str">
        <f aca="false">'Result do Turno'!G140</f>
        <v>MARCOS DRUMOND</v>
      </c>
      <c r="I96" s="339" t="str">
        <f aca="false">G94</f>
        <v>RAÍ LIMA</v>
      </c>
      <c r="J96" s="344"/>
    </row>
    <row r="97" customFormat="false" ht="15" hidden="false" customHeight="true" outlineLevel="0" collapsed="false">
      <c r="A97" s="321" t="n">
        <v>93</v>
      </c>
      <c r="C97" s="341"/>
      <c r="D97" s="335" t="str">
        <f aca="false">PARAMETROS!B98</f>
        <v>JOAO GILBERTO</v>
      </c>
      <c r="F97" s="341"/>
      <c r="G97" s="345" t="str">
        <f aca="false">'Result do Turno'!G141</f>
        <v>THAMER HATEN</v>
      </c>
      <c r="I97" s="339" t="str">
        <f aca="false">G97</f>
        <v>THAMER HATEN</v>
      </c>
      <c r="J97" s="344"/>
    </row>
    <row r="98" customFormat="false" ht="15" hidden="false" customHeight="true" outlineLevel="0" collapsed="false">
      <c r="A98" s="321" t="n">
        <v>94</v>
      </c>
      <c r="C98" s="341"/>
      <c r="D98" s="335" t="str">
        <f aca="false">PARAMETROS!B99</f>
        <v>ALEXON LEITE</v>
      </c>
      <c r="F98" s="341"/>
      <c r="G98" s="345" t="str">
        <f aca="false">'Result do Turno'!G142</f>
        <v>ROSANGELA NOBLAT</v>
      </c>
      <c r="I98" s="339" t="str">
        <f aca="false">G98</f>
        <v>ROSANGELA NOBLAT</v>
      </c>
      <c r="J98" s="344"/>
    </row>
    <row r="99" customFormat="false" ht="15" hidden="false" customHeight="true" outlineLevel="0" collapsed="false">
      <c r="A99" s="321" t="n">
        <v>95</v>
      </c>
      <c r="C99" s="341"/>
      <c r="D99" s="335" t="str">
        <f aca="false">PARAMETROS!B100</f>
        <v>ROSANGELA NOBLAT</v>
      </c>
      <c r="F99" s="341"/>
      <c r="G99" s="345" t="str">
        <f aca="false">'Result do Turno'!G143</f>
        <v>ALEXON LEITE</v>
      </c>
      <c r="I99" s="340" t="str">
        <f aca="false">G101</f>
        <v>TARCIO</v>
      </c>
      <c r="J99" s="344"/>
    </row>
    <row r="100" customFormat="false" ht="15" hidden="false" customHeight="true" outlineLevel="0" collapsed="false">
      <c r="A100" s="321" t="n">
        <v>96</v>
      </c>
      <c r="C100" s="341"/>
      <c r="D100" s="335" t="str">
        <f aca="false">PARAMETROS!B101</f>
        <v>LUIZ MUGLIA</v>
      </c>
      <c r="F100" s="341"/>
      <c r="G100" s="346" t="str">
        <f aca="false">'Result do Turno'!G144</f>
        <v>LUIZ MUGLIA</v>
      </c>
      <c r="I100" s="340" t="str">
        <f aca="false">G102</f>
        <v>MARCIA DANTAS</v>
      </c>
      <c r="J100" s="344"/>
    </row>
    <row r="101" customFormat="false" ht="15" hidden="false" customHeight="true" outlineLevel="0" collapsed="false">
      <c r="A101" s="321" t="n">
        <v>97</v>
      </c>
      <c r="C101" s="350" t="s">
        <v>955</v>
      </c>
      <c r="D101" s="349" t="str">
        <f aca="false">PARAMETROS!B102</f>
        <v>RICARDO BARBOSA</v>
      </c>
      <c r="E101" s="336"/>
      <c r="F101" s="350" t="s">
        <v>955</v>
      </c>
      <c r="G101" s="342" t="str">
        <f aca="false">'Result do Turno'!G148</f>
        <v>TARCIO</v>
      </c>
      <c r="H101" s="336"/>
      <c r="I101" s="337" t="str">
        <f aca="false">G99</f>
        <v>ALEXON LEITE</v>
      </c>
      <c r="J101" s="351" t="s">
        <v>955</v>
      </c>
    </row>
    <row r="102" customFormat="false" ht="15" hidden="false" customHeight="true" outlineLevel="0" collapsed="false">
      <c r="A102" s="321" t="n">
        <v>98</v>
      </c>
      <c r="C102" s="350"/>
      <c r="D102" s="335" t="str">
        <f aca="false">PARAMETROS!B103</f>
        <v>SANDSON AZEVEDO</v>
      </c>
      <c r="E102" s="336"/>
      <c r="F102" s="350"/>
      <c r="G102" s="345" t="str">
        <f aca="false">'Result do Turno'!G149</f>
        <v>MARCIA DANTAS</v>
      </c>
      <c r="H102" s="336"/>
      <c r="I102" s="339" t="str">
        <f aca="false">G100</f>
        <v>LUIZ MUGLIA</v>
      </c>
      <c r="J102" s="351"/>
    </row>
    <row r="103" customFormat="false" ht="15" hidden="false" customHeight="true" outlineLevel="0" collapsed="false">
      <c r="A103" s="321" t="n">
        <v>99</v>
      </c>
      <c r="C103" s="350"/>
      <c r="D103" s="335" t="str">
        <f aca="false">PARAMETROS!B104</f>
        <v>THALLES OLIVEIRA</v>
      </c>
      <c r="E103" s="336"/>
      <c r="F103" s="350"/>
      <c r="G103" s="345" t="str">
        <f aca="false">'Result do Turno'!G150</f>
        <v>SANDSON AZEVEDO</v>
      </c>
      <c r="H103" s="336"/>
      <c r="I103" s="339" t="str">
        <f aca="false">G103</f>
        <v>SANDSON AZEVEDO</v>
      </c>
      <c r="J103" s="351"/>
    </row>
    <row r="104" customFormat="false" ht="15" hidden="false" customHeight="true" outlineLevel="0" collapsed="false">
      <c r="A104" s="321" t="n">
        <v>100</v>
      </c>
      <c r="C104" s="350"/>
      <c r="D104" s="335" t="str">
        <f aca="false">PARAMETROS!B105</f>
        <v>MARCIA DANTAS</v>
      </c>
      <c r="E104" s="336"/>
      <c r="F104" s="350"/>
      <c r="G104" s="345" t="str">
        <f aca="false">'Result do Turno'!G151</f>
        <v>HAMILTON COLARES</v>
      </c>
      <c r="H104" s="336"/>
      <c r="I104" s="339" t="str">
        <f aca="false">G104</f>
        <v>HAMILTON COLARES</v>
      </c>
      <c r="J104" s="351"/>
    </row>
    <row r="105" customFormat="false" ht="15" hidden="false" customHeight="true" outlineLevel="0" collapsed="false">
      <c r="A105" s="321" t="n">
        <v>101</v>
      </c>
      <c r="C105" s="350"/>
      <c r="D105" s="335" t="str">
        <f aca="false">PARAMETROS!B106</f>
        <v>HAMILTON COLARES</v>
      </c>
      <c r="F105" s="350"/>
      <c r="G105" s="345" t="str">
        <f aca="false">'Result do Turno'!G152</f>
        <v>THALLES OLIVEIRA</v>
      </c>
      <c r="I105" s="340" t="str">
        <f aca="false">G107</f>
        <v>RAFAEL BICALHO</v>
      </c>
      <c r="J105" s="351"/>
    </row>
    <row r="106" customFormat="false" ht="15" hidden="false" customHeight="true" outlineLevel="0" collapsed="false">
      <c r="A106" s="321" t="n">
        <v>102</v>
      </c>
      <c r="C106" s="350"/>
      <c r="D106" s="335" t="str">
        <f aca="false">PARAMETROS!B107</f>
        <v>TARCIO</v>
      </c>
      <c r="E106" s="336"/>
      <c r="F106" s="350"/>
      <c r="G106" s="346" t="str">
        <f aca="false">'Result do Turno'!G153</f>
        <v>RICARDO BARBOSA</v>
      </c>
      <c r="H106" s="336"/>
      <c r="I106" s="340" t="str">
        <f aca="false">G108</f>
        <v>ANDERSON BARTZ</v>
      </c>
      <c r="J106" s="351"/>
    </row>
    <row r="107" customFormat="false" ht="15" hidden="false" customHeight="true" outlineLevel="0" collapsed="false">
      <c r="A107" s="321" t="n">
        <v>103</v>
      </c>
      <c r="C107" s="341" t="s">
        <v>76</v>
      </c>
      <c r="D107" s="349" t="str">
        <f aca="false">PARAMETROS!B108</f>
        <v>ANDERSON BARTZ</v>
      </c>
      <c r="F107" s="353" t="s">
        <v>76</v>
      </c>
      <c r="G107" s="342" t="str">
        <f aca="false">'Result do Turno'!G157</f>
        <v>RAFAEL BICALHO</v>
      </c>
      <c r="I107" s="343" t="str">
        <f aca="false">G105</f>
        <v>THALLES OLIVEIRA</v>
      </c>
      <c r="J107" s="354" t="s">
        <v>76</v>
      </c>
    </row>
    <row r="108" customFormat="false" ht="15" hidden="false" customHeight="true" outlineLevel="0" collapsed="false">
      <c r="A108" s="321" t="n">
        <v>104</v>
      </c>
      <c r="C108" s="341"/>
      <c r="D108" s="335" t="str">
        <f aca="false">PARAMETROS!B109</f>
        <v>MIRIANO EDER</v>
      </c>
      <c r="F108" s="353"/>
      <c r="G108" s="345" t="str">
        <f aca="false">'Result do Turno'!G158</f>
        <v>ANDERSON BARTZ</v>
      </c>
      <c r="I108" s="340" t="str">
        <f aca="false">G106</f>
        <v>RICARDO BARBOSA</v>
      </c>
      <c r="J108" s="354"/>
    </row>
    <row r="109" customFormat="false" ht="15" hidden="false" customHeight="true" outlineLevel="0" collapsed="false">
      <c r="A109" s="321" t="n">
        <v>105</v>
      </c>
      <c r="C109" s="341"/>
      <c r="D109" s="335" t="str">
        <f aca="false">PARAMETROS!B110</f>
        <v>NILZINHA</v>
      </c>
      <c r="F109" s="353"/>
      <c r="G109" s="345" t="str">
        <f aca="false">'Result do Turno'!G159</f>
        <v>MIRIANO EDER</v>
      </c>
      <c r="I109" s="340" t="str">
        <f aca="false">G109</f>
        <v>MIRIANO EDER</v>
      </c>
      <c r="J109" s="354"/>
    </row>
    <row r="110" customFormat="false" ht="15" hidden="false" customHeight="true" outlineLevel="0" collapsed="false">
      <c r="A110" s="321" t="n">
        <v>106</v>
      </c>
      <c r="C110" s="341"/>
      <c r="D110" s="335" t="str">
        <f aca="false">PARAMETROS!B111</f>
        <v>NIDIA CASTRO</v>
      </c>
      <c r="F110" s="353"/>
      <c r="G110" s="345" t="str">
        <f aca="false">'Result do Turno'!G160</f>
        <v>NIDIA CASTRO</v>
      </c>
      <c r="I110" s="340" t="str">
        <f aca="false">G110</f>
        <v>NIDIA CASTRO</v>
      </c>
      <c r="J110" s="354"/>
    </row>
    <row r="111" customFormat="false" ht="15" hidden="false" customHeight="true" outlineLevel="0" collapsed="false">
      <c r="A111" s="321" t="n">
        <v>107</v>
      </c>
      <c r="C111" s="341"/>
      <c r="D111" s="335" t="str">
        <f aca="false">PARAMETROS!B112</f>
        <v>CLOVIS CORREA</v>
      </c>
      <c r="F111" s="353"/>
      <c r="G111" s="345" t="str">
        <f aca="false">'Result do Turno'!G161</f>
        <v>NILZINHA</v>
      </c>
      <c r="I111" s="340" t="n">
        <f aca="false">G113</f>
        <v>0</v>
      </c>
      <c r="J111" s="354"/>
    </row>
    <row r="112" customFormat="false" ht="15" hidden="false" customHeight="true" outlineLevel="0" collapsed="false">
      <c r="A112" s="321" t="n">
        <v>108</v>
      </c>
      <c r="C112" s="341"/>
      <c r="D112" s="335" t="str">
        <f aca="false">PARAMETROS!B113</f>
        <v>RAFAEL BICALHO</v>
      </c>
      <c r="F112" s="353"/>
      <c r="G112" s="345" t="str">
        <f aca="false">'Result do Turno'!G162</f>
        <v>CLOVIS CORREA</v>
      </c>
      <c r="I112" s="340" t="n">
        <f aca="false">G114</f>
        <v>0</v>
      </c>
      <c r="J112" s="354"/>
    </row>
    <row r="113" customFormat="false" ht="15" hidden="false" customHeight="true" outlineLevel="0" collapsed="false">
      <c r="A113" s="321" t="n">
        <v>109</v>
      </c>
      <c r="C113" s="341" t="s">
        <v>956</v>
      </c>
      <c r="D113" s="349" t="n">
        <f aca="false">PARAMETROS!B114</f>
        <v>0</v>
      </c>
      <c r="F113" s="341" t="s">
        <v>956</v>
      </c>
      <c r="G113" s="342" t="n">
        <f aca="false">'Result do Turno'!G166</f>
        <v>0</v>
      </c>
      <c r="I113" s="343" t="str">
        <f aca="false">G111</f>
        <v>NILZINHA</v>
      </c>
      <c r="J113" s="344" t="s">
        <v>956</v>
      </c>
    </row>
    <row r="114" customFormat="false" ht="15" hidden="false" customHeight="true" outlineLevel="0" collapsed="false">
      <c r="A114" s="321" t="n">
        <v>110</v>
      </c>
      <c r="C114" s="341"/>
      <c r="D114" s="335" t="n">
        <f aca="false">PARAMETROS!B115</f>
        <v>0</v>
      </c>
      <c r="F114" s="341"/>
      <c r="G114" s="345" t="n">
        <f aca="false">'Result do Turno'!G167</f>
        <v>0</v>
      </c>
      <c r="I114" s="340" t="str">
        <f aca="false">G112</f>
        <v>CLOVIS CORREA</v>
      </c>
      <c r="J114" s="344"/>
    </row>
    <row r="115" customFormat="false" ht="15" hidden="false" customHeight="true" outlineLevel="0" collapsed="false">
      <c r="A115" s="321" t="n">
        <v>111</v>
      </c>
      <c r="C115" s="341"/>
      <c r="D115" s="335" t="n">
        <f aca="false">PARAMETROS!B116</f>
        <v>0</v>
      </c>
      <c r="F115" s="341"/>
      <c r="G115" s="345" t="n">
        <f aca="false">'Result do Turno'!G168</f>
        <v>0</v>
      </c>
      <c r="I115" s="340" t="n">
        <f aca="false">G115</f>
        <v>0</v>
      </c>
      <c r="J115" s="344"/>
    </row>
    <row r="116" customFormat="false" ht="15" hidden="false" customHeight="true" outlineLevel="0" collapsed="false">
      <c r="A116" s="321" t="n">
        <v>112</v>
      </c>
      <c r="C116" s="341"/>
      <c r="D116" s="335" t="n">
        <f aca="false">PARAMETROS!B117</f>
        <v>0</v>
      </c>
      <c r="F116" s="341"/>
      <c r="G116" s="345" t="n">
        <f aca="false">'Result do Turno'!G169</f>
        <v>0</v>
      </c>
      <c r="I116" s="340" t="n">
        <f aca="false">G116</f>
        <v>0</v>
      </c>
      <c r="J116" s="344"/>
    </row>
    <row r="117" customFormat="false" ht="15" hidden="false" customHeight="true" outlineLevel="0" collapsed="false">
      <c r="A117" s="321" t="n">
        <v>113</v>
      </c>
      <c r="C117" s="341"/>
      <c r="D117" s="335" t="n">
        <f aca="false">PARAMETROS!B118</f>
        <v>0</v>
      </c>
      <c r="F117" s="341"/>
      <c r="G117" s="345" t="n">
        <f aca="false">'Result do Turno'!G170</f>
        <v>0</v>
      </c>
      <c r="I117" s="340" t="n">
        <f aca="false">G117</f>
        <v>0</v>
      </c>
      <c r="J117" s="344"/>
    </row>
    <row r="118" customFormat="false" ht="15" hidden="false" customHeight="true" outlineLevel="0" collapsed="false">
      <c r="A118" s="321" t="n">
        <v>114</v>
      </c>
      <c r="C118" s="341"/>
      <c r="D118" s="352" t="n">
        <f aca="false">PARAMETROS!B119</f>
        <v>0</v>
      </c>
      <c r="F118" s="341"/>
      <c r="G118" s="346" t="n">
        <f aca="false">'Result do Turno'!G171</f>
        <v>0</v>
      </c>
      <c r="I118" s="347" t="n">
        <f aca="false">G118</f>
        <v>0</v>
      </c>
      <c r="J118" s="344"/>
    </row>
    <row r="119" customFormat="false" ht="15" hidden="false" customHeight="true" outlineLevel="0" collapsed="false">
      <c r="C119" s="355"/>
      <c r="D119" s="322"/>
      <c r="F119" s="355"/>
      <c r="G119" s="356"/>
      <c r="I119" s="356"/>
      <c r="J119" s="355"/>
    </row>
    <row r="120" customFormat="false" ht="15" hidden="false" customHeight="false" outlineLevel="0" collapsed="false">
      <c r="I120" s="136" t="s">
        <v>957</v>
      </c>
    </row>
    <row r="121" customFormat="false" ht="15" hidden="false" customHeight="false" outlineLevel="0" collapsed="false">
      <c r="I121" s="357" t="s">
        <v>958</v>
      </c>
    </row>
    <row r="122" customFormat="false" ht="15" hidden="false" customHeight="false" outlineLevel="0" collapsed="false">
      <c r="I122" s="358" t="s">
        <v>959</v>
      </c>
    </row>
    <row r="123" customFormat="false" ht="15" hidden="false" customHeight="false" outlineLevel="0" collapsed="false">
      <c r="I123" s="359" t="s">
        <v>960</v>
      </c>
    </row>
  </sheetData>
  <sheetProtection algorithmName="SHA-512" hashValue="6GgnoLIis1q6nW/sd/mFMgHcv48SvXXNSdazGy+83BjF4BaIWAB0eo8KG6qPx9iXfPuTmrI9+MS0y9tTS+kCjw==" saltValue="6Uu7wNulQTuRf9J/9HGgmA==" spinCount="100000" sheet="true" objects="true" scenarios="true"/>
  <mergeCells count="63">
    <mergeCell ref="C2:D2"/>
    <mergeCell ref="F2:G2"/>
    <mergeCell ref="I2:J2"/>
    <mergeCell ref="C3:D3"/>
    <mergeCell ref="F3:G3"/>
    <mergeCell ref="I3:J3"/>
    <mergeCell ref="C5:C10"/>
    <mergeCell ref="F5:F10"/>
    <mergeCell ref="J5:J10"/>
    <mergeCell ref="C11:C16"/>
    <mergeCell ref="F11:F16"/>
    <mergeCell ref="J11:J16"/>
    <mergeCell ref="C17:C22"/>
    <mergeCell ref="F17:F22"/>
    <mergeCell ref="J17:J22"/>
    <mergeCell ref="C23:C28"/>
    <mergeCell ref="F23:F28"/>
    <mergeCell ref="J23:J28"/>
    <mergeCell ref="C29:C34"/>
    <mergeCell ref="F29:F34"/>
    <mergeCell ref="J29:J34"/>
    <mergeCell ref="C35:C40"/>
    <mergeCell ref="F35:F40"/>
    <mergeCell ref="J35:J40"/>
    <mergeCell ref="C41:C46"/>
    <mergeCell ref="F41:F46"/>
    <mergeCell ref="J41:J46"/>
    <mergeCell ref="C47:C52"/>
    <mergeCell ref="F47:F52"/>
    <mergeCell ref="J47:J52"/>
    <mergeCell ref="C53:C58"/>
    <mergeCell ref="F53:F58"/>
    <mergeCell ref="J53:J58"/>
    <mergeCell ref="C59:C64"/>
    <mergeCell ref="F59:F64"/>
    <mergeCell ref="J59:J64"/>
    <mergeCell ref="C65:C70"/>
    <mergeCell ref="F65:F70"/>
    <mergeCell ref="J65:J70"/>
    <mergeCell ref="C71:C76"/>
    <mergeCell ref="F71:F76"/>
    <mergeCell ref="J71:J76"/>
    <mergeCell ref="C77:C82"/>
    <mergeCell ref="F77:F82"/>
    <mergeCell ref="J77:J82"/>
    <mergeCell ref="C83:C88"/>
    <mergeCell ref="F83:F88"/>
    <mergeCell ref="J83:J88"/>
    <mergeCell ref="C89:C94"/>
    <mergeCell ref="F89:F94"/>
    <mergeCell ref="J89:J94"/>
    <mergeCell ref="C95:C100"/>
    <mergeCell ref="F95:F100"/>
    <mergeCell ref="J95:J100"/>
    <mergeCell ref="C101:C106"/>
    <mergeCell ref="F101:F106"/>
    <mergeCell ref="J101:J106"/>
    <mergeCell ref="C107:C112"/>
    <mergeCell ref="F107:F112"/>
    <mergeCell ref="J107:J112"/>
    <mergeCell ref="C113:C118"/>
    <mergeCell ref="F113:F118"/>
    <mergeCell ref="J113:J118"/>
  </mergeCells>
  <printOptions headings="false" gridLines="false" gridLinesSet="true" horizontalCentered="false" verticalCentered="false"/>
  <pageMargins left="0.236111111111111" right="0.236111111111111" top="0.748611111111111" bottom="0.748611111111111" header="0.315277777777778" footer="0.315277777777778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>&amp;CBarragem do Clube do Exército 2020</oddHeader>
    <oddFooter>&amp;LPágina: &amp;P / &amp;N&amp;RImpresso em &amp;D as &amp;T</oddFooter>
  </headerFooter>
  <rowBreaks count="1" manualBreakCount="1">
    <brk id="46" man="true" max="16383" min="0"/>
  </rowBreaks>
  <colBreaks count="1" manualBreakCount="1">
    <brk id="1" man="true" max="65535" min="0"/>
  </colBreaks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S170"/>
  <sheetViews>
    <sheetView showFormulas="false" showGridLines="false" showRowColHeaders="true" showZeros="true" rightToLeft="false" tabSelected="false" showOutlineSymbols="true" defaultGridColor="true" view="normal" topLeftCell="A41" colorId="64" zoomScale="85" zoomScaleNormal="85" zoomScalePageLayoutView="100" workbookViewId="0">
      <selection pane="topLeft" activeCell="F49" activeCellId="0" sqref="F49"/>
    </sheetView>
  </sheetViews>
  <sheetFormatPr defaultColWidth="13.66796875" defaultRowHeight="15" zeroHeight="false" outlineLevelRow="0" outlineLevelCol="0"/>
  <cols>
    <col collapsed="false" customWidth="true" hidden="false" outlineLevel="0" max="2" min="2" style="0" width="23.57"/>
    <col collapsed="false" customWidth="true" hidden="false" outlineLevel="0" max="3" min="3" style="360" width="11.71"/>
    <col collapsed="false" customWidth="true" hidden="false" outlineLevel="0" max="4" min="4" style="0" width="22.7"/>
    <col collapsed="false" customWidth="true" hidden="false" outlineLevel="0" max="5" min="5" style="0" width="2.31"/>
    <col collapsed="false" customWidth="true" hidden="false" outlineLevel="0" max="6" min="6" style="0" width="14.86"/>
    <col collapsed="false" customWidth="true" hidden="false" outlineLevel="0" max="7" min="7" style="0" width="2"/>
    <col collapsed="false" customWidth="true" hidden="false" outlineLevel="0" max="8" min="8" style="0" width="24.41"/>
    <col collapsed="false" customWidth="true" hidden="false" outlineLevel="0" max="9" min="9" style="0" width="1.85"/>
    <col collapsed="false" customWidth="true" hidden="false" outlineLevel="0" max="10" min="10" style="0" width="20.42"/>
    <col collapsed="false" customWidth="true" hidden="false" outlineLevel="0" max="12" min="12" style="0" width="21.43"/>
    <col collapsed="false" customWidth="true" hidden="false" outlineLevel="0" max="19" min="19" style="236" width="13.02"/>
  </cols>
  <sheetData>
    <row r="1" customFormat="false" ht="23.25" hidden="false" customHeight="false" outlineLevel="0" collapsed="false">
      <c r="A1" s="361" t="s">
        <v>961</v>
      </c>
      <c r="L1" s="0" t="s">
        <v>962</v>
      </c>
    </row>
    <row r="2" customFormat="false" ht="15" hidden="false" customHeight="false" outlineLevel="0" collapsed="false">
      <c r="M2" s="0" t="s">
        <v>31</v>
      </c>
    </row>
    <row r="3" customFormat="false" ht="15.75" hidden="false" customHeight="false" outlineLevel="0" collapsed="false">
      <c r="A3" s="362" t="s">
        <v>963</v>
      </c>
      <c r="D3" s="363" t="s">
        <v>964</v>
      </c>
      <c r="F3" s="363" t="s">
        <v>965</v>
      </c>
      <c r="H3" s="363" t="s">
        <v>966</v>
      </c>
      <c r="J3" s="363" t="s">
        <v>967</v>
      </c>
      <c r="L3" s="0" t="n">
        <v>1</v>
      </c>
      <c r="M3" s="0" t="s">
        <v>968</v>
      </c>
      <c r="O3" s="0" t="s">
        <v>968</v>
      </c>
      <c r="Q3" s="0" t="s">
        <v>968</v>
      </c>
      <c r="S3" s="364" t="s">
        <v>968</v>
      </c>
    </row>
    <row r="4" customFormat="false" ht="15" hidden="false" customHeight="false" outlineLevel="0" collapsed="false">
      <c r="D4" s="365" t="s">
        <v>969</v>
      </c>
      <c r="F4" s="365" t="s">
        <v>970</v>
      </c>
      <c r="H4" s="365" t="s">
        <v>971</v>
      </c>
      <c r="I4" s="366"/>
      <c r="J4" s="365" t="s">
        <v>972</v>
      </c>
      <c r="L4" s="0" t="n">
        <v>2</v>
      </c>
      <c r="M4" s="0" t="s">
        <v>273</v>
      </c>
      <c r="O4" s="0" t="s">
        <v>273</v>
      </c>
      <c r="Q4" s="0" t="s">
        <v>273</v>
      </c>
      <c r="S4" s="364" t="s">
        <v>273</v>
      </c>
    </row>
    <row r="5" customFormat="false" ht="15.75" hidden="false" customHeight="false" outlineLevel="0" collapsed="false">
      <c r="A5" s="367" t="s">
        <v>938</v>
      </c>
      <c r="B5" s="333" t="s">
        <v>939</v>
      </c>
      <c r="H5" s="365" t="s">
        <v>973</v>
      </c>
      <c r="I5" s="366"/>
      <c r="L5" s="0" t="n">
        <v>3</v>
      </c>
      <c r="M5" s="0" t="s">
        <v>974</v>
      </c>
      <c r="O5" s="0" t="s">
        <v>974</v>
      </c>
      <c r="Q5" s="0" t="s">
        <v>974</v>
      </c>
      <c r="S5" s="364" t="s">
        <v>974</v>
      </c>
    </row>
    <row r="6" customFormat="false" ht="15.75" hidden="false" customHeight="false" outlineLevel="0" collapsed="false">
      <c r="A6" s="334" t="s">
        <v>940</v>
      </c>
      <c r="B6" s="368" t="s">
        <v>968</v>
      </c>
      <c r="D6" s="363" t="s">
        <v>975</v>
      </c>
      <c r="H6" s="365" t="s">
        <v>976</v>
      </c>
      <c r="I6" s="366"/>
      <c r="L6" s="0" t="n">
        <v>4</v>
      </c>
      <c r="M6" s="0" t="s">
        <v>254</v>
      </c>
      <c r="O6" s="0" t="s">
        <v>254</v>
      </c>
      <c r="Q6" s="0" t="s">
        <v>254</v>
      </c>
      <c r="S6" s="364" t="s">
        <v>254</v>
      </c>
    </row>
    <row r="7" customFormat="false" ht="15" hidden="false" customHeight="false" outlineLevel="0" collapsed="false">
      <c r="A7" s="334"/>
      <c r="B7" s="369" t="s">
        <v>273</v>
      </c>
      <c r="D7" s="365" t="s">
        <v>977</v>
      </c>
      <c r="H7" s="365" t="s">
        <v>978</v>
      </c>
      <c r="I7" s="366"/>
      <c r="L7" s="0" t="n">
        <v>5</v>
      </c>
      <c r="M7" s="370" t="s">
        <v>298</v>
      </c>
      <c r="O7" s="371" t="s">
        <v>979</v>
      </c>
      <c r="Q7" s="371" t="s">
        <v>979</v>
      </c>
      <c r="S7" s="364" t="s">
        <v>979</v>
      </c>
    </row>
    <row r="8" customFormat="false" ht="15" hidden="false" customHeight="false" outlineLevel="0" collapsed="false">
      <c r="A8" s="334"/>
      <c r="B8" s="369" t="s">
        <v>974</v>
      </c>
      <c r="D8" s="236"/>
      <c r="H8" s="365" t="s">
        <v>980</v>
      </c>
      <c r="I8" s="366"/>
      <c r="L8" s="0" t="n">
        <v>6</v>
      </c>
      <c r="M8" s="370" t="s">
        <v>981</v>
      </c>
      <c r="O8" s="371" t="s">
        <v>299</v>
      </c>
      <c r="Q8" s="371" t="s">
        <v>299</v>
      </c>
      <c r="S8" s="364" t="s">
        <v>299</v>
      </c>
    </row>
    <row r="9" customFormat="false" ht="15" hidden="false" customHeight="false" outlineLevel="0" collapsed="false">
      <c r="A9" s="334"/>
      <c r="B9" s="369" t="s">
        <v>254</v>
      </c>
      <c r="Q9" s="370" t="s">
        <v>298</v>
      </c>
      <c r="S9" s="364" t="s">
        <v>298</v>
      </c>
    </row>
    <row r="10" customFormat="false" ht="15" hidden="false" customHeight="false" outlineLevel="0" collapsed="false">
      <c r="A10" s="334"/>
      <c r="B10" s="369" t="s">
        <v>979</v>
      </c>
      <c r="L10" s="0" t="s">
        <v>982</v>
      </c>
      <c r="M10" s="0" t="s">
        <v>118</v>
      </c>
      <c r="Q10" s="370" t="s">
        <v>981</v>
      </c>
      <c r="S10" s="364" t="s">
        <v>981</v>
      </c>
    </row>
    <row r="11" customFormat="false" ht="15.75" hidden="false" customHeight="false" outlineLevel="0" collapsed="false">
      <c r="A11" s="334"/>
      <c r="B11" s="372" t="s">
        <v>299</v>
      </c>
      <c r="H11" s="373"/>
      <c r="M11" s="0" t="s">
        <v>31</v>
      </c>
      <c r="Q11" s="0" t="s">
        <v>307</v>
      </c>
      <c r="S11" s="364" t="s">
        <v>307</v>
      </c>
    </row>
    <row r="12" customFormat="false" ht="15.75" hidden="false" customHeight="false" outlineLevel="0" collapsed="false">
      <c r="A12" s="341" t="s">
        <v>941</v>
      </c>
      <c r="B12" s="368" t="s">
        <v>298</v>
      </c>
      <c r="H12" s="373"/>
      <c r="L12" s="0" t="n">
        <v>7</v>
      </c>
      <c r="M12" s="0" t="s">
        <v>979</v>
      </c>
      <c r="O12" s="370" t="s">
        <v>298</v>
      </c>
      <c r="Q12" s="0" t="s">
        <v>204</v>
      </c>
      <c r="S12" s="364" t="s">
        <v>204</v>
      </c>
    </row>
    <row r="13" customFormat="false" ht="15.75" hidden="false" customHeight="false" outlineLevel="0" collapsed="false">
      <c r="A13" s="341" t="s">
        <v>941</v>
      </c>
      <c r="B13" s="369" t="s">
        <v>981</v>
      </c>
      <c r="H13" s="373"/>
      <c r="L13" s="0" t="n">
        <v>8</v>
      </c>
      <c r="M13" s="0" t="s">
        <v>299</v>
      </c>
      <c r="O13" s="370" t="s">
        <v>981</v>
      </c>
      <c r="Q13" s="371" t="s">
        <v>983</v>
      </c>
      <c r="S13" s="364" t="s">
        <v>983</v>
      </c>
    </row>
    <row r="14" customFormat="false" ht="15.75" hidden="false" customHeight="false" outlineLevel="0" collapsed="false">
      <c r="A14" s="341" t="s">
        <v>941</v>
      </c>
      <c r="B14" s="369" t="s">
        <v>307</v>
      </c>
      <c r="H14" s="373"/>
      <c r="L14" s="0" t="n">
        <v>9</v>
      </c>
      <c r="M14" s="0" t="s">
        <v>307</v>
      </c>
      <c r="O14" s="0" t="s">
        <v>307</v>
      </c>
      <c r="Q14" s="371" t="s">
        <v>344</v>
      </c>
      <c r="S14" s="364" t="s">
        <v>344</v>
      </c>
    </row>
    <row r="15" customFormat="false" ht="15" hidden="false" customHeight="false" outlineLevel="0" collapsed="false">
      <c r="A15" s="341" t="s">
        <v>941</v>
      </c>
      <c r="B15" s="369" t="s">
        <v>204</v>
      </c>
      <c r="H15" s="374"/>
      <c r="L15" s="0" t="n">
        <v>10</v>
      </c>
      <c r="M15" s="0" t="s">
        <v>204</v>
      </c>
      <c r="O15" s="0" t="s">
        <v>204</v>
      </c>
      <c r="Q15" s="370" t="s">
        <v>395</v>
      </c>
      <c r="S15" s="364" t="s">
        <v>395</v>
      </c>
    </row>
    <row r="16" customFormat="false" ht="15" hidden="false" customHeight="false" outlineLevel="0" collapsed="false">
      <c r="A16" s="341" t="s">
        <v>941</v>
      </c>
      <c r="B16" s="369" t="s">
        <v>983</v>
      </c>
      <c r="L16" s="0" t="n">
        <v>11</v>
      </c>
      <c r="M16" s="0" t="s">
        <v>395</v>
      </c>
      <c r="O16" s="371" t="s">
        <v>983</v>
      </c>
      <c r="Q16" s="370" t="s">
        <v>305</v>
      </c>
      <c r="S16" s="364" t="s">
        <v>305</v>
      </c>
    </row>
    <row r="17" customFormat="false" ht="15" hidden="false" customHeight="false" outlineLevel="0" collapsed="false">
      <c r="A17" s="341" t="s">
        <v>941</v>
      </c>
      <c r="B17" s="369" t="s">
        <v>344</v>
      </c>
      <c r="L17" s="0" t="n">
        <v>12</v>
      </c>
      <c r="M17" s="0" t="s">
        <v>305</v>
      </c>
      <c r="O17" s="371" t="s">
        <v>344</v>
      </c>
      <c r="Q17" s="0" t="s">
        <v>984</v>
      </c>
      <c r="S17" s="364" t="s">
        <v>984</v>
      </c>
    </row>
    <row r="18" customFormat="false" ht="15" hidden="false" customHeight="false" outlineLevel="0" collapsed="false">
      <c r="A18" s="348" t="s">
        <v>942</v>
      </c>
      <c r="B18" s="368" t="s">
        <v>395</v>
      </c>
      <c r="D18" s="364"/>
      <c r="Q18" s="0" t="s">
        <v>342</v>
      </c>
      <c r="S18" s="364" t="s">
        <v>342</v>
      </c>
    </row>
    <row r="19" customFormat="false" ht="15" hidden="false" customHeight="false" outlineLevel="0" collapsed="false">
      <c r="A19" s="348" t="s">
        <v>942</v>
      </c>
      <c r="B19" s="369" t="s">
        <v>305</v>
      </c>
      <c r="D19" s="364"/>
      <c r="L19" s="0" t="s">
        <v>985</v>
      </c>
      <c r="M19" s="0" t="s">
        <v>118</v>
      </c>
      <c r="Q19" s="371" t="s">
        <v>287</v>
      </c>
      <c r="S19" s="364" t="s">
        <v>287</v>
      </c>
    </row>
    <row r="20" customFormat="false" ht="15" hidden="false" customHeight="false" outlineLevel="0" collapsed="false">
      <c r="A20" s="348" t="s">
        <v>942</v>
      </c>
      <c r="B20" s="369" t="s">
        <v>984</v>
      </c>
      <c r="D20" s="364"/>
      <c r="M20" s="0" t="s">
        <v>31</v>
      </c>
      <c r="Q20" s="371" t="s">
        <v>244</v>
      </c>
      <c r="S20" s="364" t="s">
        <v>244</v>
      </c>
    </row>
    <row r="21" customFormat="false" ht="15" hidden="false" customHeight="false" outlineLevel="0" collapsed="false">
      <c r="A21" s="348" t="s">
        <v>942</v>
      </c>
      <c r="B21" s="369" t="s">
        <v>342</v>
      </c>
      <c r="D21" s="364"/>
      <c r="L21" s="0" t="n">
        <v>13</v>
      </c>
      <c r="M21" s="0" t="s">
        <v>983</v>
      </c>
      <c r="O21" s="370" t="s">
        <v>395</v>
      </c>
      <c r="Q21" s="370" t="s">
        <v>359</v>
      </c>
      <c r="S21" s="364" t="s">
        <v>359</v>
      </c>
    </row>
    <row r="22" customFormat="false" ht="15" hidden="false" customHeight="false" outlineLevel="0" collapsed="false">
      <c r="A22" s="348" t="s">
        <v>942</v>
      </c>
      <c r="B22" s="369" t="s">
        <v>287</v>
      </c>
      <c r="D22" s="364"/>
      <c r="L22" s="0" t="n">
        <v>14</v>
      </c>
      <c r="M22" s="0" t="s">
        <v>344</v>
      </c>
      <c r="O22" s="370" t="s">
        <v>305</v>
      </c>
      <c r="Q22" s="370" t="s">
        <v>245</v>
      </c>
      <c r="S22" s="364" t="s">
        <v>245</v>
      </c>
    </row>
    <row r="23" customFormat="false" ht="15" hidden="false" customHeight="false" outlineLevel="0" collapsed="false">
      <c r="A23" s="348" t="s">
        <v>942</v>
      </c>
      <c r="B23" s="372" t="s">
        <v>244</v>
      </c>
      <c r="D23" s="364"/>
      <c r="L23" s="0" t="n">
        <v>15</v>
      </c>
      <c r="M23" s="0" t="s">
        <v>984</v>
      </c>
      <c r="O23" s="0" t="s">
        <v>984</v>
      </c>
      <c r="Q23" s="0" t="s">
        <v>399</v>
      </c>
      <c r="S23" s="364" t="s">
        <v>399</v>
      </c>
    </row>
    <row r="24" customFormat="false" ht="15" hidden="false" customHeight="false" outlineLevel="0" collapsed="false">
      <c r="A24" s="341" t="s">
        <v>943</v>
      </c>
      <c r="B24" s="369" t="s">
        <v>359</v>
      </c>
      <c r="D24" s="364"/>
      <c r="L24" s="0" t="n">
        <v>16</v>
      </c>
      <c r="M24" s="0" t="s">
        <v>342</v>
      </c>
      <c r="O24" s="0" t="s">
        <v>342</v>
      </c>
      <c r="Q24" s="0" t="s">
        <v>231</v>
      </c>
      <c r="S24" s="364" t="s">
        <v>231</v>
      </c>
    </row>
    <row r="25" customFormat="false" ht="15" hidden="false" customHeight="false" outlineLevel="0" collapsed="false">
      <c r="A25" s="341" t="s">
        <v>943</v>
      </c>
      <c r="B25" s="369" t="s">
        <v>245</v>
      </c>
      <c r="D25" s="364"/>
      <c r="L25" s="0" t="n">
        <v>17</v>
      </c>
      <c r="M25" s="0" t="s">
        <v>359</v>
      </c>
      <c r="O25" s="371" t="s">
        <v>287</v>
      </c>
      <c r="Q25" s="371" t="s">
        <v>986</v>
      </c>
      <c r="S25" s="364" t="s">
        <v>986</v>
      </c>
    </row>
    <row r="26" customFormat="false" ht="15" hidden="false" customHeight="false" outlineLevel="0" collapsed="false">
      <c r="A26" s="341" t="s">
        <v>943</v>
      </c>
      <c r="B26" s="369" t="s">
        <v>399</v>
      </c>
      <c r="D26" s="236"/>
      <c r="L26" s="0" t="n">
        <v>18</v>
      </c>
      <c r="M26" s="0" t="s">
        <v>245</v>
      </c>
      <c r="O26" s="371" t="s">
        <v>244</v>
      </c>
      <c r="Q26" s="371" t="s">
        <v>187</v>
      </c>
      <c r="S26" s="364" t="s">
        <v>187</v>
      </c>
    </row>
    <row r="27" customFormat="false" ht="15" hidden="false" customHeight="false" outlineLevel="0" collapsed="false">
      <c r="A27" s="341" t="s">
        <v>943</v>
      </c>
      <c r="B27" s="369" t="s">
        <v>231</v>
      </c>
      <c r="Q27" s="370" t="s">
        <v>261</v>
      </c>
      <c r="S27" s="364" t="s">
        <v>261</v>
      </c>
    </row>
    <row r="28" customFormat="false" ht="15" hidden="false" customHeight="false" outlineLevel="0" collapsed="false">
      <c r="A28" s="341" t="s">
        <v>943</v>
      </c>
      <c r="B28" s="372" t="s">
        <v>986</v>
      </c>
      <c r="L28" s="0" t="s">
        <v>987</v>
      </c>
      <c r="M28" s="0" t="s">
        <v>118</v>
      </c>
      <c r="Q28" s="370" t="s">
        <v>988</v>
      </c>
      <c r="S28" s="364" t="s">
        <v>988</v>
      </c>
    </row>
    <row r="29" customFormat="false" ht="15" hidden="false" customHeight="false" outlineLevel="0" collapsed="false">
      <c r="A29" s="341" t="s">
        <v>943</v>
      </c>
      <c r="B29" s="372" t="s">
        <v>187</v>
      </c>
      <c r="M29" s="0" t="s">
        <v>31</v>
      </c>
      <c r="Q29" s="0" t="s">
        <v>341</v>
      </c>
      <c r="S29" s="364" t="s">
        <v>341</v>
      </c>
    </row>
    <row r="30" customFormat="false" ht="15" hidden="false" customHeight="false" outlineLevel="0" collapsed="false">
      <c r="A30" s="348" t="s">
        <v>944</v>
      </c>
      <c r="B30" s="368" t="s">
        <v>261</v>
      </c>
      <c r="L30" s="0" t="n">
        <v>19</v>
      </c>
      <c r="M30" s="0" t="s">
        <v>287</v>
      </c>
      <c r="O30" s="370" t="s">
        <v>359</v>
      </c>
      <c r="Q30" s="0" t="s">
        <v>406</v>
      </c>
      <c r="S30" s="364" t="s">
        <v>406</v>
      </c>
    </row>
    <row r="31" customFormat="false" ht="15" hidden="false" customHeight="false" outlineLevel="0" collapsed="false">
      <c r="A31" s="348" t="s">
        <v>944</v>
      </c>
      <c r="B31" s="369" t="s">
        <v>988</v>
      </c>
      <c r="L31" s="0" t="n">
        <v>20</v>
      </c>
      <c r="M31" s="0" t="s">
        <v>244</v>
      </c>
      <c r="O31" s="370" t="s">
        <v>245</v>
      </c>
      <c r="Q31" s="371" t="s">
        <v>410</v>
      </c>
      <c r="S31" s="364" t="s">
        <v>410</v>
      </c>
    </row>
    <row r="32" customFormat="false" ht="15" hidden="false" customHeight="false" outlineLevel="0" collapsed="false">
      <c r="A32" s="348" t="s">
        <v>944</v>
      </c>
      <c r="B32" s="369" t="s">
        <v>341</v>
      </c>
      <c r="L32" s="0" t="n">
        <v>21</v>
      </c>
      <c r="M32" s="0" t="s">
        <v>399</v>
      </c>
      <c r="O32" s="0" t="s">
        <v>399</v>
      </c>
      <c r="Q32" s="371" t="s">
        <v>348</v>
      </c>
      <c r="S32" s="364" t="s">
        <v>348</v>
      </c>
    </row>
    <row r="33" customFormat="false" ht="15" hidden="false" customHeight="false" outlineLevel="0" collapsed="false">
      <c r="A33" s="348" t="s">
        <v>944</v>
      </c>
      <c r="B33" s="369" t="s">
        <v>406</v>
      </c>
      <c r="L33" s="0" t="n">
        <v>22</v>
      </c>
      <c r="M33" s="0" t="s">
        <v>231</v>
      </c>
      <c r="O33" s="0" t="s">
        <v>231</v>
      </c>
      <c r="Q33" s="370" t="s">
        <v>233</v>
      </c>
      <c r="S33" s="364" t="s">
        <v>233</v>
      </c>
    </row>
    <row r="34" customFormat="false" ht="15" hidden="false" customHeight="false" outlineLevel="0" collapsed="false">
      <c r="A34" s="348" t="s">
        <v>944</v>
      </c>
      <c r="B34" s="369" t="s">
        <v>410</v>
      </c>
      <c r="L34" s="0" t="n">
        <v>23</v>
      </c>
      <c r="M34" s="0" t="s">
        <v>261</v>
      </c>
      <c r="O34" s="371" t="s">
        <v>986</v>
      </c>
      <c r="Q34" s="370" t="s">
        <v>407</v>
      </c>
      <c r="S34" s="364" t="s">
        <v>407</v>
      </c>
    </row>
    <row r="35" customFormat="false" ht="15" hidden="false" customHeight="false" outlineLevel="0" collapsed="false">
      <c r="A35" s="348" t="s">
        <v>944</v>
      </c>
      <c r="B35" s="372" t="s">
        <v>348</v>
      </c>
      <c r="L35" s="0" t="n">
        <v>24</v>
      </c>
      <c r="M35" s="0" t="s">
        <v>988</v>
      </c>
      <c r="O35" s="371" t="s">
        <v>187</v>
      </c>
      <c r="Q35" s="0" t="s">
        <v>189</v>
      </c>
      <c r="S35" s="364" t="s">
        <v>189</v>
      </c>
    </row>
    <row r="36" customFormat="false" ht="15" hidden="false" customHeight="false" outlineLevel="0" collapsed="false">
      <c r="A36" s="341" t="s">
        <v>945</v>
      </c>
      <c r="B36" s="368" t="s">
        <v>233</v>
      </c>
      <c r="Q36" s="0" t="s">
        <v>260</v>
      </c>
      <c r="S36" s="364" t="s">
        <v>260</v>
      </c>
    </row>
    <row r="37" customFormat="false" ht="15" hidden="false" customHeight="false" outlineLevel="0" collapsed="false">
      <c r="A37" s="341" t="s">
        <v>945</v>
      </c>
      <c r="B37" s="369" t="s">
        <v>407</v>
      </c>
      <c r="L37" s="0" t="s">
        <v>989</v>
      </c>
      <c r="M37" s="0" t="s">
        <v>118</v>
      </c>
      <c r="Q37" s="0" t="s">
        <v>337</v>
      </c>
      <c r="S37" s="364" t="s">
        <v>337</v>
      </c>
    </row>
    <row r="38" customFormat="false" ht="15" hidden="false" customHeight="false" outlineLevel="0" collapsed="false">
      <c r="A38" s="341" t="s">
        <v>945</v>
      </c>
      <c r="B38" s="369" t="s">
        <v>189</v>
      </c>
      <c r="M38" s="0" t="s">
        <v>31</v>
      </c>
      <c r="Q38" s="0" t="s">
        <v>353</v>
      </c>
      <c r="S38" s="364" t="s">
        <v>353</v>
      </c>
    </row>
    <row r="39" customFormat="false" ht="15" hidden="false" customHeight="false" outlineLevel="0" collapsed="false">
      <c r="A39" s="341" t="s">
        <v>945</v>
      </c>
      <c r="B39" s="369" t="s">
        <v>260</v>
      </c>
      <c r="L39" s="0" t="n">
        <v>25</v>
      </c>
      <c r="M39" s="0" t="s">
        <v>986</v>
      </c>
      <c r="O39" s="370" t="s">
        <v>261</v>
      </c>
      <c r="Q39" s="370" t="s">
        <v>258</v>
      </c>
      <c r="S39" s="364" t="s">
        <v>258</v>
      </c>
    </row>
    <row r="40" customFormat="false" ht="15" hidden="false" customHeight="false" outlineLevel="0" collapsed="false">
      <c r="A40" s="341" t="s">
        <v>945</v>
      </c>
      <c r="B40" s="369" t="s">
        <v>337</v>
      </c>
      <c r="L40" s="0" t="n">
        <v>26</v>
      </c>
      <c r="M40" s="0" t="s">
        <v>187</v>
      </c>
      <c r="O40" s="370" t="s">
        <v>988</v>
      </c>
      <c r="Q40" s="370" t="s">
        <v>347</v>
      </c>
      <c r="S40" s="364" t="s">
        <v>347</v>
      </c>
    </row>
    <row r="41" customFormat="false" ht="15" hidden="false" customHeight="false" outlineLevel="0" collapsed="false">
      <c r="A41" s="341" t="s">
        <v>945</v>
      </c>
      <c r="B41" s="372" t="s">
        <v>353</v>
      </c>
      <c r="L41" s="0" t="n">
        <v>27</v>
      </c>
      <c r="M41" s="0" t="s">
        <v>341</v>
      </c>
      <c r="O41" s="0" t="s">
        <v>341</v>
      </c>
      <c r="Q41" s="0" t="s">
        <v>445</v>
      </c>
      <c r="S41" s="364" t="s">
        <v>445</v>
      </c>
    </row>
    <row r="42" customFormat="false" ht="15" hidden="false" customHeight="false" outlineLevel="0" collapsed="false">
      <c r="A42" s="348" t="s">
        <v>946</v>
      </c>
      <c r="B42" s="368" t="s">
        <v>258</v>
      </c>
      <c r="L42" s="0" t="n">
        <v>28</v>
      </c>
      <c r="M42" s="0" t="s">
        <v>406</v>
      </c>
      <c r="O42" s="0" t="s">
        <v>406</v>
      </c>
      <c r="Q42" s="0" t="s">
        <v>381</v>
      </c>
      <c r="S42" s="364" t="s">
        <v>381</v>
      </c>
    </row>
    <row r="43" customFormat="false" ht="15" hidden="false" customHeight="false" outlineLevel="0" collapsed="false">
      <c r="A43" s="348" t="s">
        <v>946</v>
      </c>
      <c r="B43" s="369" t="s">
        <v>347</v>
      </c>
      <c r="L43" s="0" t="n">
        <v>29</v>
      </c>
      <c r="M43" s="0" t="s">
        <v>407</v>
      </c>
      <c r="O43" s="371" t="s">
        <v>410</v>
      </c>
      <c r="Q43" s="371" t="s">
        <v>206</v>
      </c>
      <c r="S43" s="364" t="s">
        <v>206</v>
      </c>
    </row>
    <row r="44" customFormat="false" ht="15" hidden="false" customHeight="false" outlineLevel="0" collapsed="false">
      <c r="A44" s="348" t="s">
        <v>946</v>
      </c>
      <c r="B44" s="369" t="s">
        <v>445</v>
      </c>
      <c r="L44" s="0" t="n">
        <v>30</v>
      </c>
      <c r="M44" s="0" t="s">
        <v>233</v>
      </c>
      <c r="O44" s="371" t="s">
        <v>348</v>
      </c>
      <c r="Q44" s="371" t="s">
        <v>443</v>
      </c>
      <c r="S44" s="364" t="s">
        <v>443</v>
      </c>
    </row>
    <row r="45" customFormat="false" ht="15" hidden="false" customHeight="false" outlineLevel="0" collapsed="false">
      <c r="A45" s="348" t="s">
        <v>946</v>
      </c>
      <c r="B45" s="369" t="s">
        <v>381</v>
      </c>
      <c r="Q45" s="370" t="s">
        <v>324</v>
      </c>
      <c r="S45" s="364" t="s">
        <v>324</v>
      </c>
    </row>
    <row r="46" customFormat="false" ht="15" hidden="false" customHeight="false" outlineLevel="0" collapsed="false">
      <c r="A46" s="348" t="s">
        <v>946</v>
      </c>
      <c r="B46" s="369" t="s">
        <v>206</v>
      </c>
      <c r="L46" s="0" t="s">
        <v>990</v>
      </c>
      <c r="M46" s="0" t="s">
        <v>118</v>
      </c>
      <c r="Q46" s="0" t="s">
        <v>991</v>
      </c>
      <c r="S46" s="364" t="s">
        <v>991</v>
      </c>
    </row>
    <row r="47" customFormat="false" ht="15" hidden="false" customHeight="false" outlineLevel="0" collapsed="false">
      <c r="A47" s="348" t="s">
        <v>946</v>
      </c>
      <c r="B47" s="372" t="s">
        <v>443</v>
      </c>
      <c r="D47" s="261"/>
      <c r="M47" s="0" t="s">
        <v>31</v>
      </c>
      <c r="Q47" s="0" t="s">
        <v>205</v>
      </c>
      <c r="S47" s="364" t="s">
        <v>205</v>
      </c>
    </row>
    <row r="48" customFormat="false" ht="15" hidden="false" customHeight="false" outlineLevel="0" collapsed="false">
      <c r="A48" s="341" t="s">
        <v>947</v>
      </c>
      <c r="B48" s="368" t="s">
        <v>324</v>
      </c>
      <c r="D48" s="261"/>
      <c r="L48" s="0" t="n">
        <v>31</v>
      </c>
      <c r="M48" s="0" t="s">
        <v>410</v>
      </c>
      <c r="O48" s="370" t="s">
        <v>233</v>
      </c>
      <c r="Q48" s="371" t="s">
        <v>297</v>
      </c>
      <c r="S48" s="364" t="s">
        <v>297</v>
      </c>
    </row>
    <row r="49" customFormat="false" ht="15" hidden="false" customHeight="false" outlineLevel="0" collapsed="false">
      <c r="A49" s="341" t="s">
        <v>947</v>
      </c>
      <c r="B49" s="369" t="s">
        <v>991</v>
      </c>
      <c r="D49" s="261"/>
      <c r="L49" s="0" t="n">
        <v>32</v>
      </c>
      <c r="M49" s="0" t="s">
        <v>348</v>
      </c>
      <c r="O49" s="370" t="s">
        <v>407</v>
      </c>
      <c r="Q49" s="371" t="s">
        <v>249</v>
      </c>
      <c r="S49" s="364" t="s">
        <v>249</v>
      </c>
    </row>
    <row r="50" customFormat="false" ht="15" hidden="false" customHeight="false" outlineLevel="0" collapsed="false">
      <c r="A50" s="341" t="s">
        <v>947</v>
      </c>
      <c r="B50" s="369" t="s">
        <v>205</v>
      </c>
      <c r="D50" s="261"/>
      <c r="L50" s="0" t="n">
        <v>33</v>
      </c>
      <c r="M50" s="0" t="s">
        <v>189</v>
      </c>
      <c r="O50" s="0" t="s">
        <v>189</v>
      </c>
      <c r="Q50" s="375" t="s">
        <v>992</v>
      </c>
      <c r="S50" s="364" t="s">
        <v>992</v>
      </c>
    </row>
    <row r="51" customFormat="false" ht="15" hidden="false" customHeight="false" outlineLevel="0" collapsed="false">
      <c r="A51" s="341" t="s">
        <v>947</v>
      </c>
      <c r="B51" s="369" t="s">
        <v>297</v>
      </c>
      <c r="D51" s="236"/>
      <c r="L51" s="0" t="n">
        <v>34</v>
      </c>
      <c r="M51" s="0" t="s">
        <v>260</v>
      </c>
      <c r="O51" s="0" t="s">
        <v>260</v>
      </c>
      <c r="Q51" s="370" t="s">
        <v>993</v>
      </c>
      <c r="S51" s="364" t="s">
        <v>993</v>
      </c>
    </row>
    <row r="52" customFormat="false" ht="15" hidden="false" customHeight="false" outlineLevel="0" collapsed="false">
      <c r="A52" s="341" t="s">
        <v>947</v>
      </c>
      <c r="B52" s="369" t="s">
        <v>249</v>
      </c>
      <c r="L52" s="0" t="n">
        <v>35</v>
      </c>
      <c r="M52" s="0" t="s">
        <v>258</v>
      </c>
      <c r="O52" s="0" t="s">
        <v>337</v>
      </c>
      <c r="Q52" s="370" t="s">
        <v>219</v>
      </c>
      <c r="S52" s="364" t="s">
        <v>219</v>
      </c>
    </row>
    <row r="53" customFormat="false" ht="15" hidden="false" customHeight="false" outlineLevel="0" collapsed="false">
      <c r="A53" s="341" t="s">
        <v>947</v>
      </c>
      <c r="B53" s="369" t="s">
        <v>994</v>
      </c>
      <c r="L53" s="0" t="n">
        <v>36</v>
      </c>
      <c r="M53" s="0" t="s">
        <v>347</v>
      </c>
      <c r="O53" s="0" t="s">
        <v>353</v>
      </c>
      <c r="Q53" s="0" t="s">
        <v>242</v>
      </c>
      <c r="S53" s="364" t="s">
        <v>242</v>
      </c>
    </row>
    <row r="54" customFormat="false" ht="15" hidden="false" customHeight="false" outlineLevel="0" collapsed="false">
      <c r="A54" s="348" t="s">
        <v>948</v>
      </c>
      <c r="B54" s="368" t="s">
        <v>993</v>
      </c>
      <c r="Q54" s="0" t="s">
        <v>412</v>
      </c>
      <c r="S54" s="364" t="s">
        <v>412</v>
      </c>
    </row>
    <row r="55" customFormat="false" ht="15" hidden="false" customHeight="false" outlineLevel="0" collapsed="false">
      <c r="A55" s="348"/>
      <c r="B55" s="369" t="s">
        <v>219</v>
      </c>
      <c r="L55" s="0" t="s">
        <v>995</v>
      </c>
      <c r="M55" s="0" t="s">
        <v>118</v>
      </c>
      <c r="Q55" s="371" t="s">
        <v>996</v>
      </c>
      <c r="S55" s="364" t="s">
        <v>996</v>
      </c>
    </row>
    <row r="56" customFormat="false" ht="15" hidden="false" customHeight="false" outlineLevel="0" collapsed="false">
      <c r="A56" s="348"/>
      <c r="B56" s="369" t="s">
        <v>242</v>
      </c>
      <c r="M56" s="0" t="s">
        <v>31</v>
      </c>
      <c r="Q56" s="371" t="s">
        <v>997</v>
      </c>
      <c r="S56" s="364" t="s">
        <v>997</v>
      </c>
    </row>
    <row r="57" customFormat="false" ht="15" hidden="false" customHeight="false" outlineLevel="0" collapsed="false">
      <c r="A57" s="348"/>
      <c r="B57" s="369" t="s">
        <v>412</v>
      </c>
      <c r="L57" s="0" t="n">
        <v>37</v>
      </c>
      <c r="M57" s="0" t="s">
        <v>337</v>
      </c>
      <c r="O57" s="370" t="s">
        <v>258</v>
      </c>
      <c r="Q57" s="370" t="s">
        <v>432</v>
      </c>
      <c r="S57" s="364" t="s">
        <v>432</v>
      </c>
    </row>
    <row r="58" customFormat="false" ht="15" hidden="false" customHeight="false" outlineLevel="0" collapsed="false">
      <c r="A58" s="348"/>
      <c r="B58" s="369" t="s">
        <v>996</v>
      </c>
      <c r="L58" s="0" t="n">
        <v>38</v>
      </c>
      <c r="M58" s="0" t="s">
        <v>353</v>
      </c>
      <c r="O58" s="370" t="s">
        <v>347</v>
      </c>
      <c r="Q58" s="370" t="s">
        <v>266</v>
      </c>
      <c r="S58" s="364" t="s">
        <v>266</v>
      </c>
    </row>
    <row r="59" customFormat="false" ht="15" hidden="false" customHeight="false" outlineLevel="0" collapsed="false">
      <c r="A59" s="348"/>
      <c r="B59" s="372" t="s">
        <v>997</v>
      </c>
      <c r="L59" s="0" t="n">
        <v>39</v>
      </c>
      <c r="M59" s="0" t="s">
        <v>445</v>
      </c>
      <c r="O59" s="0" t="s">
        <v>445</v>
      </c>
      <c r="Q59" s="0" t="s">
        <v>302</v>
      </c>
      <c r="S59" s="364" t="s">
        <v>302</v>
      </c>
    </row>
    <row r="60" customFormat="false" ht="15" hidden="false" customHeight="false" outlineLevel="0" collapsed="false">
      <c r="A60" s="341" t="s">
        <v>949</v>
      </c>
      <c r="B60" s="368" t="s">
        <v>432</v>
      </c>
      <c r="L60" s="0" t="n">
        <v>40</v>
      </c>
      <c r="M60" s="0" t="s">
        <v>381</v>
      </c>
      <c r="O60" s="0" t="s">
        <v>381</v>
      </c>
      <c r="Q60" s="0" t="s">
        <v>368</v>
      </c>
      <c r="S60" s="364" t="s">
        <v>368</v>
      </c>
    </row>
    <row r="61" customFormat="false" ht="15" hidden="false" customHeight="false" outlineLevel="0" collapsed="false">
      <c r="A61" s="341"/>
      <c r="B61" s="369" t="s">
        <v>266</v>
      </c>
      <c r="L61" s="0" t="n">
        <v>41</v>
      </c>
      <c r="M61" s="0" t="s">
        <v>324</v>
      </c>
      <c r="O61" s="371" t="s">
        <v>206</v>
      </c>
      <c r="Q61" s="371" t="s">
        <v>994</v>
      </c>
      <c r="S61" s="364" t="s">
        <v>994</v>
      </c>
    </row>
    <row r="62" customFormat="false" ht="15" hidden="false" customHeight="false" outlineLevel="0" collapsed="false">
      <c r="A62" s="341"/>
      <c r="B62" s="369" t="s">
        <v>302</v>
      </c>
      <c r="L62" s="0" t="n">
        <v>42</v>
      </c>
      <c r="M62" s="0" t="s">
        <v>370</v>
      </c>
      <c r="O62" s="371" t="s">
        <v>443</v>
      </c>
      <c r="Q62" s="371" t="s">
        <v>374</v>
      </c>
      <c r="S62" s="364" t="s">
        <v>374</v>
      </c>
    </row>
    <row r="63" customFormat="false" ht="15" hidden="false" customHeight="false" outlineLevel="0" collapsed="false">
      <c r="A63" s="341"/>
      <c r="B63" s="369" t="s">
        <v>368</v>
      </c>
      <c r="Q63" s="370" t="s">
        <v>350</v>
      </c>
      <c r="S63" s="364" t="s">
        <v>350</v>
      </c>
    </row>
    <row r="64" customFormat="false" ht="15" hidden="false" customHeight="false" outlineLevel="0" collapsed="false">
      <c r="A64" s="341"/>
      <c r="B64" s="369" t="s">
        <v>992</v>
      </c>
      <c r="C64" s="364"/>
      <c r="L64" s="0" t="s">
        <v>998</v>
      </c>
      <c r="M64" s="0" t="s">
        <v>118</v>
      </c>
      <c r="Q64" s="370" t="s">
        <v>217</v>
      </c>
      <c r="S64" s="364" t="s">
        <v>217</v>
      </c>
    </row>
    <row r="65" customFormat="false" ht="15" hidden="false" customHeight="false" outlineLevel="0" collapsed="false">
      <c r="A65" s="341"/>
      <c r="B65" s="372" t="s">
        <v>374</v>
      </c>
      <c r="M65" s="0" t="s">
        <v>31</v>
      </c>
      <c r="Q65" s="0" t="s">
        <v>999</v>
      </c>
      <c r="S65" s="364" t="s">
        <v>999</v>
      </c>
    </row>
    <row r="66" customFormat="false" ht="15" hidden="false" customHeight="false" outlineLevel="0" collapsed="false">
      <c r="A66" s="348" t="s">
        <v>950</v>
      </c>
      <c r="B66" s="368" t="s">
        <v>350</v>
      </c>
      <c r="L66" s="0" t="n">
        <v>43</v>
      </c>
      <c r="M66" s="0" t="s">
        <v>206</v>
      </c>
      <c r="O66" s="370" t="s">
        <v>324</v>
      </c>
      <c r="Q66" s="0" t="s">
        <v>343</v>
      </c>
      <c r="S66" s="364" t="s">
        <v>343</v>
      </c>
    </row>
    <row r="67" customFormat="false" ht="15" hidden="false" customHeight="false" outlineLevel="0" collapsed="false">
      <c r="A67" s="348"/>
      <c r="B67" s="369" t="s">
        <v>217</v>
      </c>
      <c r="L67" s="0" t="n">
        <v>44</v>
      </c>
      <c r="M67" s="0" t="s">
        <v>443</v>
      </c>
      <c r="O67" s="376" t="s">
        <v>370</v>
      </c>
      <c r="Q67" s="371" t="s">
        <v>300</v>
      </c>
      <c r="S67" s="364" t="s">
        <v>300</v>
      </c>
    </row>
    <row r="68" customFormat="false" ht="15" hidden="false" customHeight="false" outlineLevel="0" collapsed="false">
      <c r="A68" s="348"/>
      <c r="B68" s="369" t="s">
        <v>999</v>
      </c>
      <c r="L68" s="0" t="n">
        <v>45</v>
      </c>
      <c r="M68" s="0" t="s">
        <v>991</v>
      </c>
      <c r="O68" s="0" t="s">
        <v>991</v>
      </c>
      <c r="Q68" s="371" t="s">
        <v>293</v>
      </c>
      <c r="S68" s="364" t="s">
        <v>293</v>
      </c>
    </row>
    <row r="69" customFormat="false" ht="15" hidden="false" customHeight="false" outlineLevel="0" collapsed="false">
      <c r="A69" s="348"/>
      <c r="B69" s="369" t="s">
        <v>343</v>
      </c>
      <c r="L69" s="0" t="n">
        <v>46</v>
      </c>
      <c r="M69" s="0" t="s">
        <v>205</v>
      </c>
      <c r="O69" s="0" t="s">
        <v>205</v>
      </c>
      <c r="Q69" s="370" t="s">
        <v>184</v>
      </c>
      <c r="S69" s="364" t="s">
        <v>184</v>
      </c>
    </row>
    <row r="70" customFormat="false" ht="15" hidden="false" customHeight="false" outlineLevel="0" collapsed="false">
      <c r="A70" s="348"/>
      <c r="B70" s="369" t="s">
        <v>300</v>
      </c>
      <c r="L70" s="0" t="n">
        <v>47</v>
      </c>
      <c r="M70" s="0" t="s">
        <v>993</v>
      </c>
      <c r="O70" s="371" t="s">
        <v>297</v>
      </c>
      <c r="Q70" s="370" t="s">
        <v>191</v>
      </c>
      <c r="S70" s="364" t="s">
        <v>191</v>
      </c>
    </row>
    <row r="71" customFormat="false" ht="15" hidden="false" customHeight="false" outlineLevel="0" collapsed="false">
      <c r="A71" s="348"/>
      <c r="B71" s="372" t="s">
        <v>293</v>
      </c>
      <c r="L71" s="0" t="n">
        <v>48</v>
      </c>
      <c r="M71" s="0" t="s">
        <v>219</v>
      </c>
      <c r="O71" s="371" t="s">
        <v>249</v>
      </c>
      <c r="Q71" s="0" t="s">
        <v>192</v>
      </c>
      <c r="S71" s="364" t="s">
        <v>192</v>
      </c>
    </row>
    <row r="72" customFormat="false" ht="15" hidden="false" customHeight="false" outlineLevel="0" collapsed="false">
      <c r="A72" s="341" t="s">
        <v>951</v>
      </c>
      <c r="B72" s="368" t="s">
        <v>184</v>
      </c>
      <c r="Q72" s="0" t="s">
        <v>1000</v>
      </c>
      <c r="S72" s="364" t="s">
        <v>1000</v>
      </c>
    </row>
    <row r="73" customFormat="false" ht="15" hidden="false" customHeight="false" outlineLevel="0" collapsed="false">
      <c r="A73" s="341"/>
      <c r="B73" s="369" t="s">
        <v>191</v>
      </c>
      <c r="L73" s="0" t="s">
        <v>1001</v>
      </c>
      <c r="M73" s="0" t="s">
        <v>118</v>
      </c>
      <c r="Q73" s="371" t="s">
        <v>336</v>
      </c>
      <c r="S73" s="364" t="s">
        <v>336</v>
      </c>
    </row>
    <row r="74" customFormat="false" ht="15" hidden="false" customHeight="false" outlineLevel="0" collapsed="false">
      <c r="A74" s="341"/>
      <c r="B74" s="369" t="s">
        <v>192</v>
      </c>
      <c r="M74" s="0" t="s">
        <v>31</v>
      </c>
      <c r="Q74" s="371" t="s">
        <v>1002</v>
      </c>
      <c r="S74" s="364" t="s">
        <v>1002</v>
      </c>
    </row>
    <row r="75" customFormat="false" ht="15" hidden="false" customHeight="false" outlineLevel="0" collapsed="false">
      <c r="A75" s="341"/>
      <c r="B75" s="372" t="s">
        <v>1000</v>
      </c>
      <c r="J75" s="377"/>
      <c r="L75" s="0" t="n">
        <v>49</v>
      </c>
      <c r="M75" s="0" t="s">
        <v>297</v>
      </c>
      <c r="O75" s="370" t="s">
        <v>993</v>
      </c>
      <c r="Q75" s="370" t="s">
        <v>1003</v>
      </c>
      <c r="S75" s="364" t="s">
        <v>1003</v>
      </c>
    </row>
    <row r="76" customFormat="false" ht="15" hidden="false" customHeight="false" outlineLevel="0" collapsed="false">
      <c r="A76" s="341"/>
      <c r="B76" s="372" t="s">
        <v>336</v>
      </c>
      <c r="L76" s="0" t="n">
        <v>50</v>
      </c>
      <c r="M76" s="0" t="s">
        <v>249</v>
      </c>
      <c r="O76" s="370" t="s">
        <v>219</v>
      </c>
      <c r="Q76" s="370" t="s">
        <v>422</v>
      </c>
      <c r="S76" s="364" t="s">
        <v>422</v>
      </c>
    </row>
    <row r="77" customFormat="false" ht="15" hidden="false" customHeight="false" outlineLevel="0" collapsed="false">
      <c r="A77" s="341"/>
      <c r="B77" s="378" t="s">
        <v>1002</v>
      </c>
      <c r="L77" s="0" t="n">
        <v>51</v>
      </c>
      <c r="M77" s="0" t="s">
        <v>242</v>
      </c>
      <c r="O77" s="0" t="s">
        <v>242</v>
      </c>
      <c r="Q77" s="0" t="s">
        <v>404</v>
      </c>
      <c r="S77" s="364" t="s">
        <v>404</v>
      </c>
    </row>
    <row r="78" customFormat="false" ht="15" hidden="false" customHeight="false" outlineLevel="0" collapsed="false">
      <c r="A78" s="348" t="s">
        <v>952</v>
      </c>
      <c r="B78" s="368" t="s">
        <v>1003</v>
      </c>
      <c r="L78" s="0" t="n">
        <v>52</v>
      </c>
      <c r="M78" s="0" t="s">
        <v>412</v>
      </c>
      <c r="O78" s="0" t="s">
        <v>412</v>
      </c>
      <c r="Q78" s="0" t="s">
        <v>352</v>
      </c>
      <c r="S78" s="364" t="s">
        <v>352</v>
      </c>
    </row>
    <row r="79" customFormat="false" ht="15" hidden="false" customHeight="false" outlineLevel="0" collapsed="false">
      <c r="A79" s="348"/>
      <c r="B79" s="369" t="s">
        <v>422</v>
      </c>
      <c r="L79" s="0" t="n">
        <v>53</v>
      </c>
      <c r="M79" s="0" t="s">
        <v>432</v>
      </c>
      <c r="O79" s="371" t="s">
        <v>996</v>
      </c>
      <c r="Q79" s="0" t="s">
        <v>313</v>
      </c>
      <c r="S79" s="364" t="s">
        <v>313</v>
      </c>
    </row>
    <row r="80" customFormat="false" ht="15" hidden="false" customHeight="false" outlineLevel="0" collapsed="false">
      <c r="A80" s="348"/>
      <c r="B80" s="369" t="s">
        <v>404</v>
      </c>
      <c r="L80" s="0" t="n">
        <v>54</v>
      </c>
      <c r="M80" s="0" t="s">
        <v>266</v>
      </c>
      <c r="O80" s="371" t="s">
        <v>997</v>
      </c>
      <c r="Q80" s="0" t="s">
        <v>1004</v>
      </c>
      <c r="S80" s="364" t="s">
        <v>1004</v>
      </c>
    </row>
    <row r="81" customFormat="false" ht="15" hidden="false" customHeight="false" outlineLevel="0" collapsed="false">
      <c r="A81" s="348"/>
      <c r="B81" s="369" t="s">
        <v>352</v>
      </c>
      <c r="C81" s="364"/>
      <c r="Q81" s="370" t="s">
        <v>201</v>
      </c>
      <c r="S81" s="364" t="s">
        <v>201</v>
      </c>
    </row>
    <row r="82" customFormat="false" ht="15" hidden="false" customHeight="false" outlineLevel="0" collapsed="false">
      <c r="A82" s="348"/>
      <c r="B82" s="372" t="s">
        <v>313</v>
      </c>
      <c r="L82" s="0" t="s">
        <v>1005</v>
      </c>
      <c r="M82" s="0" t="s">
        <v>118</v>
      </c>
      <c r="Q82" s="0" t="s">
        <v>447</v>
      </c>
      <c r="S82" s="364" t="s">
        <v>447</v>
      </c>
    </row>
    <row r="83" customFormat="false" ht="15" hidden="false" customHeight="false" outlineLevel="0" collapsed="false">
      <c r="A83" s="348"/>
      <c r="B83" s="372" t="s">
        <v>1004</v>
      </c>
      <c r="M83" s="0" t="s">
        <v>31</v>
      </c>
      <c r="Q83" s="0" t="s">
        <v>274</v>
      </c>
      <c r="S83" s="364" t="s">
        <v>274</v>
      </c>
    </row>
    <row r="84" customFormat="false" ht="15" hidden="false" customHeight="false" outlineLevel="0" collapsed="false">
      <c r="A84" s="341" t="s">
        <v>953</v>
      </c>
      <c r="B84" s="368" t="s">
        <v>201</v>
      </c>
      <c r="C84" s="364"/>
      <c r="L84" s="0" t="n">
        <v>55</v>
      </c>
      <c r="M84" s="0" t="s">
        <v>996</v>
      </c>
      <c r="O84" s="370" t="s">
        <v>432</v>
      </c>
      <c r="Q84" s="371" t="s">
        <v>314</v>
      </c>
      <c r="S84" s="364" t="s">
        <v>314</v>
      </c>
    </row>
    <row r="85" customFormat="false" ht="15" hidden="false" customHeight="false" outlineLevel="0" collapsed="false">
      <c r="A85" s="341"/>
      <c r="B85" s="369" t="s">
        <v>447</v>
      </c>
      <c r="C85" s="364"/>
      <c r="L85" s="0" t="n">
        <v>56</v>
      </c>
      <c r="M85" s="0" t="s">
        <v>997</v>
      </c>
      <c r="O85" s="370" t="s">
        <v>266</v>
      </c>
      <c r="Q85" s="371" t="s">
        <v>358</v>
      </c>
      <c r="S85" s="364" t="s">
        <v>358</v>
      </c>
    </row>
    <row r="86" customFormat="false" ht="15" hidden="false" customHeight="false" outlineLevel="0" collapsed="false">
      <c r="A86" s="341"/>
      <c r="B86" s="369" t="s">
        <v>274</v>
      </c>
      <c r="L86" s="0" t="n">
        <v>57</v>
      </c>
      <c r="M86" s="0" t="s">
        <v>302</v>
      </c>
      <c r="O86" s="0" t="s">
        <v>302</v>
      </c>
      <c r="Q86" s="375" t="s">
        <v>1006</v>
      </c>
      <c r="S86" s="364" t="s">
        <v>1006</v>
      </c>
    </row>
    <row r="87" customFormat="false" ht="15" hidden="false" customHeight="false" outlineLevel="0" collapsed="false">
      <c r="A87" s="341"/>
      <c r="B87" s="369" t="s">
        <v>314</v>
      </c>
      <c r="L87" s="0" t="n">
        <v>58</v>
      </c>
      <c r="M87" s="0" t="s">
        <v>368</v>
      </c>
      <c r="O87" s="0" t="s">
        <v>368</v>
      </c>
      <c r="Q87" s="370" t="s">
        <v>200</v>
      </c>
      <c r="S87" s="364" t="s">
        <v>200</v>
      </c>
    </row>
    <row r="88" customFormat="false" ht="15" hidden="false" customHeight="false" outlineLevel="0" collapsed="false">
      <c r="A88" s="341"/>
      <c r="B88" s="372" t="s">
        <v>358</v>
      </c>
      <c r="L88" s="0" t="n">
        <v>59</v>
      </c>
      <c r="M88" s="0" t="s">
        <v>350</v>
      </c>
      <c r="O88" s="371" t="s">
        <v>994</v>
      </c>
      <c r="Q88" s="370" t="s">
        <v>1007</v>
      </c>
      <c r="S88" s="364" t="s">
        <v>1008</v>
      </c>
    </row>
    <row r="89" customFormat="false" ht="15" hidden="false" customHeight="false" outlineLevel="0" collapsed="false">
      <c r="A89" s="341"/>
      <c r="B89" s="378" t="s">
        <v>1006</v>
      </c>
      <c r="L89" s="0" t="n">
        <v>60</v>
      </c>
      <c r="M89" s="0" t="s">
        <v>217</v>
      </c>
      <c r="O89" s="371" t="s">
        <v>374</v>
      </c>
      <c r="Q89" s="0" t="s">
        <v>1008</v>
      </c>
      <c r="S89" s="364" t="s">
        <v>402</v>
      </c>
    </row>
    <row r="90" customFormat="false" ht="15" hidden="false" customHeight="true" outlineLevel="0" collapsed="false">
      <c r="A90" s="379" t="s">
        <v>47</v>
      </c>
      <c r="B90" s="368" t="s">
        <v>200</v>
      </c>
      <c r="Q90" s="0" t="s">
        <v>402</v>
      </c>
      <c r="S90" s="364" t="s">
        <v>431</v>
      </c>
    </row>
    <row r="91" customFormat="false" ht="15" hidden="false" customHeight="true" outlineLevel="0" collapsed="false">
      <c r="A91" s="379"/>
      <c r="B91" s="369" t="s">
        <v>1008</v>
      </c>
      <c r="L91" s="0" t="s">
        <v>1009</v>
      </c>
      <c r="M91" s="0" t="s">
        <v>118</v>
      </c>
      <c r="Q91" s="371" t="s">
        <v>431</v>
      </c>
      <c r="S91" s="364" t="s">
        <v>1010</v>
      </c>
    </row>
    <row r="92" customFormat="false" ht="15" hidden="false" customHeight="true" outlineLevel="0" collapsed="false">
      <c r="A92" s="379"/>
      <c r="B92" s="369" t="s">
        <v>402</v>
      </c>
      <c r="M92" s="0" t="s">
        <v>31</v>
      </c>
      <c r="Q92" s="371" t="s">
        <v>1010</v>
      </c>
      <c r="S92" s="364" t="s">
        <v>440</v>
      </c>
    </row>
    <row r="93" customFormat="false" ht="15" hidden="false" customHeight="true" outlineLevel="0" collapsed="false">
      <c r="A93" s="379"/>
      <c r="B93" s="369" t="s">
        <v>431</v>
      </c>
      <c r="L93" s="0" t="n">
        <v>61</v>
      </c>
      <c r="M93" s="0" t="s">
        <v>994</v>
      </c>
      <c r="O93" s="370" t="s">
        <v>350</v>
      </c>
      <c r="Q93" s="370" t="s">
        <v>440</v>
      </c>
      <c r="S93" s="364" t="s">
        <v>1011</v>
      </c>
    </row>
    <row r="94" customFormat="false" ht="15" hidden="false" customHeight="true" outlineLevel="0" collapsed="false">
      <c r="A94" s="379"/>
      <c r="B94" s="369" t="s">
        <v>1010</v>
      </c>
      <c r="L94" s="0" t="n">
        <v>62</v>
      </c>
      <c r="M94" s="0" t="s">
        <v>374</v>
      </c>
      <c r="O94" s="370" t="s">
        <v>217</v>
      </c>
      <c r="Q94" s="0" t="s">
        <v>1011</v>
      </c>
      <c r="S94" s="364" t="s">
        <v>1012</v>
      </c>
    </row>
    <row r="95" customFormat="false" ht="15" hidden="false" customHeight="true" outlineLevel="0" collapsed="false">
      <c r="A95" s="379"/>
      <c r="B95" s="369" t="s">
        <v>440</v>
      </c>
      <c r="L95" s="0" t="n">
        <v>63</v>
      </c>
      <c r="M95" s="0" t="s">
        <v>999</v>
      </c>
      <c r="O95" s="0" t="s">
        <v>999</v>
      </c>
      <c r="Q95" s="371" t="s">
        <v>1012</v>
      </c>
      <c r="S95" s="364" t="s">
        <v>1013</v>
      </c>
    </row>
    <row r="96" customFormat="false" ht="14.45" hidden="false" customHeight="true" outlineLevel="0" collapsed="false">
      <c r="A96" s="341" t="s">
        <v>954</v>
      </c>
      <c r="B96" s="368" t="s">
        <v>1011</v>
      </c>
      <c r="L96" s="0" t="n">
        <v>64</v>
      </c>
      <c r="M96" s="0" t="s">
        <v>343</v>
      </c>
      <c r="O96" s="0" t="s">
        <v>343</v>
      </c>
      <c r="Q96" s="371" t="s">
        <v>1013</v>
      </c>
      <c r="S96" s="364" t="s">
        <v>199</v>
      </c>
    </row>
    <row r="97" customFormat="false" ht="14.45" hidden="false" customHeight="true" outlineLevel="0" collapsed="false">
      <c r="A97" s="341"/>
      <c r="B97" s="369" t="s">
        <v>1012</v>
      </c>
      <c r="L97" s="0" t="n">
        <v>65</v>
      </c>
      <c r="M97" s="0" t="s">
        <v>184</v>
      </c>
      <c r="O97" s="371" t="s">
        <v>300</v>
      </c>
      <c r="Q97" s="370" t="s">
        <v>199</v>
      </c>
      <c r="S97" s="364" t="s">
        <v>419</v>
      </c>
    </row>
    <row r="98" customFormat="false" ht="14.45" hidden="false" customHeight="true" outlineLevel="0" collapsed="false">
      <c r="A98" s="341"/>
      <c r="B98" s="369" t="s">
        <v>1013</v>
      </c>
      <c r="L98" s="0" t="n">
        <v>66</v>
      </c>
      <c r="M98" s="0" t="s">
        <v>191</v>
      </c>
      <c r="O98" s="371" t="s">
        <v>293</v>
      </c>
      <c r="Q98" s="0" t="s">
        <v>419</v>
      </c>
      <c r="S98" s="364" t="s">
        <v>1014</v>
      </c>
    </row>
    <row r="99" customFormat="false" ht="14.45" hidden="false" customHeight="true" outlineLevel="0" collapsed="false">
      <c r="A99" s="341"/>
      <c r="B99" s="369" t="s">
        <v>199</v>
      </c>
      <c r="Q99" s="0" t="s">
        <v>1014</v>
      </c>
      <c r="S99" s="364" t="s">
        <v>1015</v>
      </c>
    </row>
    <row r="100" customFormat="false" ht="14.45" hidden="false" customHeight="true" outlineLevel="0" collapsed="false">
      <c r="A100" s="341"/>
      <c r="B100" s="369" t="s">
        <v>419</v>
      </c>
      <c r="L100" s="0" t="s">
        <v>1016</v>
      </c>
      <c r="M100" s="0" t="s">
        <v>118</v>
      </c>
      <c r="Q100" s="371" t="s">
        <v>1015</v>
      </c>
      <c r="S100" s="364" t="s">
        <v>1017</v>
      </c>
    </row>
    <row r="101" customFormat="false" ht="14.45" hidden="false" customHeight="true" outlineLevel="0" collapsed="false">
      <c r="A101" s="341"/>
      <c r="B101" s="372" t="s">
        <v>1014</v>
      </c>
      <c r="M101" s="0" t="s">
        <v>31</v>
      </c>
      <c r="Q101" s="371" t="s">
        <v>1017</v>
      </c>
      <c r="S101" s="364" t="s">
        <v>1018</v>
      </c>
    </row>
    <row r="102" customFormat="false" ht="15" hidden="false" customHeight="false" outlineLevel="0" collapsed="false">
      <c r="A102" s="350" t="s">
        <v>955</v>
      </c>
      <c r="B102" s="368" t="s">
        <v>1015</v>
      </c>
      <c r="L102" s="0" t="n">
        <v>67</v>
      </c>
      <c r="M102" s="0" t="s">
        <v>300</v>
      </c>
      <c r="O102" s="370" t="s">
        <v>184</v>
      </c>
      <c r="Q102" s="370" t="s">
        <v>1018</v>
      </c>
      <c r="S102" s="364" t="s">
        <v>1019</v>
      </c>
    </row>
    <row r="103" customFormat="false" ht="15" hidden="false" customHeight="false" outlineLevel="0" collapsed="false">
      <c r="A103" s="350"/>
      <c r="B103" s="369" t="s">
        <v>1017</v>
      </c>
      <c r="L103" s="0" t="n">
        <v>68</v>
      </c>
      <c r="M103" s="0" t="s">
        <v>293</v>
      </c>
      <c r="O103" s="370" t="s">
        <v>191</v>
      </c>
      <c r="Q103" s="0" t="s">
        <v>1019</v>
      </c>
      <c r="S103" s="364" t="s">
        <v>1020</v>
      </c>
    </row>
    <row r="104" customFormat="false" ht="15" hidden="false" customHeight="false" outlineLevel="0" collapsed="false">
      <c r="A104" s="350"/>
      <c r="B104" s="369" t="s">
        <v>1018</v>
      </c>
      <c r="L104" s="0" t="n">
        <v>69</v>
      </c>
      <c r="M104" s="0" t="s">
        <v>192</v>
      </c>
      <c r="O104" s="0" t="s">
        <v>192</v>
      </c>
      <c r="Q104" s="0" t="s">
        <v>1020</v>
      </c>
      <c r="S104" s="364" t="s">
        <v>1021</v>
      </c>
    </row>
    <row r="105" customFormat="false" ht="15" hidden="false" customHeight="false" outlineLevel="0" collapsed="false">
      <c r="A105" s="350"/>
      <c r="B105" s="369" t="s">
        <v>1019</v>
      </c>
      <c r="L105" s="0" t="n">
        <v>70</v>
      </c>
      <c r="M105" s="0" t="s">
        <v>1000</v>
      </c>
      <c r="O105" s="0" t="s">
        <v>1000</v>
      </c>
      <c r="Q105" s="0" t="s">
        <v>1021</v>
      </c>
      <c r="S105" s="364" t="s">
        <v>1022</v>
      </c>
    </row>
    <row r="106" customFormat="false" ht="15" hidden="false" customHeight="false" outlineLevel="0" collapsed="false">
      <c r="A106" s="350"/>
      <c r="B106" s="369" t="s">
        <v>1020</v>
      </c>
      <c r="L106" s="0" t="n">
        <v>71</v>
      </c>
      <c r="M106" s="0" t="s">
        <v>1003</v>
      </c>
      <c r="O106" s="371" t="s">
        <v>336</v>
      </c>
      <c r="Q106" s="0" t="s">
        <v>1022</v>
      </c>
      <c r="S106" s="364" t="s">
        <v>1023</v>
      </c>
    </row>
    <row r="107" customFormat="false" ht="15" hidden="false" customHeight="false" outlineLevel="0" collapsed="false">
      <c r="A107" s="350"/>
      <c r="B107" s="372" t="s">
        <v>1021</v>
      </c>
      <c r="L107" s="0" t="n">
        <v>72</v>
      </c>
      <c r="M107" s="0" t="s">
        <v>422</v>
      </c>
      <c r="O107" s="371" t="s">
        <v>1002</v>
      </c>
      <c r="Q107" s="370" t="s">
        <v>1023</v>
      </c>
      <c r="S107" s="364" t="s">
        <v>379</v>
      </c>
    </row>
    <row r="108" customFormat="false" ht="14.45" hidden="false" customHeight="true" outlineLevel="0" collapsed="false">
      <c r="A108" s="341" t="s">
        <v>76</v>
      </c>
      <c r="B108" s="368" t="s">
        <v>1022</v>
      </c>
      <c r="Q108" s="370" t="s">
        <v>379</v>
      </c>
      <c r="S108" s="364" t="s">
        <v>1024</v>
      </c>
    </row>
    <row r="109" customFormat="false" ht="14.45" hidden="false" customHeight="true" outlineLevel="0" collapsed="false">
      <c r="A109" s="341"/>
      <c r="B109" s="369" t="s">
        <v>1023</v>
      </c>
      <c r="L109" s="0" t="s">
        <v>1025</v>
      </c>
      <c r="M109" s="0" t="s">
        <v>118</v>
      </c>
      <c r="Q109" s="0" t="s">
        <v>1024</v>
      </c>
      <c r="S109" s="364" t="s">
        <v>1026</v>
      </c>
    </row>
    <row r="110" customFormat="false" ht="14.45" hidden="false" customHeight="true" outlineLevel="0" collapsed="false">
      <c r="A110" s="341"/>
      <c r="B110" s="369" t="s">
        <v>379</v>
      </c>
      <c r="M110" s="0" t="s">
        <v>31</v>
      </c>
      <c r="Q110" s="97" t="s">
        <v>1026</v>
      </c>
      <c r="S110" s="364" t="s">
        <v>1027</v>
      </c>
    </row>
    <row r="111" customFormat="false" ht="14.45" hidden="false" customHeight="true" outlineLevel="0" collapsed="false">
      <c r="A111" s="341"/>
      <c r="B111" s="369" t="s">
        <v>1024</v>
      </c>
      <c r="L111" s="0" t="n">
        <v>73</v>
      </c>
      <c r="M111" s="0" t="s">
        <v>336</v>
      </c>
      <c r="O111" s="370" t="s">
        <v>1003</v>
      </c>
      <c r="Q111" s="375" t="s">
        <v>1027</v>
      </c>
    </row>
    <row r="112" customFormat="false" ht="14.45" hidden="false" customHeight="true" outlineLevel="0" collapsed="false">
      <c r="A112" s="341"/>
      <c r="B112" s="369" t="s">
        <v>1026</v>
      </c>
      <c r="L112" s="0" t="n">
        <v>74</v>
      </c>
      <c r="M112" s="0" t="s">
        <v>1002</v>
      </c>
      <c r="O112" s="370" t="s">
        <v>422</v>
      </c>
    </row>
    <row r="113" customFormat="false" ht="14.45" hidden="false" customHeight="true" outlineLevel="0" collapsed="false">
      <c r="A113" s="341"/>
      <c r="B113" s="372" t="s">
        <v>1027</v>
      </c>
      <c r="L113" s="0" t="n">
        <v>75</v>
      </c>
      <c r="M113" s="0" t="s">
        <v>404</v>
      </c>
      <c r="O113" s="0" t="s">
        <v>404</v>
      </c>
    </row>
    <row r="114" customFormat="false" ht="15" hidden="false" customHeight="false" outlineLevel="0" collapsed="false">
      <c r="A114" s="350" t="s">
        <v>956</v>
      </c>
      <c r="B114" s="368"/>
      <c r="L114" s="0" t="n">
        <v>76</v>
      </c>
      <c r="M114" s="0" t="s">
        <v>352</v>
      </c>
      <c r="O114" s="0" t="s">
        <v>352</v>
      </c>
    </row>
    <row r="115" customFormat="false" ht="15" hidden="false" customHeight="false" outlineLevel="0" collapsed="false">
      <c r="A115" s="350"/>
      <c r="B115" s="369"/>
      <c r="L115" s="0" t="n">
        <v>77</v>
      </c>
      <c r="M115" s="0" t="s">
        <v>201</v>
      </c>
      <c r="O115" s="0" t="s">
        <v>313</v>
      </c>
    </row>
    <row r="116" customFormat="false" ht="15" hidden="false" customHeight="false" outlineLevel="0" collapsed="false">
      <c r="A116" s="350"/>
      <c r="B116" s="369"/>
      <c r="L116" s="0" t="n">
        <v>78</v>
      </c>
      <c r="M116" s="0" t="s">
        <v>1028</v>
      </c>
      <c r="O116" s="0" t="s">
        <v>1004</v>
      </c>
    </row>
    <row r="117" customFormat="false" ht="15" hidden="false" customHeight="false" outlineLevel="0" collapsed="false">
      <c r="A117" s="350"/>
      <c r="B117" s="369"/>
    </row>
    <row r="118" customFormat="false" ht="15" hidden="false" customHeight="false" outlineLevel="0" collapsed="false">
      <c r="A118" s="350"/>
      <c r="B118" s="369"/>
      <c r="L118" s="0" t="s">
        <v>1029</v>
      </c>
      <c r="M118" s="0" t="s">
        <v>118</v>
      </c>
    </row>
    <row r="119" customFormat="false" ht="15" hidden="false" customHeight="false" outlineLevel="0" collapsed="false">
      <c r="A119" s="350"/>
      <c r="B119" s="372"/>
      <c r="M119" s="0" t="s">
        <v>31</v>
      </c>
    </row>
    <row r="120" customFormat="false" ht="15" hidden="false" customHeight="false" outlineLevel="0" collapsed="false">
      <c r="L120" s="0" t="n">
        <v>79</v>
      </c>
      <c r="M120" s="0" t="s">
        <v>313</v>
      </c>
      <c r="O120" s="370" t="s">
        <v>201</v>
      </c>
    </row>
    <row r="121" customFormat="false" ht="15" hidden="false" customHeight="false" outlineLevel="0" collapsed="false">
      <c r="L121" s="0" t="n">
        <v>80</v>
      </c>
      <c r="M121" s="0" t="s">
        <v>1004</v>
      </c>
      <c r="O121" s="376" t="s">
        <v>1028</v>
      </c>
    </row>
    <row r="122" customFormat="false" ht="15" hidden="false" customHeight="false" outlineLevel="0" collapsed="false">
      <c r="L122" s="0" t="n">
        <v>81</v>
      </c>
      <c r="M122" s="0" t="s">
        <v>447</v>
      </c>
      <c r="O122" s="0" t="s">
        <v>447</v>
      </c>
    </row>
    <row r="123" customFormat="false" ht="15" hidden="false" customHeight="false" outlineLevel="0" collapsed="false">
      <c r="L123" s="0" t="n">
        <v>82</v>
      </c>
      <c r="M123" s="0" t="s">
        <v>274</v>
      </c>
      <c r="O123" s="0" t="s">
        <v>274</v>
      </c>
    </row>
    <row r="124" customFormat="false" ht="15" hidden="false" customHeight="false" outlineLevel="0" collapsed="false">
      <c r="L124" s="0" t="n">
        <v>83</v>
      </c>
      <c r="M124" s="0" t="s">
        <v>200</v>
      </c>
      <c r="O124" s="371" t="s">
        <v>314</v>
      </c>
    </row>
    <row r="125" customFormat="false" ht="15" hidden="false" customHeight="false" outlineLevel="0" collapsed="false">
      <c r="L125" s="0" t="n">
        <v>84</v>
      </c>
      <c r="M125" s="0" t="s">
        <v>1007</v>
      </c>
      <c r="O125" s="371" t="s">
        <v>358</v>
      </c>
    </row>
    <row r="127" customFormat="false" ht="15" hidden="false" customHeight="false" outlineLevel="0" collapsed="false">
      <c r="L127" s="0" t="s">
        <v>1030</v>
      </c>
      <c r="M127" s="0" t="s">
        <v>118</v>
      </c>
    </row>
    <row r="128" customFormat="false" ht="15" hidden="false" customHeight="false" outlineLevel="0" collapsed="false">
      <c r="M128" s="0" t="s">
        <v>31</v>
      </c>
    </row>
    <row r="129" customFormat="false" ht="15" hidden="false" customHeight="false" outlineLevel="0" collapsed="false">
      <c r="L129" s="0" t="n">
        <v>85</v>
      </c>
      <c r="M129" s="0" t="s">
        <v>314</v>
      </c>
      <c r="O129" s="370" t="s">
        <v>200</v>
      </c>
    </row>
    <row r="130" customFormat="false" ht="15" hidden="false" customHeight="false" outlineLevel="0" collapsed="false">
      <c r="L130" s="0" t="n">
        <v>86</v>
      </c>
      <c r="M130" s="0" t="s">
        <v>358</v>
      </c>
      <c r="O130" s="370" t="s">
        <v>1007</v>
      </c>
    </row>
    <row r="131" customFormat="false" ht="15" hidden="false" customHeight="false" outlineLevel="0" collapsed="false">
      <c r="L131" s="0" t="n">
        <v>87</v>
      </c>
      <c r="M131" s="0" t="s">
        <v>1008</v>
      </c>
      <c r="O131" s="0" t="s">
        <v>1008</v>
      </c>
    </row>
    <row r="132" customFormat="false" ht="15" hidden="false" customHeight="false" outlineLevel="0" collapsed="false">
      <c r="L132" s="0" t="n">
        <v>88</v>
      </c>
      <c r="M132" s="0" t="s">
        <v>402</v>
      </c>
      <c r="O132" s="0" t="s">
        <v>402</v>
      </c>
    </row>
    <row r="133" customFormat="false" ht="15" hidden="false" customHeight="false" outlineLevel="0" collapsed="false">
      <c r="L133" s="0" t="n">
        <v>89</v>
      </c>
      <c r="M133" s="0" t="s">
        <v>440</v>
      </c>
      <c r="O133" s="371" t="s">
        <v>431</v>
      </c>
    </row>
    <row r="134" customFormat="false" ht="15" hidden="false" customHeight="false" outlineLevel="0" collapsed="false">
      <c r="L134" s="0" t="n">
        <v>90</v>
      </c>
      <c r="M134" s="0" t="s">
        <v>414</v>
      </c>
      <c r="O134" s="371" t="s">
        <v>1010</v>
      </c>
    </row>
    <row r="136" customFormat="false" ht="15" hidden="false" customHeight="false" outlineLevel="0" collapsed="false">
      <c r="L136" s="0" t="s">
        <v>1031</v>
      </c>
      <c r="M136" s="0" t="s">
        <v>118</v>
      </c>
    </row>
    <row r="137" customFormat="false" ht="15" hidden="false" customHeight="false" outlineLevel="0" collapsed="false">
      <c r="M137" s="0" t="s">
        <v>31</v>
      </c>
    </row>
    <row r="138" customFormat="false" ht="15" hidden="false" customHeight="false" outlineLevel="0" collapsed="false">
      <c r="L138" s="0" t="n">
        <v>91</v>
      </c>
      <c r="M138" s="0" t="s">
        <v>431</v>
      </c>
      <c r="O138" s="370" t="s">
        <v>440</v>
      </c>
    </row>
    <row r="139" customFormat="false" ht="15" hidden="false" customHeight="false" outlineLevel="0" collapsed="false">
      <c r="L139" s="0" t="n">
        <v>92</v>
      </c>
      <c r="M139" s="0" t="s">
        <v>1010</v>
      </c>
      <c r="O139" s="376" t="s">
        <v>414</v>
      </c>
    </row>
    <row r="140" customFormat="false" ht="15" hidden="false" customHeight="false" outlineLevel="0" collapsed="false">
      <c r="L140" s="0" t="n">
        <v>93</v>
      </c>
      <c r="M140" s="0" t="s">
        <v>1011</v>
      </c>
      <c r="O140" s="0" t="s">
        <v>1011</v>
      </c>
    </row>
    <row r="141" customFormat="false" ht="15" hidden="false" customHeight="false" outlineLevel="0" collapsed="false">
      <c r="L141" s="0" t="n">
        <v>94</v>
      </c>
      <c r="M141" s="0" t="s">
        <v>252</v>
      </c>
      <c r="O141" s="376" t="s">
        <v>252</v>
      </c>
    </row>
    <row r="142" customFormat="false" ht="15" hidden="false" customHeight="false" outlineLevel="0" collapsed="false">
      <c r="L142" s="0" t="n">
        <v>95</v>
      </c>
      <c r="M142" s="0" t="s">
        <v>389</v>
      </c>
      <c r="O142" s="371" t="s">
        <v>1012</v>
      </c>
    </row>
    <row r="143" customFormat="false" ht="15" hidden="false" customHeight="false" outlineLevel="0" collapsed="false">
      <c r="L143" s="0" t="n">
        <v>96</v>
      </c>
      <c r="M143" s="0" t="s">
        <v>199</v>
      </c>
      <c r="O143" s="371" t="s">
        <v>1013</v>
      </c>
    </row>
    <row r="145" customFormat="false" ht="15" hidden="false" customHeight="false" outlineLevel="0" collapsed="false">
      <c r="L145" s="0" t="s">
        <v>1032</v>
      </c>
      <c r="M145" s="0" t="s">
        <v>118</v>
      </c>
    </row>
    <row r="146" customFormat="false" ht="15" hidden="false" customHeight="false" outlineLevel="0" collapsed="false">
      <c r="M146" s="0" t="s">
        <v>31</v>
      </c>
    </row>
    <row r="147" customFormat="false" ht="15" hidden="false" customHeight="false" outlineLevel="0" collapsed="false">
      <c r="L147" s="0" t="n">
        <v>97</v>
      </c>
      <c r="M147" s="0" t="s">
        <v>1012</v>
      </c>
      <c r="O147" s="376" t="s">
        <v>389</v>
      </c>
    </row>
    <row r="148" customFormat="false" ht="15" hidden="false" customHeight="false" outlineLevel="0" collapsed="false">
      <c r="L148" s="0" t="n">
        <v>98</v>
      </c>
      <c r="M148" s="0" t="s">
        <v>1013</v>
      </c>
      <c r="O148" s="370" t="s">
        <v>199</v>
      </c>
    </row>
    <row r="149" customFormat="false" ht="15" hidden="false" customHeight="false" outlineLevel="0" collapsed="false">
      <c r="L149" s="0" t="n">
        <v>99</v>
      </c>
      <c r="M149" s="0" t="s">
        <v>419</v>
      </c>
      <c r="O149" s="0" t="s">
        <v>419</v>
      </c>
    </row>
    <row r="150" customFormat="false" ht="15" hidden="false" customHeight="false" outlineLevel="0" collapsed="false">
      <c r="L150" s="0" t="n">
        <v>100</v>
      </c>
      <c r="M150" s="0" t="s">
        <v>1014</v>
      </c>
      <c r="O150" s="0" t="s">
        <v>1014</v>
      </c>
    </row>
    <row r="151" customFormat="false" ht="15" hidden="false" customHeight="false" outlineLevel="0" collapsed="false">
      <c r="L151" s="0" t="n">
        <v>101</v>
      </c>
      <c r="M151" s="0" t="s">
        <v>1018</v>
      </c>
      <c r="O151" s="371" t="s">
        <v>1015</v>
      </c>
    </row>
    <row r="152" customFormat="false" ht="15" hidden="false" customHeight="false" outlineLevel="0" collapsed="false">
      <c r="L152" s="0" t="n">
        <v>102</v>
      </c>
      <c r="M152" s="0" t="s">
        <v>288</v>
      </c>
      <c r="N152" s="368"/>
      <c r="O152" s="371" t="s">
        <v>1017</v>
      </c>
    </row>
    <row r="153" customFormat="false" ht="15" hidden="false" customHeight="false" outlineLevel="0" collapsed="false">
      <c r="N153" s="369"/>
    </row>
    <row r="154" customFormat="false" ht="15" hidden="false" customHeight="false" outlineLevel="0" collapsed="false">
      <c r="L154" s="0" t="s">
        <v>1033</v>
      </c>
      <c r="M154" s="0" t="s">
        <v>118</v>
      </c>
      <c r="N154" s="369"/>
    </row>
    <row r="155" customFormat="false" ht="15" hidden="false" customHeight="false" outlineLevel="0" collapsed="false">
      <c r="M155" s="0" t="s">
        <v>31</v>
      </c>
      <c r="N155" s="369"/>
    </row>
    <row r="156" customFormat="false" ht="15" hidden="false" customHeight="false" outlineLevel="0" collapsed="false">
      <c r="L156" s="0" t="n">
        <v>103</v>
      </c>
      <c r="M156" s="0" t="s">
        <v>1015</v>
      </c>
      <c r="N156" s="369"/>
      <c r="O156" s="370" t="s">
        <v>1018</v>
      </c>
    </row>
    <row r="157" customFormat="false" ht="15" hidden="false" customHeight="false" outlineLevel="0" collapsed="false">
      <c r="L157" s="0" t="n">
        <v>104</v>
      </c>
      <c r="M157" s="0" t="s">
        <v>1017</v>
      </c>
      <c r="N157" s="372"/>
      <c r="O157" s="376" t="s">
        <v>288</v>
      </c>
    </row>
    <row r="158" customFormat="false" ht="15" hidden="false" customHeight="false" outlineLevel="0" collapsed="false">
      <c r="L158" s="0" t="n">
        <v>105</v>
      </c>
      <c r="M158" s="0" t="s">
        <v>1019</v>
      </c>
      <c r="O158" s="0" t="s">
        <v>1019</v>
      </c>
    </row>
    <row r="159" customFormat="false" ht="15" hidden="false" customHeight="false" outlineLevel="0" collapsed="false">
      <c r="L159" s="0" t="n">
        <v>106</v>
      </c>
      <c r="M159" s="0" t="s">
        <v>1020</v>
      </c>
      <c r="O159" s="0" t="s">
        <v>1020</v>
      </c>
    </row>
    <row r="160" customFormat="false" ht="15" hidden="false" customHeight="false" outlineLevel="0" collapsed="false">
      <c r="L160" s="0" t="n">
        <v>107</v>
      </c>
      <c r="M160" s="0" t="s">
        <v>1023</v>
      </c>
      <c r="O160" s="0" t="s">
        <v>1021</v>
      </c>
    </row>
    <row r="161" customFormat="false" ht="15" hidden="false" customHeight="false" outlineLevel="0" collapsed="false">
      <c r="L161" s="0" t="n">
        <v>108</v>
      </c>
      <c r="M161" s="0" t="s">
        <v>379</v>
      </c>
      <c r="O161" s="0" t="s">
        <v>1022</v>
      </c>
    </row>
    <row r="163" customFormat="false" ht="15" hidden="false" customHeight="false" outlineLevel="0" collapsed="false">
      <c r="L163" s="0" t="s">
        <v>1034</v>
      </c>
      <c r="M163" s="0" t="s">
        <v>118</v>
      </c>
    </row>
    <row r="164" customFormat="false" ht="15" hidden="false" customHeight="false" outlineLevel="0" collapsed="false">
      <c r="M164" s="0" t="s">
        <v>31</v>
      </c>
    </row>
    <row r="165" customFormat="false" ht="15" hidden="false" customHeight="false" outlineLevel="0" collapsed="false">
      <c r="L165" s="0" t="n">
        <v>109</v>
      </c>
      <c r="M165" s="0" t="s">
        <v>1021</v>
      </c>
      <c r="O165" s="370" t="s">
        <v>1023</v>
      </c>
    </row>
    <row r="166" customFormat="false" ht="15" hidden="false" customHeight="false" outlineLevel="0" collapsed="false">
      <c r="L166" s="0" t="n">
        <v>110</v>
      </c>
      <c r="M166" s="0" t="s">
        <v>1022</v>
      </c>
      <c r="O166" s="370" t="s">
        <v>379</v>
      </c>
    </row>
    <row r="167" customFormat="false" ht="15" hidden="false" customHeight="false" outlineLevel="0" collapsed="false">
      <c r="L167" s="0" t="n">
        <v>111</v>
      </c>
      <c r="M167" s="0" t="s">
        <v>1024</v>
      </c>
      <c r="O167" s="0" t="s">
        <v>1024</v>
      </c>
    </row>
    <row r="168" customFormat="false" ht="15" hidden="false" customHeight="false" outlineLevel="0" collapsed="false">
      <c r="L168" s="0" t="n">
        <v>112</v>
      </c>
      <c r="M168" s="97" t="s">
        <v>1026</v>
      </c>
      <c r="O168" s="97" t="s">
        <v>1026</v>
      </c>
    </row>
    <row r="169" customFormat="false" ht="15" hidden="false" customHeight="false" outlineLevel="0" collapsed="false">
      <c r="L169" s="0" t="n">
        <v>113</v>
      </c>
      <c r="M169" s="0" t="e">
        <f aca="false">#N/A</f>
        <v>#N/A</v>
      </c>
    </row>
    <row r="170" customFormat="false" ht="15" hidden="false" customHeight="false" outlineLevel="0" collapsed="false">
      <c r="L170" s="0" t="n">
        <v>114</v>
      </c>
      <c r="M170" s="0" t="e">
        <f aca="false">#N/A</f>
        <v>#N/A</v>
      </c>
    </row>
  </sheetData>
  <mergeCells count="19">
    <mergeCell ref="A6:A11"/>
    <mergeCell ref="A12:A17"/>
    <mergeCell ref="A18:A23"/>
    <mergeCell ref="A24:A29"/>
    <mergeCell ref="A30:A35"/>
    <mergeCell ref="A36:A41"/>
    <mergeCell ref="A42:A47"/>
    <mergeCell ref="A48:A53"/>
    <mergeCell ref="A54:A59"/>
    <mergeCell ref="A60:A65"/>
    <mergeCell ref="A66:A71"/>
    <mergeCell ref="A72:A77"/>
    <mergeCell ref="A78:A83"/>
    <mergeCell ref="A84:A89"/>
    <mergeCell ref="A90:A95"/>
    <mergeCell ref="A96:A101"/>
    <mergeCell ref="A102:A107"/>
    <mergeCell ref="A108:A113"/>
    <mergeCell ref="A114:A119"/>
  </mergeCells>
  <conditionalFormatting sqref="M168">
    <cfRule type="expression" priority="2" aboveAverage="0" equalAverage="0" bottom="0" percent="0" rank="0" text="" dxfId="2075">
      <formula>N168=1</formula>
    </cfRule>
  </conditionalFormatting>
  <conditionalFormatting sqref="O168">
    <cfRule type="expression" priority="3" aboveAverage="0" equalAverage="0" bottom="0" percent="0" rank="0" text="" dxfId="2076">
      <formula>P168=1</formula>
    </cfRule>
  </conditionalFormatting>
  <conditionalFormatting sqref="Q110">
    <cfRule type="expression" priority="4" aboveAverage="0" equalAverage="0" bottom="0" percent="0" rank="0" text="" dxfId="2077">
      <formula>R168=1</formula>
    </cfRule>
  </conditionalFormatting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2:D148"/>
  <sheetViews>
    <sheetView showFormulas="false" showGridLines="false" showRowColHeaders="true" showZeros="true" rightToLeft="false" tabSelected="false" showOutlineSymbols="true" defaultGridColor="true" view="normal" topLeftCell="A96" colorId="64" zoomScale="85" zoomScaleNormal="85" zoomScalePageLayoutView="100" workbookViewId="0">
      <selection pane="topLeft" activeCell="F57" activeCellId="0" sqref="F57"/>
    </sheetView>
  </sheetViews>
  <sheetFormatPr defaultColWidth="10.09375" defaultRowHeight="15" zeroHeight="false" outlineLevelRow="0" outlineLevelCol="0"/>
  <cols>
    <col collapsed="false" customWidth="true" hidden="false" outlineLevel="0" max="1" min="1" style="380" width="4.86"/>
    <col collapsed="false" customWidth="true" hidden="false" outlineLevel="0" max="2" min="2" style="165" width="27.42"/>
    <col collapsed="false" customWidth="true" hidden="false" outlineLevel="0" max="3" min="3" style="165" width="37.14"/>
    <col collapsed="false" customWidth="true" hidden="false" outlineLevel="0" max="4" min="4" style="381" width="16.71"/>
    <col collapsed="false" customWidth="true" hidden="false" outlineLevel="0" max="5" min="5" style="0" width="25.4"/>
  </cols>
  <sheetData>
    <row r="2" customFormat="false" ht="15" hidden="false" customHeight="false" outlineLevel="0" collapsed="false">
      <c r="B2" s="382" t="s">
        <v>1035</v>
      </c>
      <c r="C2" s="382"/>
      <c r="D2" s="382"/>
    </row>
    <row r="4" customFormat="false" ht="15" hidden="false" customHeight="false" outlineLevel="0" collapsed="false">
      <c r="A4" s="383" t="n">
        <v>1</v>
      </c>
      <c r="B4" s="384" t="s">
        <v>1036</v>
      </c>
      <c r="C4" s="384"/>
      <c r="D4" s="385" t="s">
        <v>1037</v>
      </c>
    </row>
    <row r="5" customFormat="false" ht="15" hidden="false" customHeight="false" outlineLevel="0" collapsed="false">
      <c r="A5" s="383" t="n">
        <v>2</v>
      </c>
      <c r="B5" s="384" t="s">
        <v>184</v>
      </c>
      <c r="C5" s="384" t="s">
        <v>1038</v>
      </c>
      <c r="D5" s="385" t="s">
        <v>1039</v>
      </c>
    </row>
    <row r="6" customFormat="false" ht="15" hidden="false" customHeight="false" outlineLevel="0" collapsed="false">
      <c r="A6" s="383" t="n">
        <v>3</v>
      </c>
      <c r="B6" s="384" t="s">
        <v>186</v>
      </c>
      <c r="C6" s="384" t="s">
        <v>1040</v>
      </c>
      <c r="D6" s="385" t="s">
        <v>1041</v>
      </c>
    </row>
    <row r="7" customFormat="false" ht="15" hidden="false" customHeight="false" outlineLevel="0" collapsed="false">
      <c r="A7" s="383" t="n">
        <v>4</v>
      </c>
      <c r="B7" s="384" t="s">
        <v>187</v>
      </c>
      <c r="C7" s="384" t="s">
        <v>1042</v>
      </c>
      <c r="D7" s="385" t="s">
        <v>1043</v>
      </c>
    </row>
    <row r="8" customFormat="false" ht="15" hidden="false" customHeight="false" outlineLevel="0" collapsed="false">
      <c r="A8" s="383" t="n">
        <v>5</v>
      </c>
      <c r="B8" s="384" t="s">
        <v>189</v>
      </c>
      <c r="C8" s="384" t="s">
        <v>1044</v>
      </c>
      <c r="D8" s="385" t="s">
        <v>1045</v>
      </c>
    </row>
    <row r="9" customFormat="false" ht="15" hidden="false" customHeight="false" outlineLevel="0" collapsed="false">
      <c r="A9" s="383" t="n">
        <v>6</v>
      </c>
      <c r="B9" s="384" t="s">
        <v>191</v>
      </c>
      <c r="C9" s="384" t="s">
        <v>1046</v>
      </c>
      <c r="D9" s="385" t="s">
        <v>1047</v>
      </c>
    </row>
    <row r="10" customFormat="false" ht="15" hidden="false" customHeight="false" outlineLevel="0" collapsed="false">
      <c r="A10" s="383" t="n">
        <v>7</v>
      </c>
      <c r="B10" s="384" t="s">
        <v>192</v>
      </c>
      <c r="C10" s="384" t="s">
        <v>1048</v>
      </c>
      <c r="D10" s="385" t="s">
        <v>1049</v>
      </c>
    </row>
    <row r="11" customFormat="false" ht="15" hidden="false" customHeight="false" outlineLevel="0" collapsed="false">
      <c r="A11" s="383" t="n">
        <v>8</v>
      </c>
      <c r="B11" s="384" t="s">
        <v>195</v>
      </c>
      <c r="C11" s="384" t="s">
        <v>1050</v>
      </c>
      <c r="D11" s="385" t="s">
        <v>1051</v>
      </c>
    </row>
    <row r="12" customFormat="false" ht="15" hidden="false" customHeight="false" outlineLevel="0" collapsed="false">
      <c r="A12" s="383" t="n">
        <v>9</v>
      </c>
      <c r="B12" s="384" t="s">
        <v>197</v>
      </c>
      <c r="C12" s="384" t="s">
        <v>1052</v>
      </c>
      <c r="D12" s="385" t="s">
        <v>1053</v>
      </c>
    </row>
    <row r="13" customFormat="false" ht="15" hidden="false" customHeight="false" outlineLevel="0" collapsed="false">
      <c r="A13" s="383" t="n">
        <v>10</v>
      </c>
      <c r="B13" s="384" t="s">
        <v>199</v>
      </c>
      <c r="C13" s="384" t="s">
        <v>1054</v>
      </c>
      <c r="D13" s="385" t="s">
        <v>1055</v>
      </c>
    </row>
    <row r="14" customFormat="false" ht="15" hidden="false" customHeight="false" outlineLevel="0" collapsed="false">
      <c r="A14" s="383" t="n">
        <v>11</v>
      </c>
      <c r="B14" s="384" t="s">
        <v>200</v>
      </c>
      <c r="C14" s="384" t="s">
        <v>1056</v>
      </c>
      <c r="D14" s="385" t="s">
        <v>1057</v>
      </c>
    </row>
    <row r="15" customFormat="false" ht="15" hidden="false" customHeight="false" outlineLevel="0" collapsed="false">
      <c r="A15" s="383" t="n">
        <v>12</v>
      </c>
      <c r="B15" s="384" t="s">
        <v>1058</v>
      </c>
      <c r="C15" s="384"/>
      <c r="D15" s="385" t="s">
        <v>1059</v>
      </c>
    </row>
    <row r="16" customFormat="false" ht="15" hidden="false" customHeight="false" outlineLevel="0" collapsed="false">
      <c r="A16" s="383" t="n">
        <v>13</v>
      </c>
      <c r="B16" s="384" t="s">
        <v>202</v>
      </c>
      <c r="C16" s="384" t="s">
        <v>1060</v>
      </c>
      <c r="D16" s="385" t="s">
        <v>1061</v>
      </c>
    </row>
    <row r="17" customFormat="false" ht="15" hidden="false" customHeight="false" outlineLevel="0" collapsed="false">
      <c r="A17" s="383" t="n">
        <v>14</v>
      </c>
      <c r="B17" s="384" t="s">
        <v>204</v>
      </c>
      <c r="C17" s="384" t="s">
        <v>1062</v>
      </c>
      <c r="D17" s="385" t="s">
        <v>1063</v>
      </c>
    </row>
    <row r="18" customFormat="false" ht="15" hidden="false" customHeight="false" outlineLevel="0" collapsed="false">
      <c r="A18" s="383" t="n">
        <v>15</v>
      </c>
      <c r="B18" s="384" t="s">
        <v>205</v>
      </c>
      <c r="C18" s="384" t="s">
        <v>1064</v>
      </c>
      <c r="D18" s="385" t="s">
        <v>1065</v>
      </c>
    </row>
    <row r="19" customFormat="false" ht="15" hidden="false" customHeight="false" outlineLevel="0" collapsed="false">
      <c r="A19" s="383" t="n">
        <v>16</v>
      </c>
      <c r="B19" s="384" t="s">
        <v>1022</v>
      </c>
      <c r="C19" s="386" t="s">
        <v>1066</v>
      </c>
      <c r="D19" s="385" t="s">
        <v>1067</v>
      </c>
    </row>
    <row r="20" customFormat="false" ht="15" hidden="false" customHeight="false" outlineLevel="0" collapsed="false">
      <c r="A20" s="383" t="n">
        <v>17</v>
      </c>
      <c r="B20" s="384" t="s">
        <v>206</v>
      </c>
      <c r="C20" s="384" t="s">
        <v>1068</v>
      </c>
      <c r="D20" s="385" t="s">
        <v>1069</v>
      </c>
    </row>
    <row r="21" customFormat="false" ht="15" hidden="false" customHeight="false" outlineLevel="0" collapsed="false">
      <c r="A21" s="383" t="n">
        <v>18</v>
      </c>
      <c r="B21" s="384" t="s">
        <v>207</v>
      </c>
      <c r="C21" s="384" t="s">
        <v>1070</v>
      </c>
      <c r="D21" s="385" t="s">
        <v>1071</v>
      </c>
    </row>
    <row r="22" customFormat="false" ht="15" hidden="false" customHeight="false" outlineLevel="0" collapsed="false">
      <c r="A22" s="383" t="n">
        <v>19</v>
      </c>
      <c r="B22" s="384" t="s">
        <v>216</v>
      </c>
      <c r="C22" s="384" t="s">
        <v>183</v>
      </c>
      <c r="D22" s="385" t="s">
        <v>1072</v>
      </c>
    </row>
    <row r="23" customFormat="false" ht="15" hidden="false" customHeight="false" outlineLevel="0" collapsed="false">
      <c r="A23" s="383" t="n">
        <v>20</v>
      </c>
      <c r="B23" s="384" t="s">
        <v>217</v>
      </c>
      <c r="C23" s="384" t="s">
        <v>1073</v>
      </c>
      <c r="D23" s="385" t="s">
        <v>1074</v>
      </c>
    </row>
    <row r="24" customFormat="false" ht="15" hidden="false" customHeight="false" outlineLevel="0" collapsed="false">
      <c r="A24" s="383" t="n">
        <v>21</v>
      </c>
      <c r="B24" s="384" t="s">
        <v>219</v>
      </c>
      <c r="C24" s="384" t="s">
        <v>1075</v>
      </c>
      <c r="D24" s="385" t="s">
        <v>1076</v>
      </c>
    </row>
    <row r="25" customFormat="false" ht="15" hidden="false" customHeight="false" outlineLevel="0" collapsed="false">
      <c r="A25" s="383" t="n">
        <v>22</v>
      </c>
      <c r="B25" s="384" t="s">
        <v>225</v>
      </c>
      <c r="C25" s="384" t="s">
        <v>1077</v>
      </c>
      <c r="D25" s="385" t="s">
        <v>1078</v>
      </c>
    </row>
    <row r="26" customFormat="false" ht="15" hidden="false" customHeight="false" outlineLevel="0" collapsed="false">
      <c r="A26" s="383" t="n">
        <v>23</v>
      </c>
      <c r="B26" s="384" t="s">
        <v>231</v>
      </c>
      <c r="C26" s="384" t="s">
        <v>1079</v>
      </c>
      <c r="D26" s="385" t="s">
        <v>1080</v>
      </c>
    </row>
    <row r="27" customFormat="false" ht="15" hidden="false" customHeight="false" outlineLevel="0" collapsed="false">
      <c r="A27" s="383" t="n">
        <v>24</v>
      </c>
      <c r="B27" s="384" t="s">
        <v>232</v>
      </c>
      <c r="C27" s="384" t="s">
        <v>1081</v>
      </c>
      <c r="D27" s="385" t="s">
        <v>1082</v>
      </c>
    </row>
    <row r="28" customFormat="false" ht="15" hidden="false" customHeight="false" outlineLevel="0" collapsed="false">
      <c r="A28" s="383" t="n">
        <v>25</v>
      </c>
      <c r="B28" s="384" t="s">
        <v>233</v>
      </c>
      <c r="C28" s="384" t="s">
        <v>1083</v>
      </c>
      <c r="D28" s="385" t="s">
        <v>1084</v>
      </c>
    </row>
    <row r="29" customFormat="false" ht="15" hidden="false" customHeight="false" outlineLevel="0" collapsed="false">
      <c r="A29" s="383" t="n">
        <v>26</v>
      </c>
      <c r="B29" s="384" t="s">
        <v>1010</v>
      </c>
      <c r="C29" s="384" t="s">
        <v>1085</v>
      </c>
      <c r="D29" s="385" t="s">
        <v>1086</v>
      </c>
    </row>
    <row r="30" customFormat="false" ht="15" hidden="false" customHeight="false" outlineLevel="0" collapsed="false">
      <c r="A30" s="383" t="n">
        <v>27</v>
      </c>
      <c r="B30" s="384" t="s">
        <v>1007</v>
      </c>
      <c r="C30" s="384" t="s">
        <v>1087</v>
      </c>
      <c r="D30" s="385" t="s">
        <v>1088</v>
      </c>
    </row>
    <row r="31" customFormat="false" ht="15" hidden="false" customHeight="false" outlineLevel="0" collapsed="false">
      <c r="A31" s="383" t="n">
        <v>28</v>
      </c>
      <c r="B31" s="384" t="s">
        <v>240</v>
      </c>
      <c r="C31" s="384" t="s">
        <v>1089</v>
      </c>
      <c r="D31" s="385" t="s">
        <v>1090</v>
      </c>
    </row>
    <row r="32" customFormat="false" ht="15" hidden="false" customHeight="false" outlineLevel="0" collapsed="false">
      <c r="A32" s="383" t="n">
        <v>29</v>
      </c>
      <c r="B32" s="384" t="s">
        <v>984</v>
      </c>
      <c r="C32" s="384"/>
      <c r="D32" s="385" t="s">
        <v>1091</v>
      </c>
    </row>
    <row r="33" customFormat="false" ht="15" hidden="false" customHeight="false" outlineLevel="0" collapsed="false">
      <c r="A33" s="383" t="n">
        <v>30</v>
      </c>
      <c r="B33" s="384" t="s">
        <v>1026</v>
      </c>
      <c r="C33" s="386" t="s">
        <v>1092</v>
      </c>
      <c r="D33" s="385" t="s">
        <v>1093</v>
      </c>
    </row>
    <row r="34" customFormat="false" ht="15" hidden="false" customHeight="false" outlineLevel="0" collapsed="false">
      <c r="A34" s="383" t="n">
        <v>31</v>
      </c>
      <c r="B34" s="384" t="s">
        <v>242</v>
      </c>
      <c r="C34" s="384" t="s">
        <v>1094</v>
      </c>
      <c r="D34" s="385" t="s">
        <v>1095</v>
      </c>
    </row>
    <row r="35" customFormat="false" ht="15" hidden="false" customHeight="false" outlineLevel="0" collapsed="false">
      <c r="A35" s="383" t="n">
        <v>32</v>
      </c>
      <c r="B35" s="384" t="s">
        <v>244</v>
      </c>
      <c r="C35" s="384" t="s">
        <v>1096</v>
      </c>
      <c r="D35" s="385" t="s">
        <v>1097</v>
      </c>
    </row>
    <row r="36" customFormat="false" ht="15" hidden="false" customHeight="false" outlineLevel="0" collapsed="false">
      <c r="A36" s="383" t="n">
        <v>33</v>
      </c>
      <c r="B36" s="384" t="s">
        <v>245</v>
      </c>
      <c r="C36" s="384" t="s">
        <v>1098</v>
      </c>
      <c r="D36" s="385" t="s">
        <v>1099</v>
      </c>
    </row>
    <row r="37" customFormat="false" ht="15" hidden="false" customHeight="false" outlineLevel="0" collapsed="false">
      <c r="A37" s="383" t="n">
        <v>34</v>
      </c>
      <c r="B37" s="384" t="s">
        <v>249</v>
      </c>
      <c r="C37" s="384" t="s">
        <v>1100</v>
      </c>
      <c r="D37" s="385" t="s">
        <v>1101</v>
      </c>
    </row>
    <row r="38" customFormat="false" ht="15" hidden="false" customHeight="false" outlineLevel="0" collapsed="false">
      <c r="A38" s="383" t="n">
        <v>35</v>
      </c>
      <c r="B38" s="384" t="s">
        <v>252</v>
      </c>
      <c r="C38" s="384" t="s">
        <v>1102</v>
      </c>
      <c r="D38" s="385" t="s">
        <v>1103</v>
      </c>
    </row>
    <row r="39" customFormat="false" ht="15" hidden="false" customHeight="false" outlineLevel="0" collapsed="false">
      <c r="A39" s="383" t="n">
        <v>36</v>
      </c>
      <c r="B39" s="384" t="s">
        <v>254</v>
      </c>
      <c r="C39" s="384" t="s">
        <v>1104</v>
      </c>
      <c r="D39" s="385" t="s">
        <v>1105</v>
      </c>
    </row>
    <row r="40" customFormat="false" ht="15" hidden="false" customHeight="false" outlineLevel="0" collapsed="false">
      <c r="A40" s="383" t="n">
        <v>37</v>
      </c>
      <c r="B40" s="384" t="s">
        <v>258</v>
      </c>
      <c r="C40" s="384" t="s">
        <v>183</v>
      </c>
      <c r="D40" s="385" t="s">
        <v>1106</v>
      </c>
    </row>
    <row r="41" customFormat="false" ht="15" hidden="false" customHeight="false" outlineLevel="0" collapsed="false">
      <c r="A41" s="383" t="n">
        <v>38</v>
      </c>
      <c r="B41" s="384" t="s">
        <v>260</v>
      </c>
      <c r="C41" s="384"/>
      <c r="D41" s="385" t="s">
        <v>1107</v>
      </c>
    </row>
    <row r="42" customFormat="false" ht="15" hidden="false" customHeight="false" outlineLevel="0" collapsed="false">
      <c r="A42" s="383" t="n">
        <v>39</v>
      </c>
      <c r="B42" s="384" t="s">
        <v>261</v>
      </c>
      <c r="C42" s="384" t="s">
        <v>1108</v>
      </c>
      <c r="D42" s="385" t="s">
        <v>1109</v>
      </c>
    </row>
    <row r="43" customFormat="false" ht="15" hidden="false" customHeight="false" outlineLevel="0" collapsed="false">
      <c r="A43" s="383" t="n">
        <v>40</v>
      </c>
      <c r="B43" s="384" t="s">
        <v>262</v>
      </c>
      <c r="C43" s="384" t="s">
        <v>1110</v>
      </c>
      <c r="D43" s="385" t="s">
        <v>1111</v>
      </c>
    </row>
    <row r="44" customFormat="false" ht="15" hidden="false" customHeight="false" outlineLevel="0" collapsed="false">
      <c r="A44" s="383" t="n">
        <v>41</v>
      </c>
      <c r="B44" s="384" t="s">
        <v>265</v>
      </c>
      <c r="C44" s="384" t="s">
        <v>1112</v>
      </c>
      <c r="D44" s="385" t="s">
        <v>1113</v>
      </c>
    </row>
    <row r="45" customFormat="false" ht="15" hidden="false" customHeight="false" outlineLevel="0" collapsed="false">
      <c r="A45" s="383" t="n">
        <v>42</v>
      </c>
      <c r="B45" s="384" t="s">
        <v>266</v>
      </c>
      <c r="C45" s="384" t="s">
        <v>1114</v>
      </c>
      <c r="D45" s="385" t="s">
        <v>1115</v>
      </c>
    </row>
    <row r="46" customFormat="false" ht="15" hidden="false" customHeight="false" outlineLevel="0" collapsed="false">
      <c r="A46" s="383" t="n">
        <v>43</v>
      </c>
      <c r="B46" s="384" t="s">
        <v>269</v>
      </c>
      <c r="C46" s="384" t="s">
        <v>1116</v>
      </c>
      <c r="D46" s="385" t="s">
        <v>1117</v>
      </c>
    </row>
    <row r="47" customFormat="false" ht="15" hidden="false" customHeight="false" outlineLevel="0" collapsed="false">
      <c r="A47" s="383" t="n">
        <v>44</v>
      </c>
      <c r="B47" s="384" t="s">
        <v>270</v>
      </c>
      <c r="C47" s="384" t="s">
        <v>183</v>
      </c>
      <c r="D47" s="385" t="s">
        <v>1118</v>
      </c>
    </row>
    <row r="48" customFormat="false" ht="15" hidden="false" customHeight="false" outlineLevel="0" collapsed="false">
      <c r="A48" s="383" t="n">
        <v>45</v>
      </c>
      <c r="B48" s="384" t="s">
        <v>271</v>
      </c>
      <c r="C48" s="384" t="s">
        <v>1119</v>
      </c>
      <c r="D48" s="385" t="s">
        <v>1120</v>
      </c>
    </row>
    <row r="49" customFormat="false" ht="15" hidden="false" customHeight="false" outlineLevel="0" collapsed="false">
      <c r="A49" s="383" t="n">
        <v>46</v>
      </c>
      <c r="B49" s="384" t="s">
        <v>273</v>
      </c>
      <c r="C49" s="384" t="s">
        <v>1121</v>
      </c>
      <c r="D49" s="385" t="s">
        <v>1122</v>
      </c>
    </row>
    <row r="50" customFormat="false" ht="15" hidden="false" customHeight="false" outlineLevel="0" collapsed="false">
      <c r="A50" s="383" t="n">
        <v>47</v>
      </c>
      <c r="B50" s="384" t="s">
        <v>274</v>
      </c>
      <c r="C50" s="384" t="s">
        <v>1123</v>
      </c>
      <c r="D50" s="385" t="s">
        <v>1124</v>
      </c>
    </row>
    <row r="51" customFormat="false" ht="15" hidden="false" customHeight="false" outlineLevel="0" collapsed="false">
      <c r="A51" s="383" t="n">
        <v>48</v>
      </c>
      <c r="B51" s="384" t="s">
        <v>275</v>
      </c>
      <c r="C51" s="384" t="s">
        <v>1125</v>
      </c>
      <c r="D51" s="385" t="s">
        <v>1126</v>
      </c>
    </row>
    <row r="52" customFormat="false" ht="15" hidden="false" customHeight="false" outlineLevel="0" collapsed="false">
      <c r="A52" s="383" t="n">
        <v>49</v>
      </c>
      <c r="B52" s="384" t="s">
        <v>277</v>
      </c>
      <c r="C52" s="384" t="s">
        <v>1127</v>
      </c>
      <c r="D52" s="385" t="s">
        <v>1128</v>
      </c>
    </row>
    <row r="53" customFormat="false" ht="15" hidden="false" customHeight="false" outlineLevel="0" collapsed="false">
      <c r="A53" s="383" t="n">
        <v>50</v>
      </c>
      <c r="B53" s="384" t="s">
        <v>281</v>
      </c>
      <c r="C53" s="384" t="s">
        <v>1129</v>
      </c>
      <c r="D53" s="385" t="s">
        <v>1130</v>
      </c>
    </row>
    <row r="54" customFormat="false" ht="15" hidden="false" customHeight="false" outlineLevel="0" collapsed="false">
      <c r="A54" s="383" t="n">
        <v>51</v>
      </c>
      <c r="B54" s="384" t="s">
        <v>285</v>
      </c>
      <c r="C54" s="384" t="s">
        <v>1131</v>
      </c>
      <c r="D54" s="385" t="s">
        <v>1132</v>
      </c>
    </row>
    <row r="55" customFormat="false" ht="15" hidden="false" customHeight="false" outlineLevel="0" collapsed="false">
      <c r="A55" s="383" t="n">
        <v>52</v>
      </c>
      <c r="B55" s="384" t="s">
        <v>287</v>
      </c>
      <c r="C55" s="384" t="s">
        <v>1133</v>
      </c>
      <c r="D55" s="385" t="s">
        <v>1134</v>
      </c>
    </row>
    <row r="56" customFormat="false" ht="15" hidden="false" customHeight="false" outlineLevel="0" collapsed="false">
      <c r="A56" s="383" t="n">
        <v>53</v>
      </c>
      <c r="B56" s="384" t="s">
        <v>288</v>
      </c>
      <c r="C56" s="384" t="s">
        <v>1135</v>
      </c>
      <c r="D56" s="385" t="s">
        <v>1136</v>
      </c>
    </row>
    <row r="57" customFormat="false" ht="15" hidden="false" customHeight="false" outlineLevel="0" collapsed="false">
      <c r="A57" s="383" t="n">
        <v>54</v>
      </c>
      <c r="B57" s="384" t="s">
        <v>289</v>
      </c>
      <c r="C57" s="384" t="s">
        <v>183</v>
      </c>
      <c r="D57" s="385" t="s">
        <v>1137</v>
      </c>
    </row>
    <row r="58" customFormat="false" ht="15" hidden="false" customHeight="false" outlineLevel="0" collapsed="false">
      <c r="A58" s="383" t="n">
        <v>55</v>
      </c>
      <c r="B58" s="384" t="s">
        <v>293</v>
      </c>
      <c r="C58" s="384" t="s">
        <v>1138</v>
      </c>
      <c r="D58" s="385" t="s">
        <v>1139</v>
      </c>
    </row>
    <row r="59" customFormat="false" ht="15" hidden="false" customHeight="false" outlineLevel="0" collapsed="false">
      <c r="A59" s="383" t="n">
        <v>56</v>
      </c>
      <c r="B59" s="384" t="s">
        <v>295</v>
      </c>
      <c r="C59" s="384" t="s">
        <v>1140</v>
      </c>
      <c r="D59" s="385" t="s">
        <v>1141</v>
      </c>
    </row>
    <row r="60" customFormat="false" ht="15" hidden="false" customHeight="false" outlineLevel="0" collapsed="false">
      <c r="A60" s="383" t="n">
        <v>57</v>
      </c>
      <c r="B60" s="384" t="s">
        <v>297</v>
      </c>
      <c r="C60" s="384" t="s">
        <v>1142</v>
      </c>
      <c r="D60" s="385" t="s">
        <v>1143</v>
      </c>
    </row>
    <row r="61" customFormat="false" ht="15" hidden="false" customHeight="false" outlineLevel="0" collapsed="false">
      <c r="A61" s="383" t="n">
        <v>58</v>
      </c>
      <c r="B61" s="384" t="s">
        <v>298</v>
      </c>
      <c r="C61" s="384" t="s">
        <v>1144</v>
      </c>
      <c r="D61" s="385" t="s">
        <v>1145</v>
      </c>
    </row>
    <row r="62" customFormat="false" ht="15" hidden="false" customHeight="false" outlineLevel="0" collapsed="false">
      <c r="A62" s="383" t="n">
        <v>59</v>
      </c>
      <c r="B62" s="384" t="s">
        <v>299</v>
      </c>
      <c r="C62" s="384" t="s">
        <v>1146</v>
      </c>
      <c r="D62" s="385" t="s">
        <v>1147</v>
      </c>
    </row>
    <row r="63" customFormat="false" ht="15" hidden="false" customHeight="false" outlineLevel="0" collapsed="false">
      <c r="A63" s="383" t="n">
        <v>60</v>
      </c>
      <c r="B63" s="384" t="s">
        <v>300</v>
      </c>
      <c r="C63" s="384" t="s">
        <v>1148</v>
      </c>
      <c r="D63" s="385" t="s">
        <v>1149</v>
      </c>
    </row>
    <row r="64" customFormat="false" ht="15" hidden="false" customHeight="false" outlineLevel="0" collapsed="false">
      <c r="A64" s="383" t="n">
        <v>61</v>
      </c>
      <c r="B64" s="384" t="s">
        <v>1020</v>
      </c>
      <c r="C64" s="384" t="s">
        <v>1150</v>
      </c>
      <c r="D64" s="385" t="s">
        <v>1151</v>
      </c>
    </row>
    <row r="65" customFormat="false" ht="15" hidden="false" customHeight="false" outlineLevel="0" collapsed="false">
      <c r="A65" s="383" t="n">
        <v>62</v>
      </c>
      <c r="B65" s="384" t="s">
        <v>302</v>
      </c>
      <c r="C65" s="384" t="s">
        <v>1152</v>
      </c>
      <c r="D65" s="385" t="s">
        <v>1153</v>
      </c>
    </row>
    <row r="66" customFormat="false" ht="15" hidden="false" customHeight="false" outlineLevel="0" collapsed="false">
      <c r="A66" s="383" t="n">
        <v>63</v>
      </c>
      <c r="B66" s="384" t="s">
        <v>305</v>
      </c>
      <c r="C66" s="384" t="s">
        <v>183</v>
      </c>
      <c r="D66" s="385" t="s">
        <v>1154</v>
      </c>
    </row>
    <row r="67" customFormat="false" ht="15" hidden="false" customHeight="false" outlineLevel="0" collapsed="false">
      <c r="A67" s="383" t="n">
        <v>64</v>
      </c>
      <c r="B67" s="384" t="s">
        <v>307</v>
      </c>
      <c r="C67" s="384" t="s">
        <v>1155</v>
      </c>
      <c r="D67" s="385" t="s">
        <v>1156</v>
      </c>
    </row>
    <row r="68" customFormat="false" ht="15" hidden="false" customHeight="false" outlineLevel="0" collapsed="false">
      <c r="A68" s="383" t="n">
        <v>65</v>
      </c>
      <c r="B68" s="384" t="s">
        <v>1157</v>
      </c>
      <c r="C68" s="386" t="s">
        <v>1158</v>
      </c>
      <c r="D68" s="385" t="s">
        <v>1159</v>
      </c>
    </row>
    <row r="69" customFormat="false" ht="15" hidden="false" customHeight="false" outlineLevel="0" collapsed="false">
      <c r="A69" s="383" t="n">
        <v>66</v>
      </c>
      <c r="B69" s="384" t="s">
        <v>999</v>
      </c>
      <c r="C69" s="384" t="s">
        <v>1160</v>
      </c>
      <c r="D69" s="385" t="s">
        <v>1161</v>
      </c>
    </row>
    <row r="70" customFormat="false" ht="15" hidden="false" customHeight="false" outlineLevel="0" collapsed="false">
      <c r="A70" s="383" t="n">
        <v>67</v>
      </c>
      <c r="B70" s="384" t="s">
        <v>312</v>
      </c>
      <c r="C70" s="384" t="s">
        <v>1162</v>
      </c>
      <c r="D70" s="385" t="s">
        <v>1163</v>
      </c>
    </row>
    <row r="71" customFormat="false" ht="15" hidden="false" customHeight="false" outlineLevel="0" collapsed="false">
      <c r="A71" s="383" t="n">
        <v>68</v>
      </c>
      <c r="B71" s="384" t="s">
        <v>313</v>
      </c>
      <c r="C71" s="384" t="s">
        <v>1164</v>
      </c>
      <c r="D71" s="385" t="s">
        <v>1165</v>
      </c>
    </row>
    <row r="72" customFormat="false" ht="15" hidden="false" customHeight="false" outlineLevel="0" collapsed="false">
      <c r="A72" s="383" t="n">
        <v>69</v>
      </c>
      <c r="B72" s="384" t="s">
        <v>314</v>
      </c>
      <c r="C72" s="384" t="s">
        <v>1166</v>
      </c>
      <c r="D72" s="385" t="s">
        <v>1167</v>
      </c>
    </row>
    <row r="73" customFormat="false" ht="15" hidden="false" customHeight="false" outlineLevel="0" collapsed="false">
      <c r="A73" s="383" t="n">
        <v>70</v>
      </c>
      <c r="B73" s="384" t="s">
        <v>1168</v>
      </c>
      <c r="C73" s="384"/>
      <c r="D73" s="385" t="s">
        <v>1169</v>
      </c>
    </row>
    <row r="74" customFormat="false" ht="15" hidden="false" customHeight="false" outlineLevel="0" collapsed="false">
      <c r="A74" s="383" t="n">
        <v>71</v>
      </c>
      <c r="B74" s="384" t="s">
        <v>991</v>
      </c>
      <c r="C74" s="384"/>
      <c r="D74" s="385" t="s">
        <v>1170</v>
      </c>
    </row>
    <row r="75" customFormat="false" ht="15" hidden="false" customHeight="false" outlineLevel="0" collapsed="false">
      <c r="A75" s="383" t="n">
        <v>72</v>
      </c>
      <c r="B75" s="384" t="s">
        <v>317</v>
      </c>
      <c r="C75" s="384" t="s">
        <v>1171</v>
      </c>
      <c r="D75" s="385" t="s">
        <v>1172</v>
      </c>
    </row>
    <row r="76" customFormat="false" ht="15" hidden="false" customHeight="false" outlineLevel="0" collapsed="false">
      <c r="A76" s="383" t="n">
        <v>73</v>
      </c>
      <c r="B76" s="384" t="s">
        <v>1173</v>
      </c>
      <c r="C76" s="384"/>
      <c r="D76" s="385" t="s">
        <v>1174</v>
      </c>
    </row>
    <row r="77" customFormat="false" ht="15" hidden="false" customHeight="false" outlineLevel="0" collapsed="false">
      <c r="A77" s="383" t="n">
        <v>74</v>
      </c>
      <c r="B77" s="384" t="s">
        <v>986</v>
      </c>
      <c r="C77" s="384" t="s">
        <v>1175</v>
      </c>
      <c r="D77" s="385" t="s">
        <v>1176</v>
      </c>
    </row>
    <row r="78" customFormat="false" ht="15" hidden="false" customHeight="false" outlineLevel="0" collapsed="false">
      <c r="A78" s="383" t="n">
        <v>75</v>
      </c>
      <c r="B78" s="384" t="s">
        <v>320</v>
      </c>
      <c r="C78" s="384" t="s">
        <v>1177</v>
      </c>
      <c r="D78" s="385" t="s">
        <v>1178</v>
      </c>
    </row>
    <row r="79" customFormat="false" ht="15" hidden="false" customHeight="false" outlineLevel="0" collapsed="false">
      <c r="A79" s="383" t="n">
        <v>76</v>
      </c>
      <c r="B79" s="384" t="s">
        <v>324</v>
      </c>
      <c r="C79" s="384" t="s">
        <v>1179</v>
      </c>
      <c r="D79" s="385" t="s">
        <v>1180</v>
      </c>
    </row>
    <row r="80" customFormat="false" ht="15" hidden="false" customHeight="false" outlineLevel="0" collapsed="false">
      <c r="A80" s="383" t="n">
        <v>77</v>
      </c>
      <c r="B80" s="384" t="s">
        <v>336</v>
      </c>
      <c r="C80" s="384" t="s">
        <v>1181</v>
      </c>
      <c r="D80" s="385" t="s">
        <v>1182</v>
      </c>
    </row>
    <row r="81" customFormat="false" ht="15" hidden="false" customHeight="false" outlineLevel="0" collapsed="false">
      <c r="A81" s="383" t="n">
        <v>78</v>
      </c>
      <c r="B81" s="384" t="s">
        <v>337</v>
      </c>
      <c r="C81" s="384" t="s">
        <v>1183</v>
      </c>
      <c r="D81" s="385" t="s">
        <v>1184</v>
      </c>
    </row>
    <row r="82" customFormat="false" ht="15" hidden="false" customHeight="false" outlineLevel="0" collapsed="false">
      <c r="A82" s="383" t="n">
        <v>79</v>
      </c>
      <c r="B82" s="384" t="s">
        <v>341</v>
      </c>
      <c r="C82" s="384" t="s">
        <v>1185</v>
      </c>
      <c r="D82" s="385" t="s">
        <v>1186</v>
      </c>
    </row>
    <row r="83" customFormat="false" ht="15" hidden="false" customHeight="false" outlineLevel="0" collapsed="false">
      <c r="A83" s="383" t="n">
        <v>80</v>
      </c>
      <c r="B83" s="384" t="s">
        <v>342</v>
      </c>
      <c r="C83" s="384" t="s">
        <v>1187</v>
      </c>
      <c r="D83" s="385" t="s">
        <v>1188</v>
      </c>
    </row>
    <row r="84" customFormat="false" ht="15" hidden="false" customHeight="false" outlineLevel="0" collapsed="false">
      <c r="A84" s="383" t="n">
        <v>81</v>
      </c>
      <c r="B84" s="384" t="s">
        <v>343</v>
      </c>
      <c r="C84" s="384" t="s">
        <v>1189</v>
      </c>
      <c r="D84" s="385" t="s">
        <v>1190</v>
      </c>
    </row>
    <row r="85" customFormat="false" ht="15" hidden="false" customHeight="false" outlineLevel="0" collapsed="false">
      <c r="A85" s="383" t="n">
        <v>82</v>
      </c>
      <c r="B85" s="384" t="s">
        <v>344</v>
      </c>
      <c r="C85" s="384" t="s">
        <v>1191</v>
      </c>
      <c r="D85" s="385" t="s">
        <v>1192</v>
      </c>
    </row>
    <row r="86" customFormat="false" ht="15" hidden="false" customHeight="false" outlineLevel="0" collapsed="false">
      <c r="A86" s="383" t="n">
        <v>83</v>
      </c>
      <c r="B86" s="384" t="s">
        <v>347</v>
      </c>
      <c r="C86" s="384" t="s">
        <v>1193</v>
      </c>
      <c r="D86" s="385" t="s">
        <v>1194</v>
      </c>
    </row>
    <row r="87" customFormat="false" ht="15" hidden="false" customHeight="false" outlineLevel="0" collapsed="false">
      <c r="A87" s="383" t="n">
        <v>84</v>
      </c>
      <c r="B87" s="384" t="s">
        <v>348</v>
      </c>
      <c r="C87" s="384" t="s">
        <v>1195</v>
      </c>
      <c r="D87" s="385" t="s">
        <v>1196</v>
      </c>
    </row>
    <row r="88" customFormat="false" ht="15" hidden="false" customHeight="false" outlineLevel="0" collapsed="false">
      <c r="A88" s="383" t="n">
        <v>85</v>
      </c>
      <c r="B88" s="384" t="s">
        <v>1197</v>
      </c>
      <c r="C88" s="384" t="s">
        <v>1198</v>
      </c>
      <c r="D88" s="385" t="s">
        <v>1199</v>
      </c>
    </row>
    <row r="89" customFormat="false" ht="15" hidden="false" customHeight="false" outlineLevel="0" collapsed="false">
      <c r="A89" s="383" t="n">
        <v>86</v>
      </c>
      <c r="B89" s="384" t="s">
        <v>1019</v>
      </c>
      <c r="C89" s="384"/>
      <c r="D89" s="385" t="s">
        <v>1200</v>
      </c>
    </row>
    <row r="90" customFormat="false" ht="15" hidden="false" customHeight="false" outlineLevel="0" collapsed="false">
      <c r="A90" s="383" t="n">
        <v>87</v>
      </c>
      <c r="B90" s="384" t="s">
        <v>350</v>
      </c>
      <c r="C90" s="384" t="s">
        <v>1201</v>
      </c>
      <c r="D90" s="385" t="s">
        <v>1202</v>
      </c>
    </row>
    <row r="91" customFormat="false" ht="15" hidden="false" customHeight="false" outlineLevel="0" collapsed="false">
      <c r="A91" s="383" t="n">
        <v>88</v>
      </c>
      <c r="B91" s="384" t="s">
        <v>352</v>
      </c>
      <c r="C91" s="384" t="s">
        <v>1203</v>
      </c>
      <c r="D91" s="385" t="s">
        <v>1204</v>
      </c>
    </row>
    <row r="92" customFormat="false" ht="15" hidden="false" customHeight="false" outlineLevel="0" collapsed="false">
      <c r="A92" s="383" t="n">
        <v>89</v>
      </c>
      <c r="B92" s="384" t="s">
        <v>353</v>
      </c>
      <c r="C92" s="384" t="s">
        <v>1205</v>
      </c>
      <c r="D92" s="385" t="s">
        <v>1206</v>
      </c>
    </row>
    <row r="93" customFormat="false" ht="15" hidden="false" customHeight="false" outlineLevel="0" collapsed="false">
      <c r="A93" s="383" t="n">
        <v>90</v>
      </c>
      <c r="B93" s="384" t="s">
        <v>1012</v>
      </c>
      <c r="C93" s="384" t="s">
        <v>1207</v>
      </c>
      <c r="D93" s="385" t="s">
        <v>1208</v>
      </c>
    </row>
    <row r="94" customFormat="false" ht="15" hidden="false" customHeight="false" outlineLevel="0" collapsed="false">
      <c r="A94" s="383" t="n">
        <v>91</v>
      </c>
      <c r="B94" s="384" t="s">
        <v>355</v>
      </c>
      <c r="C94" s="384" t="s">
        <v>1209</v>
      </c>
      <c r="D94" s="385" t="s">
        <v>1210</v>
      </c>
    </row>
    <row r="95" customFormat="false" ht="15" hidden="false" customHeight="false" outlineLevel="0" collapsed="false">
      <c r="A95" s="383" t="n">
        <v>92</v>
      </c>
      <c r="B95" s="384" t="s">
        <v>358</v>
      </c>
      <c r="C95" s="384" t="s">
        <v>1211</v>
      </c>
      <c r="D95" s="385" t="s">
        <v>1212</v>
      </c>
    </row>
    <row r="96" customFormat="false" ht="15" hidden="false" customHeight="false" outlineLevel="0" collapsed="false">
      <c r="A96" s="383" t="n">
        <v>93</v>
      </c>
      <c r="B96" s="384" t="s">
        <v>359</v>
      </c>
      <c r="C96" s="384" t="s">
        <v>1213</v>
      </c>
      <c r="D96" s="385" t="s">
        <v>1214</v>
      </c>
    </row>
    <row r="97" customFormat="false" ht="15" hidden="false" customHeight="false" outlineLevel="0" collapsed="false">
      <c r="A97" s="383" t="n">
        <v>94</v>
      </c>
      <c r="B97" s="384" t="s">
        <v>361</v>
      </c>
      <c r="C97" s="384" t="s">
        <v>1215</v>
      </c>
      <c r="D97" s="385" t="s">
        <v>1216</v>
      </c>
    </row>
    <row r="98" customFormat="false" ht="15" hidden="false" customHeight="false" outlineLevel="0" collapsed="false">
      <c r="A98" s="383" t="n">
        <v>95</v>
      </c>
      <c r="B98" s="384" t="s">
        <v>1004</v>
      </c>
      <c r="C98" s="384" t="s">
        <v>1217</v>
      </c>
      <c r="D98" s="385" t="s">
        <v>1218</v>
      </c>
    </row>
    <row r="99" customFormat="false" ht="15" hidden="false" customHeight="false" outlineLevel="0" collapsed="false">
      <c r="A99" s="383" t="n">
        <v>96</v>
      </c>
      <c r="B99" s="384" t="s">
        <v>996</v>
      </c>
      <c r="C99" s="386" t="s">
        <v>1219</v>
      </c>
      <c r="D99" s="385" t="s">
        <v>1220</v>
      </c>
    </row>
    <row r="100" customFormat="false" ht="15" hidden="false" customHeight="false" outlineLevel="0" collapsed="false">
      <c r="A100" s="383" t="n">
        <v>97</v>
      </c>
      <c r="B100" s="384" t="s">
        <v>368</v>
      </c>
      <c r="C100" s="384" t="s">
        <v>183</v>
      </c>
      <c r="D100" s="385" t="s">
        <v>1221</v>
      </c>
    </row>
    <row r="101" customFormat="false" ht="15" hidden="false" customHeight="false" outlineLevel="0" collapsed="false">
      <c r="A101" s="383" t="n">
        <v>98</v>
      </c>
      <c r="B101" s="384" t="s">
        <v>1222</v>
      </c>
      <c r="C101" s="384"/>
      <c r="D101" s="385" t="s">
        <v>1223</v>
      </c>
    </row>
    <row r="102" customFormat="false" ht="15" hidden="false" customHeight="false" outlineLevel="0" collapsed="false">
      <c r="A102" s="383" t="n">
        <v>99</v>
      </c>
      <c r="B102" s="384" t="s">
        <v>370</v>
      </c>
      <c r="C102" s="384" t="s">
        <v>1224</v>
      </c>
      <c r="D102" s="385" t="s">
        <v>1225</v>
      </c>
    </row>
    <row r="103" customFormat="false" ht="15" hidden="false" customHeight="false" outlineLevel="0" collapsed="false">
      <c r="A103" s="383" t="n">
        <v>100</v>
      </c>
      <c r="B103" s="384" t="s">
        <v>1023</v>
      </c>
      <c r="C103" s="384"/>
      <c r="D103" s="385" t="s">
        <v>1226</v>
      </c>
    </row>
    <row r="104" customFormat="false" ht="15" hidden="false" customHeight="false" outlineLevel="0" collapsed="false">
      <c r="A104" s="383" t="n">
        <v>101</v>
      </c>
      <c r="B104" s="384" t="s">
        <v>372</v>
      </c>
      <c r="C104" s="384" t="s">
        <v>1227</v>
      </c>
      <c r="D104" s="385" t="s">
        <v>1228</v>
      </c>
    </row>
    <row r="105" customFormat="false" ht="15" hidden="false" customHeight="false" outlineLevel="0" collapsed="false">
      <c r="A105" s="383" t="n">
        <v>102</v>
      </c>
      <c r="B105" s="384" t="s">
        <v>374</v>
      </c>
      <c r="C105" s="384" t="s">
        <v>1229</v>
      </c>
      <c r="D105" s="385" t="s">
        <v>1230</v>
      </c>
    </row>
    <row r="106" customFormat="false" ht="15" hidden="false" customHeight="false" outlineLevel="0" collapsed="false">
      <c r="A106" s="383" t="n">
        <v>103</v>
      </c>
      <c r="B106" s="384" t="s">
        <v>376</v>
      </c>
      <c r="C106" s="384" t="s">
        <v>1231</v>
      </c>
      <c r="D106" s="385" t="s">
        <v>1232</v>
      </c>
    </row>
    <row r="107" customFormat="false" ht="15" hidden="false" customHeight="false" outlineLevel="0" collapsed="false">
      <c r="A107" s="383" t="n">
        <v>104</v>
      </c>
      <c r="B107" s="384" t="s">
        <v>377</v>
      </c>
      <c r="C107" s="384" t="s">
        <v>1233</v>
      </c>
      <c r="D107" s="385" t="s">
        <v>1234</v>
      </c>
    </row>
    <row r="108" customFormat="false" ht="15" hidden="false" customHeight="false" outlineLevel="0" collapsed="false">
      <c r="A108" s="383" t="n">
        <v>105</v>
      </c>
      <c r="B108" s="384" t="s">
        <v>1024</v>
      </c>
      <c r="C108" s="384"/>
      <c r="D108" s="385" t="s">
        <v>1235</v>
      </c>
    </row>
    <row r="109" customFormat="false" ht="15" hidden="false" customHeight="false" outlineLevel="0" collapsed="false">
      <c r="A109" s="383" t="n">
        <v>106</v>
      </c>
      <c r="B109" s="384" t="s">
        <v>379</v>
      </c>
      <c r="C109" s="384" t="s">
        <v>1236</v>
      </c>
      <c r="D109" s="385" t="s">
        <v>1237</v>
      </c>
    </row>
    <row r="110" customFormat="false" ht="15" hidden="false" customHeight="false" outlineLevel="0" collapsed="false">
      <c r="A110" s="383" t="n">
        <v>107</v>
      </c>
      <c r="B110" s="384" t="s">
        <v>380</v>
      </c>
      <c r="C110" s="384" t="s">
        <v>183</v>
      </c>
      <c r="D110" s="385" t="s">
        <v>1238</v>
      </c>
    </row>
    <row r="111" customFormat="false" ht="15" hidden="false" customHeight="false" outlineLevel="0" collapsed="false">
      <c r="A111" s="383" t="n">
        <v>108</v>
      </c>
      <c r="B111" s="384" t="s">
        <v>381</v>
      </c>
      <c r="C111" s="384" t="s">
        <v>1239</v>
      </c>
      <c r="D111" s="385" t="s">
        <v>1240</v>
      </c>
    </row>
    <row r="112" customFormat="false" ht="15" hidden="false" customHeight="false" outlineLevel="0" collapsed="false">
      <c r="A112" s="383" t="n">
        <v>109</v>
      </c>
      <c r="B112" s="384" t="s">
        <v>384</v>
      </c>
      <c r="C112" s="384" t="s">
        <v>1241</v>
      </c>
      <c r="D112" s="385" t="s">
        <v>1242</v>
      </c>
    </row>
    <row r="113" customFormat="false" ht="15" hidden="false" customHeight="false" outlineLevel="0" collapsed="false">
      <c r="A113" s="383" t="n">
        <v>110</v>
      </c>
      <c r="B113" s="384" t="s">
        <v>385</v>
      </c>
      <c r="C113" s="384"/>
      <c r="D113" s="385" t="s">
        <v>1243</v>
      </c>
    </row>
    <row r="114" customFormat="false" ht="15" hidden="false" customHeight="false" outlineLevel="0" collapsed="false">
      <c r="A114" s="383" t="n">
        <v>111</v>
      </c>
      <c r="B114" s="384" t="s">
        <v>388</v>
      </c>
      <c r="C114" s="384"/>
      <c r="D114" s="385" t="s">
        <v>1244</v>
      </c>
    </row>
    <row r="115" customFormat="false" ht="15" hidden="false" customHeight="false" outlineLevel="0" collapsed="false">
      <c r="A115" s="383" t="n">
        <v>112</v>
      </c>
      <c r="B115" s="384" t="s">
        <v>1245</v>
      </c>
      <c r="C115" s="384" t="s">
        <v>1246</v>
      </c>
      <c r="D115" s="385" t="s">
        <v>1247</v>
      </c>
    </row>
    <row r="116" customFormat="false" ht="15" hidden="false" customHeight="false" outlineLevel="0" collapsed="false">
      <c r="A116" s="383" t="n">
        <v>113</v>
      </c>
      <c r="B116" s="384" t="s">
        <v>1248</v>
      </c>
      <c r="C116" s="386" t="s">
        <v>1249</v>
      </c>
      <c r="D116" s="385" t="s">
        <v>1250</v>
      </c>
    </row>
    <row r="117" customFormat="false" ht="15" hidden="false" customHeight="false" outlineLevel="0" collapsed="false">
      <c r="A117" s="383" t="n">
        <v>114</v>
      </c>
      <c r="B117" s="384" t="s">
        <v>395</v>
      </c>
      <c r="C117" s="384" t="s">
        <v>1251</v>
      </c>
      <c r="D117" s="385" t="s">
        <v>1252</v>
      </c>
    </row>
    <row r="118" customFormat="false" ht="15" hidden="false" customHeight="false" outlineLevel="0" collapsed="false">
      <c r="A118" s="383" t="n">
        <v>115</v>
      </c>
      <c r="B118" s="384" t="s">
        <v>1253</v>
      </c>
      <c r="C118" s="386" t="s">
        <v>1254</v>
      </c>
      <c r="D118" s="385" t="s">
        <v>1255</v>
      </c>
    </row>
    <row r="119" customFormat="false" ht="15" hidden="false" customHeight="false" outlineLevel="0" collapsed="false">
      <c r="A119" s="383" t="n">
        <v>116</v>
      </c>
      <c r="B119" s="384" t="s">
        <v>399</v>
      </c>
      <c r="C119" s="384" t="s">
        <v>1256</v>
      </c>
      <c r="D119" s="385" t="s">
        <v>1257</v>
      </c>
    </row>
    <row r="120" customFormat="false" ht="15" hidden="false" customHeight="false" outlineLevel="0" collapsed="false">
      <c r="A120" s="383" t="n">
        <v>117</v>
      </c>
      <c r="B120" s="384" t="s">
        <v>402</v>
      </c>
      <c r="C120" s="384" t="s">
        <v>1258</v>
      </c>
      <c r="D120" s="385" t="s">
        <v>1259</v>
      </c>
    </row>
    <row r="121" customFormat="false" ht="15" hidden="false" customHeight="false" outlineLevel="0" collapsed="false">
      <c r="A121" s="383" t="n">
        <v>118</v>
      </c>
      <c r="B121" s="384" t="s">
        <v>404</v>
      </c>
      <c r="C121" s="384" t="s">
        <v>1260</v>
      </c>
      <c r="D121" s="385" t="s">
        <v>1261</v>
      </c>
    </row>
    <row r="122" customFormat="false" ht="15" hidden="false" customHeight="false" outlineLevel="0" collapsed="false">
      <c r="A122" s="383" t="n">
        <v>119</v>
      </c>
      <c r="B122" s="384" t="s">
        <v>406</v>
      </c>
      <c r="C122" s="384" t="s">
        <v>1262</v>
      </c>
      <c r="D122" s="385" t="s">
        <v>1263</v>
      </c>
    </row>
    <row r="123" customFormat="false" ht="15" hidden="false" customHeight="false" outlineLevel="0" collapsed="false">
      <c r="A123" s="383" t="n">
        <v>120</v>
      </c>
      <c r="B123" s="384" t="s">
        <v>407</v>
      </c>
      <c r="C123" s="384" t="s">
        <v>1264</v>
      </c>
      <c r="D123" s="385" t="s">
        <v>1265</v>
      </c>
    </row>
    <row r="124" customFormat="false" ht="15" hidden="false" customHeight="false" outlineLevel="0" collapsed="false">
      <c r="A124" s="383" t="n">
        <v>121</v>
      </c>
      <c r="B124" s="384" t="s">
        <v>408</v>
      </c>
      <c r="C124" s="384" t="s">
        <v>1266</v>
      </c>
      <c r="D124" s="385" t="n">
        <v>996072227</v>
      </c>
    </row>
    <row r="125" customFormat="false" ht="15" hidden="false" customHeight="false" outlineLevel="0" collapsed="false">
      <c r="A125" s="383" t="n">
        <v>122</v>
      </c>
      <c r="B125" s="384" t="s">
        <v>1267</v>
      </c>
      <c r="C125" s="384" t="s">
        <v>1268</v>
      </c>
      <c r="D125" s="385" t="s">
        <v>1269</v>
      </c>
    </row>
    <row r="126" customFormat="false" ht="15" hidden="false" customHeight="false" outlineLevel="0" collapsed="false">
      <c r="A126" s="383" t="n">
        <v>123</v>
      </c>
      <c r="B126" s="384" t="s">
        <v>409</v>
      </c>
      <c r="C126" s="384" t="s">
        <v>1270</v>
      </c>
      <c r="D126" s="385" t="s">
        <v>1271</v>
      </c>
    </row>
    <row r="127" customFormat="false" ht="15" hidden="false" customHeight="false" outlineLevel="0" collapsed="false">
      <c r="A127" s="383" t="n">
        <v>124</v>
      </c>
      <c r="B127" s="384" t="s">
        <v>410</v>
      </c>
      <c r="C127" s="384" t="s">
        <v>1272</v>
      </c>
      <c r="D127" s="385" t="s">
        <v>1273</v>
      </c>
    </row>
    <row r="128" customFormat="false" ht="15" hidden="false" customHeight="false" outlineLevel="0" collapsed="false">
      <c r="A128" s="383" t="n">
        <v>125</v>
      </c>
      <c r="B128" s="384" t="s">
        <v>412</v>
      </c>
      <c r="C128" s="384" t="s">
        <v>1274</v>
      </c>
      <c r="D128" s="385" t="s">
        <v>1275</v>
      </c>
    </row>
    <row r="129" customFormat="false" ht="15" hidden="false" customHeight="false" outlineLevel="0" collapsed="false">
      <c r="A129" s="383" t="n">
        <v>126</v>
      </c>
      <c r="B129" s="384" t="s">
        <v>413</v>
      </c>
      <c r="C129" s="384" t="s">
        <v>1276</v>
      </c>
      <c r="D129" s="385" t="s">
        <v>1277</v>
      </c>
    </row>
    <row r="130" customFormat="false" ht="15" hidden="false" customHeight="false" outlineLevel="0" collapsed="false">
      <c r="A130" s="383" t="n">
        <v>127</v>
      </c>
      <c r="B130" s="384" t="s">
        <v>414</v>
      </c>
      <c r="C130" s="384" t="s">
        <v>1278</v>
      </c>
      <c r="D130" s="385" t="s">
        <v>1279</v>
      </c>
    </row>
    <row r="131" customFormat="false" ht="15" hidden="false" customHeight="false" outlineLevel="0" collapsed="false">
      <c r="A131" s="383" t="n">
        <v>128</v>
      </c>
      <c r="B131" s="384" t="s">
        <v>416</v>
      </c>
      <c r="C131" s="384" t="s">
        <v>1280</v>
      </c>
      <c r="D131" s="385" t="s">
        <v>1281</v>
      </c>
    </row>
    <row r="132" customFormat="false" ht="15" hidden="false" customHeight="false" outlineLevel="0" collapsed="false">
      <c r="A132" s="383" t="n">
        <v>129</v>
      </c>
      <c r="B132" s="384" t="s">
        <v>968</v>
      </c>
      <c r="C132" s="384" t="s">
        <v>1282</v>
      </c>
      <c r="D132" s="385" t="s">
        <v>1283</v>
      </c>
    </row>
    <row r="133" customFormat="false" ht="15" hidden="false" customHeight="false" outlineLevel="0" collapsed="false">
      <c r="A133" s="383" t="n">
        <v>130</v>
      </c>
      <c r="B133" s="384" t="s">
        <v>419</v>
      </c>
      <c r="C133" s="384" t="s">
        <v>1284</v>
      </c>
      <c r="D133" s="385" t="s">
        <v>1285</v>
      </c>
    </row>
    <row r="134" customFormat="false" ht="15" hidden="false" customHeight="false" outlineLevel="0" collapsed="false">
      <c r="A134" s="383" t="n">
        <v>131</v>
      </c>
      <c r="B134" s="384" t="s">
        <v>1017</v>
      </c>
      <c r="C134" s="387" t="s">
        <v>1286</v>
      </c>
      <c r="D134" s="385" t="s">
        <v>1287</v>
      </c>
    </row>
    <row r="135" customFormat="false" ht="15" hidden="false" customHeight="false" outlineLevel="0" collapsed="false">
      <c r="A135" s="383" t="n">
        <v>132</v>
      </c>
      <c r="B135" s="384" t="s">
        <v>422</v>
      </c>
      <c r="C135" s="384" t="s">
        <v>1288</v>
      </c>
      <c r="D135" s="385" t="s">
        <v>1289</v>
      </c>
    </row>
    <row r="136" customFormat="false" ht="15" hidden="false" customHeight="false" outlineLevel="0" collapsed="false">
      <c r="A136" s="383" t="n">
        <v>133</v>
      </c>
      <c r="B136" s="384" t="s">
        <v>1290</v>
      </c>
      <c r="C136" s="384" t="s">
        <v>1291</v>
      </c>
      <c r="D136" s="385" t="s">
        <v>1292</v>
      </c>
    </row>
    <row r="137" customFormat="false" ht="15" hidden="false" customHeight="false" outlineLevel="0" collapsed="false">
      <c r="A137" s="383" t="n">
        <v>134</v>
      </c>
      <c r="B137" s="384" t="s">
        <v>1293</v>
      </c>
      <c r="C137" s="384" t="s">
        <v>1294</v>
      </c>
      <c r="D137" s="385" t="s">
        <v>1295</v>
      </c>
    </row>
    <row r="138" customFormat="false" ht="15" hidden="false" customHeight="false" outlineLevel="0" collapsed="false">
      <c r="A138" s="383" t="n">
        <v>135</v>
      </c>
      <c r="B138" s="384" t="s">
        <v>988</v>
      </c>
      <c r="C138" s="384" t="s">
        <v>1296</v>
      </c>
      <c r="D138" s="385" t="s">
        <v>1297</v>
      </c>
    </row>
    <row r="139" customFormat="false" ht="15" hidden="false" customHeight="false" outlineLevel="0" collapsed="false">
      <c r="A139" s="383" t="n">
        <v>136</v>
      </c>
      <c r="B139" s="384" t="s">
        <v>979</v>
      </c>
      <c r="C139" s="384"/>
      <c r="D139" s="385" t="s">
        <v>1298</v>
      </c>
    </row>
    <row r="140" customFormat="false" ht="15" hidden="false" customHeight="false" outlineLevel="0" collapsed="false">
      <c r="A140" s="383" t="n">
        <v>137</v>
      </c>
      <c r="B140" s="384" t="s">
        <v>1299</v>
      </c>
      <c r="C140" s="384"/>
      <c r="D140" s="385" t="s">
        <v>1300</v>
      </c>
    </row>
    <row r="141" customFormat="false" ht="15" hidden="false" customHeight="false" outlineLevel="0" collapsed="false">
      <c r="A141" s="383" t="n">
        <v>138</v>
      </c>
      <c r="B141" s="384" t="s">
        <v>431</v>
      </c>
      <c r="C141" s="384" t="s">
        <v>1301</v>
      </c>
      <c r="D141" s="385" t="s">
        <v>1302</v>
      </c>
    </row>
    <row r="142" customFormat="false" ht="15" hidden="false" customHeight="false" outlineLevel="0" collapsed="false">
      <c r="A142" s="383" t="n">
        <v>139</v>
      </c>
      <c r="B142" s="384" t="s">
        <v>432</v>
      </c>
      <c r="C142" s="384"/>
      <c r="D142" s="385" t="s">
        <v>1303</v>
      </c>
    </row>
    <row r="143" customFormat="false" ht="15" hidden="false" customHeight="false" outlineLevel="0" collapsed="false">
      <c r="A143" s="383" t="n">
        <v>140</v>
      </c>
      <c r="B143" s="384" t="s">
        <v>993</v>
      </c>
      <c r="C143" s="384"/>
      <c r="D143" s="385" t="s">
        <v>1304</v>
      </c>
    </row>
    <row r="144" customFormat="false" ht="15" hidden="false" customHeight="false" outlineLevel="0" collapsed="false">
      <c r="A144" s="383" t="n">
        <v>141</v>
      </c>
      <c r="B144" s="384" t="s">
        <v>435</v>
      </c>
      <c r="C144" s="384" t="s">
        <v>1305</v>
      </c>
      <c r="D144" s="385" t="s">
        <v>1306</v>
      </c>
    </row>
    <row r="145" customFormat="false" ht="15" hidden="false" customHeight="false" outlineLevel="0" collapsed="false">
      <c r="A145" s="383" t="n">
        <v>142</v>
      </c>
      <c r="B145" s="384" t="s">
        <v>440</v>
      </c>
      <c r="C145" s="384" t="s">
        <v>1307</v>
      </c>
      <c r="D145" s="385" t="s">
        <v>1308</v>
      </c>
    </row>
    <row r="146" customFormat="false" ht="15" hidden="false" customHeight="false" outlineLevel="0" collapsed="false">
      <c r="A146" s="383" t="n">
        <v>143</v>
      </c>
      <c r="B146" s="384" t="s">
        <v>443</v>
      </c>
      <c r="C146" s="384" t="s">
        <v>1309</v>
      </c>
      <c r="D146" s="385" t="s">
        <v>1310</v>
      </c>
    </row>
    <row r="147" customFormat="false" ht="15" hidden="false" customHeight="false" outlineLevel="0" collapsed="false">
      <c r="A147" s="383" t="n">
        <v>144</v>
      </c>
      <c r="B147" s="384" t="s">
        <v>445</v>
      </c>
      <c r="C147" s="384" t="s">
        <v>1311</v>
      </c>
      <c r="D147" s="385" t="s">
        <v>1312</v>
      </c>
    </row>
    <row r="148" customFormat="false" ht="15" hidden="false" customHeight="false" outlineLevel="0" collapsed="false">
      <c r="A148" s="383" t="n">
        <v>145</v>
      </c>
      <c r="B148" s="384" t="s">
        <v>447</v>
      </c>
      <c r="C148" s="384"/>
      <c r="D148" s="385" t="s">
        <v>1313</v>
      </c>
    </row>
  </sheetData>
  <sheetProtection algorithmName="SHA-512" hashValue="Uw4rceyyF0waKakHvNXNd9ruHIh5yoGjpCcB3wdltXtG0C/hbhPqDdFSppq1thWId7lRUv4lubx/d1XELxhO3A==" saltValue="ugmezplGBpEecB7CaRczrg==" spinCount="100000" sheet="true" objects="true" scenarios="true"/>
  <mergeCells count="1">
    <mergeCell ref="B2:D2"/>
  </mergeCells>
  <hyperlinks>
    <hyperlink ref="C19" r:id="rId1" display="bartz.tiro@gmail.com"/>
    <hyperlink ref="C33" r:id="rId2" display="clovispcorrea@hotmail.com"/>
    <hyperlink ref="C68" r:id="rId3" display="jackfisio1@gmail.com"/>
    <hyperlink ref="C99" r:id="rId4" display="marlostp@gmail.com"/>
    <hyperlink ref="C116" r:id="rId5" display="psoeiro@gmail.com"/>
    <hyperlink ref="C118" r:id="rId6" display="rafaelabreub@gmail.com"/>
    <hyperlink ref="C125" r:id="rId7" display="ricardoahu12@gmail.com"/>
    <hyperlink ref="C134" r:id="rId8" display="sandson.azevedo@gmail.com"/>
  </hyperlink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C748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H12" activeCellId="0" sqref="H12"/>
    </sheetView>
  </sheetViews>
  <sheetFormatPr defaultColWidth="8.875" defaultRowHeight="15" zeroHeight="false" outlineLevelRow="0" outlineLevelCol="0"/>
  <cols>
    <col collapsed="false" customWidth="true" hidden="false" outlineLevel="0" max="1" min="1" style="212" width="8.29"/>
    <col collapsed="false" customWidth="true" hidden="false" outlineLevel="0" max="2" min="2" style="212" width="23.15"/>
    <col collapsed="false" customWidth="true" hidden="false" outlineLevel="0" max="3" min="3" style="388" width="5.57"/>
    <col collapsed="false" customWidth="false" hidden="false" outlineLevel="0" max="1024" min="4" style="212" width="8.86"/>
  </cols>
  <sheetData>
    <row r="1" customFormat="false" ht="15" hidden="false" customHeight="false" outlineLevel="0" collapsed="false">
      <c r="A1" s="389" t="s">
        <v>975</v>
      </c>
      <c r="B1" s="212" t="s">
        <v>13</v>
      </c>
      <c r="C1" s="388" t="s">
        <v>1314</v>
      </c>
    </row>
    <row r="2" customFormat="false" ht="15" hidden="false" customHeight="false" outlineLevel="0" collapsed="false">
      <c r="A2" s="212" t="n">
        <v>2014</v>
      </c>
      <c r="B2" s="390" t="s">
        <v>185</v>
      </c>
      <c r="C2" s="388" t="n">
        <v>72</v>
      </c>
    </row>
    <row r="3" customFormat="false" ht="15" hidden="false" customHeight="false" outlineLevel="0" collapsed="false">
      <c r="A3" s="212" t="n">
        <v>2014</v>
      </c>
      <c r="B3" s="390" t="s">
        <v>186</v>
      </c>
      <c r="C3" s="388" t="n">
        <v>93</v>
      </c>
    </row>
    <row r="4" customFormat="false" ht="15" hidden="false" customHeight="false" outlineLevel="0" collapsed="false">
      <c r="A4" s="212" t="n">
        <v>2014</v>
      </c>
      <c r="B4" s="390" t="s">
        <v>188</v>
      </c>
      <c r="C4" s="388" t="n">
        <v>90</v>
      </c>
    </row>
    <row r="5" customFormat="false" ht="15" hidden="false" customHeight="false" outlineLevel="0" collapsed="false">
      <c r="A5" s="212" t="n">
        <v>2014</v>
      </c>
      <c r="B5" s="390" t="s">
        <v>195</v>
      </c>
      <c r="C5" s="388" t="n">
        <v>54</v>
      </c>
    </row>
    <row r="6" customFormat="false" ht="15" hidden="false" customHeight="false" outlineLevel="0" collapsed="false">
      <c r="A6" s="212" t="n">
        <v>2014</v>
      </c>
      <c r="B6" s="390" t="s">
        <v>196</v>
      </c>
      <c r="C6" s="388" t="n">
        <v>71</v>
      </c>
    </row>
    <row r="7" customFormat="false" ht="15" hidden="false" customHeight="false" outlineLevel="0" collapsed="false">
      <c r="A7" s="212" t="n">
        <v>2014</v>
      </c>
      <c r="B7" s="390" t="s">
        <v>197</v>
      </c>
      <c r="C7" s="388" t="n">
        <v>22</v>
      </c>
    </row>
    <row r="8" customFormat="false" ht="15" hidden="false" customHeight="false" outlineLevel="0" collapsed="false">
      <c r="A8" s="212" t="n">
        <v>2014</v>
      </c>
      <c r="B8" s="390" t="s">
        <v>198</v>
      </c>
      <c r="C8" s="388" t="n">
        <v>102</v>
      </c>
    </row>
    <row r="9" customFormat="false" ht="15" hidden="false" customHeight="false" outlineLevel="0" collapsed="false">
      <c r="A9" s="212" t="n">
        <v>2014</v>
      </c>
      <c r="B9" s="390" t="s">
        <v>202</v>
      </c>
      <c r="C9" s="388" t="n">
        <v>3</v>
      </c>
    </row>
    <row r="10" customFormat="false" ht="15" hidden="false" customHeight="false" outlineLevel="0" collapsed="false">
      <c r="A10" s="212" t="n">
        <v>2014</v>
      </c>
      <c r="B10" s="390" t="s">
        <v>203</v>
      </c>
      <c r="C10" s="388" t="n">
        <v>55</v>
      </c>
    </row>
    <row r="11" customFormat="false" ht="15" hidden="false" customHeight="false" outlineLevel="0" collapsed="false">
      <c r="A11" s="212" t="n">
        <v>2014</v>
      </c>
      <c r="B11" s="390" t="s">
        <v>211</v>
      </c>
      <c r="C11" s="388" t="n">
        <v>70</v>
      </c>
    </row>
    <row r="12" customFormat="false" ht="15" hidden="false" customHeight="false" outlineLevel="0" collapsed="false">
      <c r="A12" s="212" t="n">
        <v>2014</v>
      </c>
      <c r="B12" s="390" t="s">
        <v>213</v>
      </c>
      <c r="C12" s="388" t="n">
        <v>62</v>
      </c>
    </row>
    <row r="13" customFormat="false" ht="15" hidden="false" customHeight="false" outlineLevel="0" collapsed="false">
      <c r="A13" s="212" t="n">
        <v>2014</v>
      </c>
      <c r="B13" s="390" t="s">
        <v>214</v>
      </c>
      <c r="C13" s="388" t="n">
        <v>75</v>
      </c>
    </row>
    <row r="14" customFormat="false" ht="15" hidden="false" customHeight="false" outlineLevel="0" collapsed="false">
      <c r="A14" s="212" t="n">
        <v>2014</v>
      </c>
      <c r="B14" s="390" t="s">
        <v>215</v>
      </c>
      <c r="C14" s="388" t="n">
        <v>66</v>
      </c>
    </row>
    <row r="15" customFormat="false" ht="15" hidden="false" customHeight="false" outlineLevel="0" collapsed="false">
      <c r="A15" s="212" t="n">
        <v>2014</v>
      </c>
      <c r="B15" s="390" t="s">
        <v>216</v>
      </c>
      <c r="C15" s="388" t="n">
        <v>20</v>
      </c>
    </row>
    <row r="16" customFormat="false" ht="15" hidden="false" customHeight="false" outlineLevel="0" collapsed="false">
      <c r="A16" s="212" t="n">
        <v>2014</v>
      </c>
      <c r="B16" s="390" t="s">
        <v>217</v>
      </c>
      <c r="C16" s="388" t="n">
        <v>50</v>
      </c>
    </row>
    <row r="17" customFormat="false" ht="15" hidden="false" customHeight="false" outlineLevel="0" collapsed="false">
      <c r="A17" s="212" t="n">
        <v>2014</v>
      </c>
      <c r="B17" s="390" t="s">
        <v>218</v>
      </c>
      <c r="C17" s="388" t="n">
        <v>25</v>
      </c>
    </row>
    <row r="18" customFormat="false" ht="15" hidden="false" customHeight="false" outlineLevel="0" collapsed="false">
      <c r="A18" s="212" t="n">
        <v>2014</v>
      </c>
      <c r="B18" s="390" t="s">
        <v>219</v>
      </c>
      <c r="C18" s="388" t="n">
        <v>26</v>
      </c>
    </row>
    <row r="19" customFormat="false" ht="15" hidden="false" customHeight="false" outlineLevel="0" collapsed="false">
      <c r="A19" s="212" t="n">
        <v>2014</v>
      </c>
      <c r="B19" s="390" t="s">
        <v>220</v>
      </c>
      <c r="C19" s="388" t="n">
        <v>97</v>
      </c>
    </row>
    <row r="20" customFormat="false" ht="15" hidden="false" customHeight="false" outlineLevel="0" collapsed="false">
      <c r="A20" s="212" t="n">
        <v>2014</v>
      </c>
      <c r="B20" s="390" t="s">
        <v>222</v>
      </c>
      <c r="C20" s="388" t="n">
        <v>39</v>
      </c>
    </row>
    <row r="21" customFormat="false" ht="15" hidden="false" customHeight="false" outlineLevel="0" collapsed="false">
      <c r="A21" s="212" t="n">
        <v>2014</v>
      </c>
      <c r="B21" s="390" t="s">
        <v>223</v>
      </c>
      <c r="C21" s="388" t="n">
        <v>92</v>
      </c>
    </row>
    <row r="22" customFormat="false" ht="15" hidden="false" customHeight="false" outlineLevel="0" collapsed="false">
      <c r="A22" s="212" t="n">
        <v>2014</v>
      </c>
      <c r="B22" s="390" t="s">
        <v>224</v>
      </c>
      <c r="C22" s="388" t="n">
        <v>101</v>
      </c>
    </row>
    <row r="23" customFormat="false" ht="15" hidden="false" customHeight="false" outlineLevel="0" collapsed="false">
      <c r="A23" s="212" t="n">
        <v>2014</v>
      </c>
      <c r="B23" s="390" t="s">
        <v>227</v>
      </c>
      <c r="C23" s="388" t="n">
        <v>96</v>
      </c>
    </row>
    <row r="24" customFormat="false" ht="15" hidden="false" customHeight="false" outlineLevel="0" collapsed="false">
      <c r="A24" s="212" t="n">
        <v>2014</v>
      </c>
      <c r="B24" s="390" t="s">
        <v>228</v>
      </c>
      <c r="C24" s="388" t="n">
        <v>37</v>
      </c>
    </row>
    <row r="25" customFormat="false" ht="15" hidden="false" customHeight="false" outlineLevel="0" collapsed="false">
      <c r="A25" s="212" t="n">
        <v>2014</v>
      </c>
      <c r="B25" s="390" t="s">
        <v>229</v>
      </c>
      <c r="C25" s="388" t="n">
        <v>42</v>
      </c>
    </row>
    <row r="26" customFormat="false" ht="15" hidden="false" customHeight="false" outlineLevel="0" collapsed="false">
      <c r="A26" s="212" t="n">
        <v>2014</v>
      </c>
      <c r="B26" s="390" t="s">
        <v>231</v>
      </c>
      <c r="C26" s="388" t="n">
        <v>29</v>
      </c>
    </row>
    <row r="27" customFormat="false" ht="15" hidden="false" customHeight="false" outlineLevel="0" collapsed="false">
      <c r="A27" s="212" t="n">
        <v>2014</v>
      </c>
      <c r="B27" s="390" t="s">
        <v>232</v>
      </c>
      <c r="C27" s="388" t="n">
        <v>89</v>
      </c>
    </row>
    <row r="28" customFormat="false" ht="15" hidden="false" customHeight="false" outlineLevel="0" collapsed="false">
      <c r="A28" s="212" t="n">
        <v>2014</v>
      </c>
      <c r="B28" s="390" t="s">
        <v>233</v>
      </c>
      <c r="C28" s="388" t="n">
        <v>10</v>
      </c>
    </row>
    <row r="29" customFormat="false" ht="15" hidden="false" customHeight="false" outlineLevel="0" collapsed="false">
      <c r="A29" s="212" t="n">
        <v>2014</v>
      </c>
      <c r="B29" s="390" t="s">
        <v>234</v>
      </c>
      <c r="C29" s="388" t="n">
        <v>73</v>
      </c>
    </row>
    <row r="30" customFormat="false" ht="15" hidden="false" customHeight="false" outlineLevel="0" collapsed="false">
      <c r="A30" s="212" t="n">
        <v>2014</v>
      </c>
      <c r="B30" s="390" t="s">
        <v>235</v>
      </c>
      <c r="C30" s="388" t="n">
        <v>16</v>
      </c>
    </row>
    <row r="31" customFormat="false" ht="15" hidden="false" customHeight="false" outlineLevel="0" collapsed="false">
      <c r="A31" s="212" t="n">
        <v>2014</v>
      </c>
      <c r="B31" s="390" t="s">
        <v>238</v>
      </c>
      <c r="C31" s="388" t="n">
        <v>48</v>
      </c>
    </row>
    <row r="32" customFormat="false" ht="15" hidden="false" customHeight="false" outlineLevel="0" collapsed="false">
      <c r="A32" s="212" t="n">
        <v>2014</v>
      </c>
      <c r="B32" s="390" t="s">
        <v>243</v>
      </c>
      <c r="C32" s="388" t="n">
        <v>23</v>
      </c>
    </row>
    <row r="33" customFormat="false" ht="15" hidden="false" customHeight="false" outlineLevel="0" collapsed="false">
      <c r="A33" s="212" t="n">
        <v>2014</v>
      </c>
      <c r="B33" s="390" t="s">
        <v>246</v>
      </c>
      <c r="C33" s="388" t="n">
        <v>59</v>
      </c>
    </row>
    <row r="34" customFormat="false" ht="15" hidden="false" customHeight="false" outlineLevel="0" collapsed="false">
      <c r="A34" s="212" t="n">
        <v>2014</v>
      </c>
      <c r="B34" s="390" t="s">
        <v>253</v>
      </c>
      <c r="C34" s="388" t="n">
        <v>91</v>
      </c>
    </row>
    <row r="35" customFormat="false" ht="15" hidden="false" customHeight="false" outlineLevel="0" collapsed="false">
      <c r="A35" s="212" t="n">
        <v>2014</v>
      </c>
      <c r="B35" s="390" t="s">
        <v>260</v>
      </c>
      <c r="C35" s="388" t="n">
        <v>17</v>
      </c>
    </row>
    <row r="36" customFormat="false" ht="15" hidden="false" customHeight="false" outlineLevel="0" collapsed="false">
      <c r="A36" s="212" t="n">
        <v>2014</v>
      </c>
      <c r="B36" s="390" t="s">
        <v>266</v>
      </c>
      <c r="C36" s="388" t="n">
        <v>41</v>
      </c>
    </row>
    <row r="37" customFormat="false" ht="15" hidden="false" customHeight="false" outlineLevel="0" collapsed="false">
      <c r="A37" s="212" t="n">
        <v>2014</v>
      </c>
      <c r="B37" s="390" t="s">
        <v>267</v>
      </c>
      <c r="C37" s="388" t="n">
        <v>87</v>
      </c>
    </row>
    <row r="38" customFormat="false" ht="15" hidden="false" customHeight="false" outlineLevel="0" collapsed="false">
      <c r="A38" s="212" t="n">
        <v>2014</v>
      </c>
      <c r="B38" s="390" t="s">
        <v>270</v>
      </c>
      <c r="C38" s="388" t="n">
        <v>19</v>
      </c>
    </row>
    <row r="39" customFormat="false" ht="15" hidden="false" customHeight="false" outlineLevel="0" collapsed="false">
      <c r="A39" s="212" t="n">
        <v>2014</v>
      </c>
      <c r="B39" s="390" t="s">
        <v>1315</v>
      </c>
      <c r="C39" s="388" t="n">
        <v>5</v>
      </c>
    </row>
    <row r="40" customFormat="false" ht="15" hidden="false" customHeight="false" outlineLevel="0" collapsed="false">
      <c r="A40" s="212" t="n">
        <v>2014</v>
      </c>
      <c r="B40" s="390" t="s">
        <v>275</v>
      </c>
      <c r="C40" s="388" t="n">
        <v>30</v>
      </c>
    </row>
    <row r="41" customFormat="false" ht="15" hidden="false" customHeight="false" outlineLevel="0" collapsed="false">
      <c r="A41" s="212" t="n">
        <v>2014</v>
      </c>
      <c r="B41" s="390" t="s">
        <v>278</v>
      </c>
      <c r="C41" s="388" t="n">
        <v>69</v>
      </c>
    </row>
    <row r="42" customFormat="false" ht="15" hidden="false" customHeight="false" outlineLevel="0" collapsed="false">
      <c r="A42" s="212" t="n">
        <v>2014</v>
      </c>
      <c r="B42" s="390" t="s">
        <v>280</v>
      </c>
      <c r="C42" s="388" t="n">
        <v>6</v>
      </c>
    </row>
    <row r="43" customFormat="false" ht="15" hidden="false" customHeight="false" outlineLevel="0" collapsed="false">
      <c r="A43" s="212" t="n">
        <v>2014</v>
      </c>
      <c r="B43" s="390" t="s">
        <v>284</v>
      </c>
      <c r="C43" s="388" t="n">
        <v>98</v>
      </c>
    </row>
    <row r="44" customFormat="false" ht="15" hidden="false" customHeight="false" outlineLevel="0" collapsed="false">
      <c r="A44" s="212" t="n">
        <v>2014</v>
      </c>
      <c r="B44" s="390" t="s">
        <v>287</v>
      </c>
      <c r="C44" s="388" t="n">
        <v>9</v>
      </c>
    </row>
    <row r="45" customFormat="false" ht="15" hidden="false" customHeight="false" outlineLevel="0" collapsed="false">
      <c r="A45" s="212" t="n">
        <v>2014</v>
      </c>
      <c r="B45" s="390" t="s">
        <v>290</v>
      </c>
      <c r="C45" s="388" t="n">
        <v>53</v>
      </c>
    </row>
    <row r="46" customFormat="false" ht="15" hidden="false" customHeight="false" outlineLevel="0" collapsed="false">
      <c r="A46" s="212" t="n">
        <v>2014</v>
      </c>
      <c r="B46" s="390" t="s">
        <v>292</v>
      </c>
      <c r="C46" s="388" t="n">
        <v>4</v>
      </c>
    </row>
    <row r="47" customFormat="false" ht="15" hidden="false" customHeight="false" outlineLevel="0" collapsed="false">
      <c r="A47" s="212" t="n">
        <v>2014</v>
      </c>
      <c r="B47" s="390" t="s">
        <v>299</v>
      </c>
      <c r="C47" s="388" t="n">
        <v>2</v>
      </c>
    </row>
    <row r="48" customFormat="false" ht="15" hidden="false" customHeight="false" outlineLevel="0" collapsed="false">
      <c r="A48" s="212" t="n">
        <v>2014</v>
      </c>
      <c r="B48" s="390" t="s">
        <v>304</v>
      </c>
      <c r="C48" s="388" t="n">
        <v>57</v>
      </c>
    </row>
    <row r="49" customFormat="false" ht="15" hidden="false" customHeight="false" outlineLevel="0" collapsed="false">
      <c r="A49" s="212" t="n">
        <v>2014</v>
      </c>
      <c r="B49" s="390" t="s">
        <v>305</v>
      </c>
      <c r="C49" s="388" t="n">
        <v>31</v>
      </c>
    </row>
    <row r="50" customFormat="false" ht="15" hidden="false" customHeight="false" outlineLevel="0" collapsed="false">
      <c r="A50" s="212" t="n">
        <v>2014</v>
      </c>
      <c r="B50" s="390" t="s">
        <v>307</v>
      </c>
      <c r="C50" s="388" t="n">
        <v>8</v>
      </c>
    </row>
    <row r="51" customFormat="false" ht="15" hidden="false" customHeight="false" outlineLevel="0" collapsed="false">
      <c r="A51" s="212" t="n">
        <v>2014</v>
      </c>
      <c r="B51" s="390" t="s">
        <v>308</v>
      </c>
      <c r="C51" s="388" t="n">
        <v>79</v>
      </c>
    </row>
    <row r="52" customFormat="false" ht="15" hidden="false" customHeight="false" outlineLevel="0" collapsed="false">
      <c r="A52" s="212" t="n">
        <v>2014</v>
      </c>
      <c r="B52" s="390" t="s">
        <v>310</v>
      </c>
      <c r="C52" s="388" t="n">
        <v>100</v>
      </c>
    </row>
    <row r="53" customFormat="false" ht="15" hidden="false" customHeight="false" outlineLevel="0" collapsed="false">
      <c r="A53" s="212" t="n">
        <v>2014</v>
      </c>
      <c r="B53" s="390" t="s">
        <v>311</v>
      </c>
      <c r="C53" s="388" t="n">
        <v>61</v>
      </c>
    </row>
    <row r="54" customFormat="false" ht="15" hidden="false" customHeight="false" outlineLevel="0" collapsed="false">
      <c r="A54" s="212" t="n">
        <v>2014</v>
      </c>
      <c r="B54" s="390" t="s">
        <v>315</v>
      </c>
      <c r="C54" s="388" t="n">
        <v>15</v>
      </c>
    </row>
    <row r="55" customFormat="false" ht="15" hidden="false" customHeight="false" outlineLevel="0" collapsed="false">
      <c r="A55" s="212" t="n">
        <v>2014</v>
      </c>
      <c r="B55" s="390" t="s">
        <v>318</v>
      </c>
      <c r="C55" s="388" t="n">
        <v>32</v>
      </c>
    </row>
    <row r="56" customFormat="false" ht="15" hidden="false" customHeight="false" outlineLevel="0" collapsed="false">
      <c r="A56" s="212" t="n">
        <v>2014</v>
      </c>
      <c r="B56" s="390" t="s">
        <v>325</v>
      </c>
      <c r="C56" s="388" t="n">
        <v>56</v>
      </c>
    </row>
    <row r="57" customFormat="false" ht="15" hidden="false" customHeight="false" outlineLevel="0" collapsed="false">
      <c r="A57" s="212" t="n">
        <v>2014</v>
      </c>
      <c r="B57" s="390" t="s">
        <v>326</v>
      </c>
      <c r="C57" s="388" t="n">
        <v>7</v>
      </c>
    </row>
    <row r="58" customFormat="false" ht="15" hidden="false" customHeight="false" outlineLevel="0" collapsed="false">
      <c r="A58" s="212" t="n">
        <v>2014</v>
      </c>
      <c r="B58" s="390" t="s">
        <v>327</v>
      </c>
      <c r="C58" s="388" t="n">
        <v>81</v>
      </c>
    </row>
    <row r="59" customFormat="false" ht="15" hidden="false" customHeight="false" outlineLevel="0" collapsed="false">
      <c r="A59" s="212" t="n">
        <v>2014</v>
      </c>
      <c r="B59" s="390" t="s">
        <v>329</v>
      </c>
      <c r="C59" s="388" t="n">
        <v>13</v>
      </c>
    </row>
    <row r="60" customFormat="false" ht="15" hidden="false" customHeight="false" outlineLevel="0" collapsed="false">
      <c r="A60" s="212" t="n">
        <v>2014</v>
      </c>
      <c r="B60" s="390" t="s">
        <v>330</v>
      </c>
      <c r="C60" s="388" t="n">
        <v>63</v>
      </c>
    </row>
    <row r="61" customFormat="false" ht="15" hidden="false" customHeight="false" outlineLevel="0" collapsed="false">
      <c r="A61" s="212" t="n">
        <v>2014</v>
      </c>
      <c r="B61" s="390" t="s">
        <v>332</v>
      </c>
      <c r="C61" s="388" t="n">
        <v>21</v>
      </c>
    </row>
    <row r="62" customFormat="false" ht="15" hidden="false" customHeight="false" outlineLevel="0" collapsed="false">
      <c r="A62" s="212" t="n">
        <v>2014</v>
      </c>
      <c r="B62" s="390" t="s">
        <v>335</v>
      </c>
      <c r="C62" s="388" t="n">
        <v>88</v>
      </c>
    </row>
    <row r="63" customFormat="false" ht="15" hidden="false" customHeight="false" outlineLevel="0" collapsed="false">
      <c r="A63" s="212" t="n">
        <v>2014</v>
      </c>
      <c r="B63" s="390" t="s">
        <v>338</v>
      </c>
      <c r="C63" s="388" t="n">
        <v>40</v>
      </c>
    </row>
    <row r="64" customFormat="false" ht="15" hidden="false" customHeight="false" outlineLevel="0" collapsed="false">
      <c r="A64" s="212" t="n">
        <v>2014</v>
      </c>
      <c r="B64" s="390" t="s">
        <v>341</v>
      </c>
      <c r="C64" s="388" t="n">
        <v>60</v>
      </c>
    </row>
    <row r="65" customFormat="false" ht="15" hidden="false" customHeight="false" outlineLevel="0" collapsed="false">
      <c r="A65" s="212" t="n">
        <v>2014</v>
      </c>
      <c r="B65" s="390" t="s">
        <v>343</v>
      </c>
      <c r="C65" s="388" t="n">
        <v>67</v>
      </c>
    </row>
    <row r="66" customFormat="false" ht="15" hidden="false" customHeight="false" outlineLevel="0" collapsed="false">
      <c r="A66" s="212" t="n">
        <v>2014</v>
      </c>
      <c r="B66" s="390" t="s">
        <v>344</v>
      </c>
      <c r="C66" s="388" t="n">
        <v>27</v>
      </c>
    </row>
    <row r="67" customFormat="false" ht="15" hidden="false" customHeight="false" outlineLevel="0" collapsed="false">
      <c r="A67" s="212" t="n">
        <v>2014</v>
      </c>
      <c r="B67" s="390" t="s">
        <v>345</v>
      </c>
      <c r="C67" s="388" t="n">
        <v>65</v>
      </c>
    </row>
    <row r="68" customFormat="false" ht="15" hidden="false" customHeight="false" outlineLevel="0" collapsed="false">
      <c r="A68" s="212" t="n">
        <v>2014</v>
      </c>
      <c r="B68" s="390" t="s">
        <v>347</v>
      </c>
      <c r="C68" s="388" t="n">
        <v>68</v>
      </c>
    </row>
    <row r="69" customFormat="false" ht="15" hidden="false" customHeight="false" outlineLevel="0" collapsed="false">
      <c r="A69" s="212" t="n">
        <v>2014</v>
      </c>
      <c r="B69" s="390" t="s">
        <v>360</v>
      </c>
      <c r="C69" s="388" t="n">
        <v>64</v>
      </c>
    </row>
    <row r="70" customFormat="false" ht="15" hidden="false" customHeight="false" outlineLevel="0" collapsed="false">
      <c r="A70" s="212" t="n">
        <v>2014</v>
      </c>
      <c r="B70" s="390" t="s">
        <v>361</v>
      </c>
      <c r="C70" s="388" t="n">
        <v>49</v>
      </c>
    </row>
    <row r="71" customFormat="false" ht="15" hidden="false" customHeight="false" outlineLevel="0" collapsed="false">
      <c r="A71" s="212" t="n">
        <v>2014</v>
      </c>
      <c r="B71" s="390" t="s">
        <v>362</v>
      </c>
      <c r="C71" s="388" t="n">
        <v>35</v>
      </c>
    </row>
    <row r="72" customFormat="false" ht="15" hidden="false" customHeight="false" outlineLevel="0" collapsed="false">
      <c r="A72" s="212" t="n">
        <v>2014</v>
      </c>
      <c r="B72" s="390" t="s">
        <v>374</v>
      </c>
      <c r="C72" s="388" t="n">
        <v>43</v>
      </c>
    </row>
    <row r="73" customFormat="false" ht="15" hidden="false" customHeight="false" outlineLevel="0" collapsed="false">
      <c r="A73" s="212" t="n">
        <v>2014</v>
      </c>
      <c r="B73" s="390" t="s">
        <v>376</v>
      </c>
      <c r="C73" s="388" t="n">
        <v>34</v>
      </c>
    </row>
    <row r="74" customFormat="false" ht="15" hidden="false" customHeight="false" outlineLevel="0" collapsed="false">
      <c r="A74" s="212" t="n">
        <v>2014</v>
      </c>
      <c r="B74" s="390" t="s">
        <v>380</v>
      </c>
      <c r="C74" s="388" t="n">
        <v>12</v>
      </c>
    </row>
    <row r="75" customFormat="false" ht="15" hidden="false" customHeight="false" outlineLevel="0" collapsed="false">
      <c r="A75" s="212" t="n">
        <v>2014</v>
      </c>
      <c r="B75" s="390" t="s">
        <v>381</v>
      </c>
      <c r="C75" s="388" t="n">
        <v>52</v>
      </c>
    </row>
    <row r="76" customFormat="false" ht="15" hidden="false" customHeight="false" outlineLevel="0" collapsed="false">
      <c r="A76" s="212" t="n">
        <v>2014</v>
      </c>
      <c r="B76" s="390" t="s">
        <v>382</v>
      </c>
      <c r="C76" s="388" t="n">
        <v>36</v>
      </c>
    </row>
    <row r="77" customFormat="false" ht="15" hidden="false" customHeight="false" outlineLevel="0" collapsed="false">
      <c r="A77" s="212" t="n">
        <v>2014</v>
      </c>
      <c r="B77" s="390" t="s">
        <v>384</v>
      </c>
      <c r="C77" s="388" t="n">
        <v>51</v>
      </c>
    </row>
    <row r="78" customFormat="false" ht="15" hidden="false" customHeight="false" outlineLevel="0" collapsed="false">
      <c r="A78" s="212" t="n">
        <v>2014</v>
      </c>
      <c r="B78" s="390" t="s">
        <v>385</v>
      </c>
      <c r="C78" s="388" t="n">
        <v>1</v>
      </c>
    </row>
    <row r="79" customFormat="false" ht="15" hidden="false" customHeight="false" outlineLevel="0" collapsed="false">
      <c r="A79" s="212" t="n">
        <v>2014</v>
      </c>
      <c r="B79" s="390" t="s">
        <v>386</v>
      </c>
      <c r="C79" s="388" t="n">
        <v>24</v>
      </c>
    </row>
    <row r="80" customFormat="false" ht="15" hidden="false" customHeight="false" outlineLevel="0" collapsed="false">
      <c r="A80" s="212" t="n">
        <v>2014</v>
      </c>
      <c r="B80" s="390" t="s">
        <v>387</v>
      </c>
      <c r="C80" s="388" t="n">
        <v>28</v>
      </c>
    </row>
    <row r="81" customFormat="false" ht="15" hidden="false" customHeight="false" outlineLevel="0" collapsed="false">
      <c r="A81" s="212" t="n">
        <v>2014</v>
      </c>
      <c r="B81" s="390" t="s">
        <v>390</v>
      </c>
      <c r="C81" s="388" t="n">
        <v>84</v>
      </c>
    </row>
    <row r="82" customFormat="false" ht="15" hidden="false" customHeight="false" outlineLevel="0" collapsed="false">
      <c r="A82" s="212" t="n">
        <v>2014</v>
      </c>
      <c r="B82" s="390" t="s">
        <v>391</v>
      </c>
      <c r="C82" s="388" t="n">
        <v>11</v>
      </c>
    </row>
    <row r="83" customFormat="false" ht="15" hidden="false" customHeight="false" outlineLevel="0" collapsed="false">
      <c r="A83" s="212" t="n">
        <v>2014</v>
      </c>
      <c r="B83" s="390" t="s">
        <v>397</v>
      </c>
      <c r="C83" s="388" t="n">
        <v>83</v>
      </c>
    </row>
    <row r="84" customFormat="false" ht="15" hidden="false" customHeight="false" outlineLevel="0" collapsed="false">
      <c r="A84" s="212" t="n">
        <v>2014</v>
      </c>
      <c r="B84" s="390" t="s">
        <v>398</v>
      </c>
      <c r="C84" s="388" t="n">
        <v>95</v>
      </c>
    </row>
    <row r="85" customFormat="false" ht="15" hidden="false" customHeight="false" outlineLevel="0" collapsed="false">
      <c r="A85" s="212" t="n">
        <v>2014</v>
      </c>
      <c r="B85" s="390" t="s">
        <v>399</v>
      </c>
      <c r="C85" s="388" t="n">
        <v>46</v>
      </c>
    </row>
    <row r="86" customFormat="false" ht="15" hidden="false" customHeight="false" outlineLevel="0" collapsed="false">
      <c r="A86" s="212" t="n">
        <v>2014</v>
      </c>
      <c r="B86" s="390" t="s">
        <v>400</v>
      </c>
      <c r="C86" s="388" t="n">
        <v>74</v>
      </c>
    </row>
    <row r="87" customFormat="false" ht="15" hidden="false" customHeight="false" outlineLevel="0" collapsed="false">
      <c r="A87" s="212" t="n">
        <v>2014</v>
      </c>
      <c r="B87" s="390" t="s">
        <v>401</v>
      </c>
      <c r="C87" s="388" t="n">
        <v>33</v>
      </c>
    </row>
    <row r="88" customFormat="false" ht="15" hidden="false" customHeight="false" outlineLevel="0" collapsed="false">
      <c r="A88" s="212" t="n">
        <v>2014</v>
      </c>
      <c r="B88" s="390" t="s">
        <v>403</v>
      </c>
      <c r="C88" s="388" t="n">
        <v>85</v>
      </c>
    </row>
    <row r="89" customFormat="false" ht="15" hidden="false" customHeight="false" outlineLevel="0" collapsed="false">
      <c r="A89" s="212" t="n">
        <v>2014</v>
      </c>
      <c r="B89" s="390" t="s">
        <v>405</v>
      </c>
      <c r="C89" s="388" t="n">
        <v>94</v>
      </c>
    </row>
    <row r="90" customFormat="false" ht="15" hidden="false" customHeight="false" outlineLevel="0" collapsed="false">
      <c r="A90" s="212" t="n">
        <v>2014</v>
      </c>
      <c r="B90" s="390" t="s">
        <v>410</v>
      </c>
      <c r="C90" s="388" t="n">
        <v>76</v>
      </c>
    </row>
    <row r="91" customFormat="false" ht="15" hidden="false" customHeight="false" outlineLevel="0" collapsed="false">
      <c r="A91" s="212" t="n">
        <v>2014</v>
      </c>
      <c r="B91" s="390" t="s">
        <v>411</v>
      </c>
      <c r="C91" s="388" t="n">
        <v>14</v>
      </c>
    </row>
    <row r="92" customFormat="false" ht="15" hidden="false" customHeight="false" outlineLevel="0" collapsed="false">
      <c r="A92" s="212" t="n">
        <v>2014</v>
      </c>
      <c r="B92" s="390" t="s">
        <v>412</v>
      </c>
      <c r="C92" s="388" t="n">
        <v>44</v>
      </c>
    </row>
    <row r="93" customFormat="false" ht="15" hidden="false" customHeight="false" outlineLevel="0" collapsed="false">
      <c r="A93" s="212" t="n">
        <v>2014</v>
      </c>
      <c r="B93" s="390" t="s">
        <v>420</v>
      </c>
      <c r="C93" s="388" t="n">
        <v>58</v>
      </c>
    </row>
    <row r="94" customFormat="false" ht="15" hidden="false" customHeight="false" outlineLevel="0" collapsed="false">
      <c r="A94" s="212" t="n">
        <v>2014</v>
      </c>
      <c r="B94" s="390" t="s">
        <v>421</v>
      </c>
      <c r="C94" s="388" t="n">
        <v>82</v>
      </c>
    </row>
    <row r="95" customFormat="false" ht="15" hidden="false" customHeight="false" outlineLevel="0" collapsed="false">
      <c r="A95" s="212" t="n">
        <v>2014</v>
      </c>
      <c r="B95" s="390" t="s">
        <v>422</v>
      </c>
      <c r="C95" s="388" t="n">
        <v>45</v>
      </c>
    </row>
    <row r="96" customFormat="false" ht="15" hidden="false" customHeight="false" outlineLevel="0" collapsed="false">
      <c r="A96" s="212" t="n">
        <v>2014</v>
      </c>
      <c r="B96" s="390" t="s">
        <v>425</v>
      </c>
      <c r="C96" s="388" t="n">
        <v>80</v>
      </c>
    </row>
    <row r="97" customFormat="false" ht="15" hidden="false" customHeight="false" outlineLevel="0" collapsed="false">
      <c r="A97" s="212" t="n">
        <v>2014</v>
      </c>
      <c r="B97" s="390" t="s">
        <v>426</v>
      </c>
      <c r="C97" s="388" t="n">
        <v>78</v>
      </c>
    </row>
    <row r="98" customFormat="false" ht="15" hidden="false" customHeight="false" outlineLevel="0" collapsed="false">
      <c r="A98" s="212" t="n">
        <v>2014</v>
      </c>
      <c r="B98" s="390" t="s">
        <v>429</v>
      </c>
      <c r="C98" s="388" t="n">
        <v>77</v>
      </c>
    </row>
    <row r="99" customFormat="false" ht="15" hidden="false" customHeight="false" outlineLevel="0" collapsed="false">
      <c r="A99" s="212" t="n">
        <v>2014</v>
      </c>
      <c r="B99" s="390" t="s">
        <v>430</v>
      </c>
      <c r="C99" s="388" t="n">
        <v>86</v>
      </c>
    </row>
    <row r="100" customFormat="false" ht="15" hidden="false" customHeight="false" outlineLevel="0" collapsed="false">
      <c r="A100" s="212" t="n">
        <v>2014</v>
      </c>
      <c r="B100" s="390" t="s">
        <v>435</v>
      </c>
      <c r="C100" s="388" t="n">
        <v>38</v>
      </c>
    </row>
    <row r="101" customFormat="false" ht="15" hidden="false" customHeight="false" outlineLevel="0" collapsed="false">
      <c r="A101" s="212" t="n">
        <v>2014</v>
      </c>
      <c r="B101" s="390" t="s">
        <v>441</v>
      </c>
      <c r="C101" s="388" t="n">
        <v>47</v>
      </c>
    </row>
    <row r="102" customFormat="false" ht="15" hidden="false" customHeight="false" outlineLevel="0" collapsed="false">
      <c r="A102" s="212" t="n">
        <v>2014</v>
      </c>
      <c r="B102" s="390" t="s">
        <v>442</v>
      </c>
      <c r="C102" s="388" t="n">
        <v>99</v>
      </c>
    </row>
    <row r="103" customFormat="false" ht="15" hidden="false" customHeight="false" outlineLevel="0" collapsed="false">
      <c r="A103" s="212" t="n">
        <v>2014</v>
      </c>
      <c r="B103" s="390" t="s">
        <v>446</v>
      </c>
      <c r="C103" s="388" t="n">
        <v>18</v>
      </c>
    </row>
    <row r="104" customFormat="false" ht="15" hidden="false" customHeight="false" outlineLevel="0" collapsed="false">
      <c r="A104" s="212" t="n">
        <v>2015</v>
      </c>
      <c r="B104" s="390" t="s">
        <v>185</v>
      </c>
      <c r="C104" s="388" t="n">
        <v>80</v>
      </c>
    </row>
    <row r="105" customFormat="false" ht="15" hidden="false" customHeight="false" outlineLevel="0" collapsed="false">
      <c r="A105" s="212" t="n">
        <v>2015</v>
      </c>
      <c r="B105" s="390" t="s">
        <v>186</v>
      </c>
      <c r="C105" s="388" t="n">
        <v>66</v>
      </c>
    </row>
    <row r="106" customFormat="false" ht="15" hidden="false" customHeight="false" outlineLevel="0" collapsed="false">
      <c r="A106" s="212" t="n">
        <v>2015</v>
      </c>
      <c r="B106" s="390" t="s">
        <v>193</v>
      </c>
      <c r="C106" s="388" t="n">
        <v>22</v>
      </c>
    </row>
    <row r="107" customFormat="false" ht="15" hidden="false" customHeight="false" outlineLevel="0" collapsed="false">
      <c r="A107" s="212" t="n">
        <v>2015</v>
      </c>
      <c r="B107" s="390" t="s">
        <v>194</v>
      </c>
      <c r="C107" s="388" t="n">
        <v>71</v>
      </c>
    </row>
    <row r="108" customFormat="false" ht="15" hidden="false" customHeight="false" outlineLevel="0" collapsed="false">
      <c r="A108" s="212" t="n">
        <v>2015</v>
      </c>
      <c r="B108" s="390" t="s">
        <v>197</v>
      </c>
      <c r="C108" s="388" t="n">
        <v>31</v>
      </c>
    </row>
    <row r="109" customFormat="false" ht="15" hidden="false" customHeight="false" outlineLevel="0" collapsed="false">
      <c r="A109" s="212" t="n">
        <v>2015</v>
      </c>
      <c r="B109" s="390" t="s">
        <v>200</v>
      </c>
      <c r="C109" s="388" t="n">
        <v>104</v>
      </c>
    </row>
    <row r="110" customFormat="false" ht="15" hidden="false" customHeight="false" outlineLevel="0" collapsed="false">
      <c r="A110" s="212" t="n">
        <v>2015</v>
      </c>
      <c r="B110" s="390" t="s">
        <v>202</v>
      </c>
      <c r="C110" s="388" t="n">
        <v>2</v>
      </c>
    </row>
    <row r="111" customFormat="false" ht="15" hidden="false" customHeight="false" outlineLevel="0" collapsed="false">
      <c r="A111" s="212" t="n">
        <v>2015</v>
      </c>
      <c r="B111" s="390" t="s">
        <v>208</v>
      </c>
      <c r="C111" s="388" t="n">
        <v>98</v>
      </c>
    </row>
    <row r="112" customFormat="false" ht="15" hidden="false" customHeight="false" outlineLevel="0" collapsed="false">
      <c r="A112" s="212" t="n">
        <v>2015</v>
      </c>
      <c r="B112" s="390" t="s">
        <v>209</v>
      </c>
      <c r="C112" s="388" t="n">
        <v>43</v>
      </c>
    </row>
    <row r="113" customFormat="false" ht="15" hidden="false" customHeight="false" outlineLevel="0" collapsed="false">
      <c r="A113" s="212" t="n">
        <v>2015</v>
      </c>
      <c r="B113" s="390" t="s">
        <v>212</v>
      </c>
      <c r="C113" s="388" t="n">
        <v>94</v>
      </c>
    </row>
    <row r="114" customFormat="false" ht="15" hidden="false" customHeight="false" outlineLevel="0" collapsed="false">
      <c r="A114" s="212" t="n">
        <v>2015</v>
      </c>
      <c r="B114" s="390" t="s">
        <v>213</v>
      </c>
      <c r="C114" s="388" t="n">
        <v>73</v>
      </c>
    </row>
    <row r="115" customFormat="false" ht="15" hidden="false" customHeight="false" outlineLevel="0" collapsed="false">
      <c r="A115" s="212" t="n">
        <v>2015</v>
      </c>
      <c r="B115" s="390" t="s">
        <v>215</v>
      </c>
      <c r="C115" s="388" t="n">
        <v>42</v>
      </c>
    </row>
    <row r="116" customFormat="false" ht="15" hidden="false" customHeight="false" outlineLevel="0" collapsed="false">
      <c r="A116" s="212" t="n">
        <v>2015</v>
      </c>
      <c r="B116" s="390" t="s">
        <v>216</v>
      </c>
      <c r="C116" s="388" t="n">
        <v>38</v>
      </c>
    </row>
    <row r="117" customFormat="false" ht="15" hidden="false" customHeight="false" outlineLevel="0" collapsed="false">
      <c r="A117" s="212" t="n">
        <v>2015</v>
      </c>
      <c r="B117" s="390" t="s">
        <v>217</v>
      </c>
      <c r="C117" s="388" t="n">
        <v>58</v>
      </c>
    </row>
    <row r="118" customFormat="false" ht="15" hidden="false" customHeight="false" outlineLevel="0" collapsed="false">
      <c r="A118" s="212" t="n">
        <v>2015</v>
      </c>
      <c r="B118" s="390" t="s">
        <v>218</v>
      </c>
      <c r="C118" s="388" t="n">
        <v>20</v>
      </c>
    </row>
    <row r="119" customFormat="false" ht="15" hidden="false" customHeight="false" outlineLevel="0" collapsed="false">
      <c r="A119" s="212" t="n">
        <v>2015</v>
      </c>
      <c r="B119" s="390" t="s">
        <v>219</v>
      </c>
      <c r="C119" s="388" t="n">
        <v>40</v>
      </c>
    </row>
    <row r="120" customFormat="false" ht="15" hidden="false" customHeight="false" outlineLevel="0" collapsed="false">
      <c r="A120" s="212" t="n">
        <v>2015</v>
      </c>
      <c r="B120" s="390" t="s">
        <v>221</v>
      </c>
      <c r="C120" s="388" t="n">
        <v>87</v>
      </c>
    </row>
    <row r="121" customFormat="false" ht="15" hidden="false" customHeight="false" outlineLevel="0" collapsed="false">
      <c r="A121" s="212" t="n">
        <v>2015</v>
      </c>
      <c r="B121" s="390" t="s">
        <v>222</v>
      </c>
      <c r="C121" s="388" t="n">
        <v>62</v>
      </c>
    </row>
    <row r="122" customFormat="false" ht="15" hidden="false" customHeight="false" outlineLevel="0" collapsed="false">
      <c r="A122" s="212" t="n">
        <v>2015</v>
      </c>
      <c r="B122" s="390" t="s">
        <v>230</v>
      </c>
      <c r="C122" s="388" t="n">
        <v>11</v>
      </c>
    </row>
    <row r="123" customFormat="false" ht="15" hidden="false" customHeight="false" outlineLevel="0" collapsed="false">
      <c r="A123" s="212" t="n">
        <v>2015</v>
      </c>
      <c r="B123" s="390" t="s">
        <v>231</v>
      </c>
      <c r="C123" s="388" t="n">
        <v>23</v>
      </c>
    </row>
    <row r="124" customFormat="false" ht="15" hidden="false" customHeight="false" outlineLevel="0" collapsed="false">
      <c r="A124" s="212" t="n">
        <v>2015</v>
      </c>
      <c r="B124" s="390" t="s">
        <v>232</v>
      </c>
      <c r="C124" s="388" t="n">
        <v>88</v>
      </c>
    </row>
    <row r="125" customFormat="false" ht="15" hidden="false" customHeight="false" outlineLevel="0" collapsed="false">
      <c r="A125" s="212" t="n">
        <v>2015</v>
      </c>
      <c r="B125" s="390" t="s">
        <v>233</v>
      </c>
      <c r="C125" s="388" t="n">
        <v>12</v>
      </c>
    </row>
    <row r="126" customFormat="false" ht="15" hidden="false" customHeight="false" outlineLevel="0" collapsed="false">
      <c r="A126" s="212" t="n">
        <v>2015</v>
      </c>
      <c r="B126" s="390" t="s">
        <v>235</v>
      </c>
      <c r="C126" s="388" t="n">
        <v>30</v>
      </c>
    </row>
    <row r="127" customFormat="false" ht="15" hidden="false" customHeight="false" outlineLevel="0" collapsed="false">
      <c r="A127" s="212" t="n">
        <v>2015</v>
      </c>
      <c r="B127" s="390" t="s">
        <v>236</v>
      </c>
      <c r="C127" s="388" t="n">
        <v>72</v>
      </c>
    </row>
    <row r="128" customFormat="false" ht="15" hidden="false" customHeight="false" outlineLevel="0" collapsed="false">
      <c r="A128" s="212" t="n">
        <v>2015</v>
      </c>
      <c r="B128" s="390" t="s">
        <v>237</v>
      </c>
      <c r="C128" s="388" t="n">
        <v>89</v>
      </c>
    </row>
    <row r="129" customFormat="false" ht="15" hidden="false" customHeight="false" outlineLevel="0" collapsed="false">
      <c r="A129" s="212" t="n">
        <v>2015</v>
      </c>
      <c r="B129" s="390" t="s">
        <v>243</v>
      </c>
      <c r="C129" s="388" t="n">
        <v>25</v>
      </c>
    </row>
    <row r="130" customFormat="false" ht="15" hidden="false" customHeight="false" outlineLevel="0" collapsed="false">
      <c r="A130" s="212" t="n">
        <v>2015</v>
      </c>
      <c r="B130" s="390" t="s">
        <v>246</v>
      </c>
      <c r="C130" s="388" t="n">
        <v>63</v>
      </c>
    </row>
    <row r="131" customFormat="false" ht="15" hidden="false" customHeight="false" outlineLevel="0" collapsed="false">
      <c r="A131" s="212" t="n">
        <v>2015</v>
      </c>
      <c r="B131" s="390" t="s">
        <v>248</v>
      </c>
      <c r="C131" s="388" t="n">
        <v>24</v>
      </c>
    </row>
    <row r="132" customFormat="false" ht="15" hidden="false" customHeight="false" outlineLevel="0" collapsed="false">
      <c r="A132" s="212" t="n">
        <v>2015</v>
      </c>
      <c r="B132" s="390" t="s">
        <v>253</v>
      </c>
      <c r="C132" s="388" t="n">
        <v>97</v>
      </c>
    </row>
    <row r="133" customFormat="false" ht="15" hidden="false" customHeight="false" outlineLevel="0" collapsed="false">
      <c r="A133" s="212" t="n">
        <v>2015</v>
      </c>
      <c r="B133" s="390" t="s">
        <v>584</v>
      </c>
      <c r="C133" s="388" t="n">
        <v>17</v>
      </c>
    </row>
    <row r="134" customFormat="false" ht="15" hidden="false" customHeight="false" outlineLevel="0" collapsed="false">
      <c r="A134" s="212" t="n">
        <v>2015</v>
      </c>
      <c r="B134" s="390" t="s">
        <v>256</v>
      </c>
      <c r="C134" s="388" t="n">
        <v>55</v>
      </c>
    </row>
    <row r="135" customFormat="false" ht="15" hidden="false" customHeight="false" outlineLevel="0" collapsed="false">
      <c r="A135" s="212" t="n">
        <v>2015</v>
      </c>
      <c r="B135" s="390" t="s">
        <v>258</v>
      </c>
      <c r="C135" s="388" t="n">
        <v>65</v>
      </c>
    </row>
    <row r="136" customFormat="false" ht="15" hidden="false" customHeight="false" outlineLevel="0" collapsed="false">
      <c r="A136" s="212" t="n">
        <v>2015</v>
      </c>
      <c r="B136" s="390" t="s">
        <v>260</v>
      </c>
      <c r="C136" s="388" t="n">
        <v>18</v>
      </c>
    </row>
    <row r="137" customFormat="false" ht="15" hidden="false" customHeight="false" outlineLevel="0" collapsed="false">
      <c r="A137" s="212" t="n">
        <v>2015</v>
      </c>
      <c r="B137" s="390" t="s">
        <v>1316</v>
      </c>
      <c r="C137" s="388" t="n">
        <v>101</v>
      </c>
    </row>
    <row r="138" customFormat="false" ht="15" hidden="false" customHeight="false" outlineLevel="0" collapsed="false">
      <c r="A138" s="212" t="n">
        <v>2015</v>
      </c>
      <c r="B138" s="390" t="s">
        <v>266</v>
      </c>
      <c r="C138" s="388" t="n">
        <v>44</v>
      </c>
    </row>
    <row r="139" customFormat="false" ht="15" hidden="false" customHeight="false" outlineLevel="0" collapsed="false">
      <c r="A139" s="212" t="n">
        <v>2015</v>
      </c>
      <c r="B139" s="390" t="s">
        <v>268</v>
      </c>
      <c r="C139" s="388" t="n">
        <v>106</v>
      </c>
    </row>
    <row r="140" customFormat="false" ht="15" hidden="false" customHeight="false" outlineLevel="0" collapsed="false">
      <c r="A140" s="212" t="n">
        <v>2015</v>
      </c>
      <c r="B140" s="390" t="s">
        <v>620</v>
      </c>
      <c r="C140" s="388" t="n">
        <v>27</v>
      </c>
    </row>
    <row r="141" customFormat="false" ht="15" hidden="false" customHeight="false" outlineLevel="0" collapsed="false">
      <c r="A141" s="212" t="n">
        <v>2015</v>
      </c>
      <c r="B141" s="390" t="s">
        <v>270</v>
      </c>
      <c r="C141" s="388" t="n">
        <v>21</v>
      </c>
    </row>
    <row r="142" customFormat="false" ht="15" hidden="false" customHeight="false" outlineLevel="0" collapsed="false">
      <c r="A142" s="212" t="n">
        <v>2015</v>
      </c>
      <c r="B142" s="390" t="s">
        <v>1315</v>
      </c>
      <c r="C142" s="388" t="n">
        <v>9</v>
      </c>
    </row>
    <row r="143" customFormat="false" ht="15" hidden="false" customHeight="false" outlineLevel="0" collapsed="false">
      <c r="A143" s="212" t="n">
        <v>2015</v>
      </c>
      <c r="B143" s="390" t="s">
        <v>275</v>
      </c>
      <c r="C143" s="388" t="n">
        <v>29</v>
      </c>
    </row>
    <row r="144" customFormat="false" ht="15" hidden="false" customHeight="false" outlineLevel="0" collapsed="false">
      <c r="A144" s="212" t="n">
        <v>2015</v>
      </c>
      <c r="B144" s="390" t="s">
        <v>282</v>
      </c>
      <c r="C144" s="388" t="n">
        <v>69</v>
      </c>
    </row>
    <row r="145" customFormat="false" ht="15" hidden="false" customHeight="false" outlineLevel="0" collapsed="false">
      <c r="A145" s="212" t="n">
        <v>2015</v>
      </c>
      <c r="B145" s="390" t="s">
        <v>283</v>
      </c>
      <c r="C145" s="388" t="n">
        <v>99</v>
      </c>
    </row>
    <row r="146" customFormat="false" ht="15" hidden="false" customHeight="false" outlineLevel="0" collapsed="false">
      <c r="A146" s="212" t="n">
        <v>2015</v>
      </c>
      <c r="B146" s="390" t="s">
        <v>285</v>
      </c>
      <c r="C146" s="388" t="n">
        <v>57</v>
      </c>
    </row>
    <row r="147" customFormat="false" ht="15" hidden="false" customHeight="false" outlineLevel="0" collapsed="false">
      <c r="A147" s="212" t="n">
        <v>2015</v>
      </c>
      <c r="B147" s="390" t="s">
        <v>286</v>
      </c>
      <c r="C147" s="388" t="n">
        <v>85</v>
      </c>
    </row>
    <row r="148" customFormat="false" ht="15" hidden="false" customHeight="false" outlineLevel="0" collapsed="false">
      <c r="A148" s="212" t="n">
        <v>2015</v>
      </c>
      <c r="B148" s="390" t="s">
        <v>287</v>
      </c>
      <c r="C148" s="388" t="n">
        <v>14</v>
      </c>
    </row>
    <row r="149" customFormat="false" ht="15" hidden="false" customHeight="false" outlineLevel="0" collapsed="false">
      <c r="A149" s="212" t="n">
        <v>2015</v>
      </c>
      <c r="B149" s="390" t="s">
        <v>290</v>
      </c>
      <c r="C149" s="388" t="n">
        <v>60</v>
      </c>
    </row>
    <row r="150" customFormat="false" ht="15" hidden="false" customHeight="false" outlineLevel="0" collapsed="false">
      <c r="A150" s="212" t="n">
        <v>2015</v>
      </c>
      <c r="B150" s="390" t="s">
        <v>292</v>
      </c>
      <c r="C150" s="388" t="n">
        <v>4</v>
      </c>
    </row>
    <row r="151" customFormat="false" ht="15" hidden="false" customHeight="false" outlineLevel="0" collapsed="false">
      <c r="A151" s="212" t="n">
        <v>2015</v>
      </c>
      <c r="B151" s="390" t="s">
        <v>299</v>
      </c>
      <c r="C151" s="388" t="n">
        <v>1</v>
      </c>
    </row>
    <row r="152" customFormat="false" ht="15" hidden="false" customHeight="false" outlineLevel="0" collapsed="false">
      <c r="A152" s="212" t="n">
        <v>2015</v>
      </c>
      <c r="B152" s="390" t="s">
        <v>301</v>
      </c>
      <c r="C152" s="388" t="n">
        <v>102</v>
      </c>
    </row>
    <row r="153" customFormat="false" ht="15" hidden="false" customHeight="false" outlineLevel="0" collapsed="false">
      <c r="A153" s="212" t="n">
        <v>2015</v>
      </c>
      <c r="B153" s="390" t="s">
        <v>302</v>
      </c>
      <c r="C153" s="388" t="n">
        <v>81</v>
      </c>
    </row>
    <row r="154" customFormat="false" ht="15" hidden="false" customHeight="false" outlineLevel="0" collapsed="false">
      <c r="A154" s="212" t="n">
        <v>2015</v>
      </c>
      <c r="B154" s="390" t="s">
        <v>304</v>
      </c>
      <c r="C154" s="388" t="n">
        <v>79</v>
      </c>
    </row>
    <row r="155" customFormat="false" ht="15" hidden="false" customHeight="false" outlineLevel="0" collapsed="false">
      <c r="A155" s="212" t="n">
        <v>2015</v>
      </c>
      <c r="B155" s="390" t="s">
        <v>305</v>
      </c>
      <c r="C155" s="388" t="n">
        <v>32</v>
      </c>
    </row>
    <row r="156" customFormat="false" ht="15" hidden="false" customHeight="false" outlineLevel="0" collapsed="false">
      <c r="A156" s="212" t="n">
        <v>2015</v>
      </c>
      <c r="B156" s="390" t="s">
        <v>306</v>
      </c>
      <c r="C156" s="388" t="n">
        <v>83</v>
      </c>
    </row>
    <row r="157" customFormat="false" ht="15" hidden="false" customHeight="false" outlineLevel="0" collapsed="false">
      <c r="A157" s="212" t="n">
        <v>2015</v>
      </c>
      <c r="B157" s="390" t="s">
        <v>307</v>
      </c>
      <c r="C157" s="388" t="n">
        <v>5</v>
      </c>
    </row>
    <row r="158" customFormat="false" ht="15" hidden="false" customHeight="false" outlineLevel="0" collapsed="false">
      <c r="A158" s="212" t="n">
        <v>2015</v>
      </c>
      <c r="B158" s="390" t="s">
        <v>308</v>
      </c>
      <c r="C158" s="388" t="n">
        <v>103</v>
      </c>
    </row>
    <row r="159" customFormat="false" ht="15" hidden="false" customHeight="false" outlineLevel="0" collapsed="false">
      <c r="A159" s="212" t="n">
        <v>2015</v>
      </c>
      <c r="B159" s="390" t="s">
        <v>309</v>
      </c>
      <c r="C159" s="388" t="n">
        <v>47</v>
      </c>
    </row>
    <row r="160" customFormat="false" ht="15" hidden="false" customHeight="false" outlineLevel="0" collapsed="false">
      <c r="A160" s="212" t="n">
        <v>2015</v>
      </c>
      <c r="B160" s="390" t="s">
        <v>311</v>
      </c>
      <c r="C160" s="388" t="n">
        <v>51</v>
      </c>
    </row>
    <row r="161" customFormat="false" ht="15" hidden="false" customHeight="false" outlineLevel="0" collapsed="false">
      <c r="A161" s="212" t="n">
        <v>2015</v>
      </c>
      <c r="B161" s="390" t="s">
        <v>315</v>
      </c>
      <c r="C161" s="388" t="n">
        <v>10</v>
      </c>
    </row>
    <row r="162" customFormat="false" ht="15" hidden="false" customHeight="false" outlineLevel="0" collapsed="false">
      <c r="A162" s="212" t="n">
        <v>2015</v>
      </c>
      <c r="B162" s="390" t="s">
        <v>318</v>
      </c>
      <c r="C162" s="388" t="n">
        <v>28</v>
      </c>
    </row>
    <row r="163" customFormat="false" ht="15" hidden="false" customHeight="false" outlineLevel="0" collapsed="false">
      <c r="A163" s="212" t="n">
        <v>2015</v>
      </c>
      <c r="B163" s="390" t="s">
        <v>727</v>
      </c>
      <c r="C163" s="388" t="n">
        <v>8</v>
      </c>
    </row>
    <row r="164" customFormat="false" ht="15" hidden="false" customHeight="false" outlineLevel="0" collapsed="false">
      <c r="A164" s="212" t="n">
        <v>2015</v>
      </c>
      <c r="B164" s="390" t="s">
        <v>322</v>
      </c>
      <c r="C164" s="388" t="n">
        <v>50</v>
      </c>
    </row>
    <row r="165" customFormat="false" ht="15" hidden="false" customHeight="false" outlineLevel="0" collapsed="false">
      <c r="A165" s="212" t="n">
        <v>2015</v>
      </c>
      <c r="B165" s="390" t="s">
        <v>324</v>
      </c>
      <c r="C165" s="388" t="n">
        <v>59</v>
      </c>
    </row>
    <row r="166" customFormat="false" ht="15" hidden="false" customHeight="false" outlineLevel="0" collapsed="false">
      <c r="A166" s="212" t="n">
        <v>2015</v>
      </c>
      <c r="B166" s="390" t="s">
        <v>325</v>
      </c>
      <c r="C166" s="388" t="n">
        <v>67</v>
      </c>
    </row>
    <row r="167" customFormat="false" ht="15" hidden="false" customHeight="false" outlineLevel="0" collapsed="false">
      <c r="A167" s="212" t="n">
        <v>2015</v>
      </c>
      <c r="B167" s="390" t="s">
        <v>326</v>
      </c>
      <c r="C167" s="388" t="n">
        <v>6</v>
      </c>
    </row>
    <row r="168" customFormat="false" ht="15" hidden="false" customHeight="false" outlineLevel="0" collapsed="false">
      <c r="A168" s="212" t="n">
        <v>2015</v>
      </c>
      <c r="B168" s="390" t="s">
        <v>327</v>
      </c>
      <c r="C168" s="388" t="n">
        <v>92</v>
      </c>
    </row>
    <row r="169" customFormat="false" ht="15" hidden="false" customHeight="false" outlineLevel="0" collapsed="false">
      <c r="A169" s="212" t="n">
        <v>2015</v>
      </c>
      <c r="B169" s="390" t="s">
        <v>332</v>
      </c>
      <c r="C169" s="388" t="n">
        <v>48</v>
      </c>
    </row>
    <row r="170" customFormat="false" ht="15" hidden="false" customHeight="false" outlineLevel="0" collapsed="false">
      <c r="A170" s="212" t="n">
        <v>2015</v>
      </c>
      <c r="B170" s="390" t="s">
        <v>334</v>
      </c>
      <c r="C170" s="388" t="n">
        <v>56</v>
      </c>
    </row>
    <row r="171" customFormat="false" ht="15" hidden="false" customHeight="false" outlineLevel="0" collapsed="false">
      <c r="A171" s="212" t="n">
        <v>2015</v>
      </c>
      <c r="B171" s="390" t="s">
        <v>338</v>
      </c>
      <c r="C171" s="388" t="n">
        <v>34</v>
      </c>
    </row>
    <row r="172" customFormat="false" ht="15" hidden="false" customHeight="false" outlineLevel="0" collapsed="false">
      <c r="A172" s="212" t="n">
        <v>2015</v>
      </c>
      <c r="B172" s="390" t="s">
        <v>339</v>
      </c>
      <c r="C172" s="388" t="n">
        <v>76</v>
      </c>
    </row>
    <row r="173" customFormat="false" ht="15" hidden="false" customHeight="false" outlineLevel="0" collapsed="false">
      <c r="A173" s="212" t="n">
        <v>2015</v>
      </c>
      <c r="B173" s="390" t="s">
        <v>341</v>
      </c>
      <c r="C173" s="388" t="n">
        <v>45</v>
      </c>
    </row>
    <row r="174" customFormat="false" ht="15" hidden="false" customHeight="false" outlineLevel="0" collapsed="false">
      <c r="A174" s="212" t="n">
        <v>2015</v>
      </c>
      <c r="B174" s="390" t="s">
        <v>343</v>
      </c>
      <c r="C174" s="388" t="n">
        <v>68</v>
      </c>
    </row>
    <row r="175" customFormat="false" ht="15" hidden="false" customHeight="false" outlineLevel="0" collapsed="false">
      <c r="A175" s="212" t="n">
        <v>2015</v>
      </c>
      <c r="B175" s="390" t="s">
        <v>344</v>
      </c>
      <c r="C175" s="388" t="n">
        <v>26</v>
      </c>
    </row>
    <row r="176" customFormat="false" ht="15" hidden="false" customHeight="false" outlineLevel="0" collapsed="false">
      <c r="A176" s="212" t="n">
        <v>2015</v>
      </c>
      <c r="B176" s="390" t="s">
        <v>345</v>
      </c>
      <c r="C176" s="388" t="n">
        <v>70</v>
      </c>
    </row>
    <row r="177" customFormat="false" ht="15" hidden="false" customHeight="false" outlineLevel="0" collapsed="false">
      <c r="A177" s="212" t="n">
        <v>2015</v>
      </c>
      <c r="B177" s="390" t="s">
        <v>347</v>
      </c>
      <c r="C177" s="388" t="n">
        <v>54</v>
      </c>
    </row>
    <row r="178" customFormat="false" ht="15" hidden="false" customHeight="false" outlineLevel="0" collapsed="false">
      <c r="A178" s="212" t="n">
        <v>2015</v>
      </c>
      <c r="B178" s="390" t="s">
        <v>350</v>
      </c>
      <c r="C178" s="388" t="n">
        <v>36</v>
      </c>
    </row>
    <row r="179" customFormat="false" ht="15" hidden="false" customHeight="false" outlineLevel="0" collapsed="false">
      <c r="A179" s="212" t="n">
        <v>2015</v>
      </c>
      <c r="B179" s="390" t="s">
        <v>351</v>
      </c>
      <c r="C179" s="388" t="n">
        <v>96</v>
      </c>
    </row>
    <row r="180" customFormat="false" ht="15" hidden="false" customHeight="false" outlineLevel="0" collapsed="false">
      <c r="A180" s="212" t="n">
        <v>2015</v>
      </c>
      <c r="B180" s="390" t="s">
        <v>356</v>
      </c>
      <c r="C180" s="388" t="n">
        <v>105</v>
      </c>
    </row>
    <row r="181" customFormat="false" ht="15" hidden="false" customHeight="false" outlineLevel="0" collapsed="false">
      <c r="A181" s="212" t="n">
        <v>2015</v>
      </c>
      <c r="B181" s="390" t="s">
        <v>360</v>
      </c>
      <c r="C181" s="388" t="n">
        <v>82</v>
      </c>
    </row>
    <row r="182" customFormat="false" ht="15" hidden="false" customHeight="false" outlineLevel="0" collapsed="false">
      <c r="A182" s="212" t="n">
        <v>2015</v>
      </c>
      <c r="B182" s="390" t="s">
        <v>362</v>
      </c>
      <c r="C182" s="388" t="n">
        <v>39</v>
      </c>
    </row>
    <row r="183" customFormat="false" ht="15" hidden="false" customHeight="false" outlineLevel="0" collapsed="false">
      <c r="A183" s="212" t="n">
        <v>2015</v>
      </c>
      <c r="B183" s="390" t="s">
        <v>367</v>
      </c>
      <c r="C183" s="388" t="n">
        <v>78</v>
      </c>
    </row>
    <row r="184" customFormat="false" ht="15" hidden="false" customHeight="false" outlineLevel="0" collapsed="false">
      <c r="A184" s="212" t="n">
        <v>2015</v>
      </c>
      <c r="B184" s="390" t="s">
        <v>374</v>
      </c>
      <c r="C184" s="388" t="n">
        <v>53</v>
      </c>
    </row>
    <row r="185" customFormat="false" ht="15" hidden="false" customHeight="false" outlineLevel="0" collapsed="false">
      <c r="A185" s="212" t="n">
        <v>2015</v>
      </c>
      <c r="B185" s="390" t="s">
        <v>375</v>
      </c>
      <c r="C185" s="388" t="n">
        <v>35</v>
      </c>
    </row>
    <row r="186" customFormat="false" ht="15" hidden="false" customHeight="false" outlineLevel="0" collapsed="false">
      <c r="A186" s="212" t="n">
        <v>2015</v>
      </c>
      <c r="B186" s="390" t="s">
        <v>376</v>
      </c>
      <c r="C186" s="388" t="n">
        <v>33</v>
      </c>
    </row>
    <row r="187" customFormat="false" ht="15" hidden="false" customHeight="false" outlineLevel="0" collapsed="false">
      <c r="A187" s="212" t="n">
        <v>2015</v>
      </c>
      <c r="B187" s="390" t="s">
        <v>380</v>
      </c>
      <c r="C187" s="388" t="n">
        <v>16</v>
      </c>
    </row>
    <row r="188" customFormat="false" ht="15" hidden="false" customHeight="false" outlineLevel="0" collapsed="false">
      <c r="A188" s="212" t="n">
        <v>2015</v>
      </c>
      <c r="B188" s="390" t="s">
        <v>381</v>
      </c>
      <c r="C188" s="388" t="n">
        <v>52</v>
      </c>
    </row>
    <row r="189" customFormat="false" ht="15" hidden="false" customHeight="false" outlineLevel="0" collapsed="false">
      <c r="A189" s="212" t="n">
        <v>2015</v>
      </c>
      <c r="B189" s="390" t="s">
        <v>383</v>
      </c>
      <c r="C189" s="388" t="n">
        <v>100</v>
      </c>
    </row>
    <row r="190" customFormat="false" ht="15" hidden="false" customHeight="false" outlineLevel="0" collapsed="false">
      <c r="A190" s="212" t="n">
        <v>2015</v>
      </c>
      <c r="B190" s="390" t="s">
        <v>384</v>
      </c>
      <c r="C190" s="388" t="n">
        <v>64</v>
      </c>
    </row>
    <row r="191" customFormat="false" ht="15" hidden="false" customHeight="false" outlineLevel="0" collapsed="false">
      <c r="A191" s="212" t="n">
        <v>2015</v>
      </c>
      <c r="B191" s="390" t="s">
        <v>385</v>
      </c>
      <c r="C191" s="388" t="n">
        <v>3</v>
      </c>
    </row>
    <row r="192" customFormat="false" ht="15" hidden="false" customHeight="false" outlineLevel="0" collapsed="false">
      <c r="A192" s="212" t="n">
        <v>2015</v>
      </c>
      <c r="B192" s="390" t="s">
        <v>386</v>
      </c>
      <c r="C192" s="388" t="n">
        <v>19</v>
      </c>
    </row>
    <row r="193" customFormat="false" ht="15" hidden="false" customHeight="false" outlineLevel="0" collapsed="false">
      <c r="A193" s="212" t="n">
        <v>2015</v>
      </c>
      <c r="B193" s="390" t="s">
        <v>387</v>
      </c>
      <c r="C193" s="388" t="n">
        <v>7</v>
      </c>
    </row>
    <row r="194" customFormat="false" ht="15" hidden="false" customHeight="false" outlineLevel="0" collapsed="false">
      <c r="A194" s="212" t="n">
        <v>2015</v>
      </c>
      <c r="B194" s="390" t="s">
        <v>391</v>
      </c>
      <c r="C194" s="388" t="n">
        <v>13</v>
      </c>
    </row>
    <row r="195" customFormat="false" ht="15" hidden="false" customHeight="false" outlineLevel="0" collapsed="false">
      <c r="A195" s="212" t="n">
        <v>2015</v>
      </c>
      <c r="B195" s="390" t="s">
        <v>394</v>
      </c>
      <c r="C195" s="388" t="n">
        <v>86</v>
      </c>
    </row>
    <row r="196" customFormat="false" ht="15" hidden="false" customHeight="false" outlineLevel="0" collapsed="false">
      <c r="A196" s="212" t="n">
        <v>2015</v>
      </c>
      <c r="B196" s="390" t="s">
        <v>401</v>
      </c>
      <c r="C196" s="388" t="n">
        <v>37</v>
      </c>
    </row>
    <row r="197" customFormat="false" ht="15" hidden="false" customHeight="false" outlineLevel="0" collapsed="false">
      <c r="A197" s="212" t="n">
        <v>2015</v>
      </c>
      <c r="B197" s="390" t="s">
        <v>409</v>
      </c>
      <c r="C197" s="388" t="n">
        <v>95</v>
      </c>
    </row>
    <row r="198" customFormat="false" ht="15" hidden="false" customHeight="false" outlineLevel="0" collapsed="false">
      <c r="A198" s="212" t="n">
        <v>2015</v>
      </c>
      <c r="B198" s="390" t="s">
        <v>410</v>
      </c>
      <c r="C198" s="388" t="n">
        <v>41</v>
      </c>
    </row>
    <row r="199" customFormat="false" ht="15" hidden="false" customHeight="false" outlineLevel="0" collapsed="false">
      <c r="A199" s="212" t="n">
        <v>2015</v>
      </c>
      <c r="B199" s="390" t="s">
        <v>412</v>
      </c>
      <c r="C199" s="388" t="n">
        <v>49</v>
      </c>
    </row>
    <row r="200" customFormat="false" ht="15" hidden="false" customHeight="false" outlineLevel="0" collapsed="false">
      <c r="A200" s="212" t="n">
        <v>2015</v>
      </c>
      <c r="B200" s="390" t="s">
        <v>414</v>
      </c>
      <c r="C200" s="388" t="n">
        <v>91</v>
      </c>
    </row>
    <row r="201" customFormat="false" ht="15" hidden="false" customHeight="false" outlineLevel="0" collapsed="false">
      <c r="A201" s="212" t="n">
        <v>2015</v>
      </c>
      <c r="B201" s="390" t="s">
        <v>417</v>
      </c>
      <c r="C201" s="388" t="n">
        <v>61</v>
      </c>
    </row>
    <row r="202" customFormat="false" ht="15" hidden="false" customHeight="false" outlineLevel="0" collapsed="false">
      <c r="A202" s="212" t="n">
        <v>2015</v>
      </c>
      <c r="B202" s="390" t="s">
        <v>418</v>
      </c>
      <c r="C202" s="388" t="n">
        <v>84</v>
      </c>
    </row>
    <row r="203" customFormat="false" ht="15" hidden="false" customHeight="false" outlineLevel="0" collapsed="false">
      <c r="A203" s="212" t="n">
        <v>2015</v>
      </c>
      <c r="B203" s="390" t="s">
        <v>419</v>
      </c>
      <c r="C203" s="388" t="n">
        <v>93</v>
      </c>
    </row>
    <row r="204" customFormat="false" ht="15" hidden="false" customHeight="false" outlineLevel="0" collapsed="false">
      <c r="A204" s="212" t="n">
        <v>2015</v>
      </c>
      <c r="B204" s="390" t="s">
        <v>422</v>
      </c>
      <c r="C204" s="388" t="n">
        <v>46</v>
      </c>
    </row>
    <row r="205" customFormat="false" ht="15" hidden="false" customHeight="false" outlineLevel="0" collapsed="false">
      <c r="A205" s="212" t="n">
        <v>2015</v>
      </c>
      <c r="B205" s="390" t="s">
        <v>428</v>
      </c>
      <c r="C205" s="388" t="n">
        <v>90</v>
      </c>
    </row>
    <row r="206" customFormat="false" ht="15" hidden="false" customHeight="false" outlineLevel="0" collapsed="false">
      <c r="A206" s="212" t="n">
        <v>2015</v>
      </c>
      <c r="B206" s="390" t="s">
        <v>430</v>
      </c>
      <c r="C206" s="388" t="n">
        <v>75</v>
      </c>
    </row>
    <row r="207" customFormat="false" ht="15" hidden="false" customHeight="false" outlineLevel="0" collapsed="false">
      <c r="A207" s="212" t="n">
        <v>2015</v>
      </c>
      <c r="B207" s="390" t="s">
        <v>433</v>
      </c>
      <c r="C207" s="388" t="n">
        <v>77</v>
      </c>
    </row>
    <row r="208" customFormat="false" ht="15" hidden="false" customHeight="false" outlineLevel="0" collapsed="false">
      <c r="A208" s="212" t="n">
        <v>2015</v>
      </c>
      <c r="B208" s="390" t="s">
        <v>437</v>
      </c>
      <c r="C208" s="388" t="n">
        <v>74</v>
      </c>
    </row>
    <row r="209" customFormat="false" ht="15" hidden="false" customHeight="false" outlineLevel="0" collapsed="false">
      <c r="A209" s="212" t="n">
        <v>2015</v>
      </c>
      <c r="B209" s="390" t="s">
        <v>438</v>
      </c>
      <c r="C209" s="388" t="n">
        <v>15</v>
      </c>
    </row>
    <row r="210" customFormat="false" ht="15" hidden="false" customHeight="false" outlineLevel="0" collapsed="false">
      <c r="A210" s="212" t="n">
        <v>2016</v>
      </c>
      <c r="B210" s="212" t="s">
        <v>186</v>
      </c>
      <c r="C210" s="388" t="n">
        <v>34</v>
      </c>
    </row>
    <row r="211" customFormat="false" ht="15" hidden="false" customHeight="false" outlineLevel="0" collapsed="false">
      <c r="A211" s="212" t="n">
        <v>2016</v>
      </c>
      <c r="B211" s="212" t="s">
        <v>189</v>
      </c>
      <c r="C211" s="388" t="n">
        <v>52</v>
      </c>
    </row>
    <row r="212" customFormat="false" ht="15" hidden="false" customHeight="false" outlineLevel="0" collapsed="false">
      <c r="A212" s="212" t="n">
        <v>2016</v>
      </c>
      <c r="B212" s="212" t="s">
        <v>193</v>
      </c>
      <c r="C212" s="388" t="n">
        <v>28</v>
      </c>
    </row>
    <row r="213" customFormat="false" ht="15" hidden="false" customHeight="false" outlineLevel="0" collapsed="false">
      <c r="A213" s="212" t="n">
        <v>2016</v>
      </c>
      <c r="B213" s="212" t="s">
        <v>194</v>
      </c>
      <c r="C213" s="388" t="n">
        <v>67</v>
      </c>
    </row>
    <row r="214" customFormat="false" ht="15" hidden="false" customHeight="false" outlineLevel="0" collapsed="false">
      <c r="A214" s="212" t="n">
        <v>2016</v>
      </c>
      <c r="B214" s="212" t="s">
        <v>201</v>
      </c>
      <c r="C214" s="388" t="n">
        <v>53</v>
      </c>
    </row>
    <row r="215" customFormat="false" ht="15" hidden="false" customHeight="false" outlineLevel="0" collapsed="false">
      <c r="A215" s="212" t="n">
        <v>2016</v>
      </c>
      <c r="B215" s="212" t="s">
        <v>202</v>
      </c>
      <c r="C215" s="388" t="n">
        <v>6</v>
      </c>
    </row>
    <row r="216" customFormat="false" ht="15" hidden="false" customHeight="false" outlineLevel="0" collapsed="false">
      <c r="A216" s="212" t="n">
        <v>2016</v>
      </c>
      <c r="B216" s="212" t="s">
        <v>213</v>
      </c>
      <c r="C216" s="388" t="n">
        <v>79</v>
      </c>
    </row>
    <row r="217" customFormat="false" ht="15" hidden="false" customHeight="false" outlineLevel="0" collapsed="false">
      <c r="A217" s="212" t="n">
        <v>2016</v>
      </c>
      <c r="B217" s="212" t="s">
        <v>215</v>
      </c>
      <c r="C217" s="388" t="n">
        <v>25</v>
      </c>
    </row>
    <row r="218" customFormat="false" ht="15" hidden="false" customHeight="false" outlineLevel="0" collapsed="false">
      <c r="A218" s="212" t="n">
        <v>2016</v>
      </c>
      <c r="B218" s="212" t="s">
        <v>216</v>
      </c>
      <c r="C218" s="388" t="n">
        <v>24</v>
      </c>
    </row>
    <row r="219" customFormat="false" ht="15" hidden="false" customHeight="false" outlineLevel="0" collapsed="false">
      <c r="A219" s="212" t="n">
        <v>2016</v>
      </c>
      <c r="B219" s="212" t="s">
        <v>217</v>
      </c>
      <c r="C219" s="388" t="n">
        <v>47</v>
      </c>
    </row>
    <row r="220" customFormat="false" ht="15" hidden="false" customHeight="false" outlineLevel="0" collapsed="false">
      <c r="A220" s="212" t="n">
        <v>2016</v>
      </c>
      <c r="B220" s="212" t="s">
        <v>222</v>
      </c>
      <c r="C220" s="388" t="n">
        <v>57</v>
      </c>
    </row>
    <row r="221" customFormat="false" ht="15" hidden="false" customHeight="false" outlineLevel="0" collapsed="false">
      <c r="A221" s="212" t="n">
        <v>2016</v>
      </c>
      <c r="B221" s="212" t="s">
        <v>231</v>
      </c>
      <c r="C221" s="388" t="n">
        <v>16</v>
      </c>
    </row>
    <row r="222" customFormat="false" ht="15" hidden="false" customHeight="false" outlineLevel="0" collapsed="false">
      <c r="A222" s="212" t="n">
        <v>2016</v>
      </c>
      <c r="B222" s="212" t="s">
        <v>233</v>
      </c>
      <c r="C222" s="388" t="n">
        <v>11</v>
      </c>
    </row>
    <row r="223" customFormat="false" ht="15" hidden="false" customHeight="false" outlineLevel="0" collapsed="false">
      <c r="A223" s="212" t="n">
        <v>2016</v>
      </c>
      <c r="B223" s="212" t="s">
        <v>235</v>
      </c>
      <c r="C223" s="388" t="n">
        <v>35</v>
      </c>
    </row>
    <row r="224" customFormat="false" ht="15" hidden="false" customHeight="false" outlineLevel="0" collapsed="false">
      <c r="A224" s="212" t="n">
        <v>2016</v>
      </c>
      <c r="B224" s="212" t="s">
        <v>236</v>
      </c>
      <c r="C224" s="388" t="n">
        <v>42</v>
      </c>
    </row>
    <row r="225" customFormat="false" ht="15" hidden="false" customHeight="false" outlineLevel="0" collapsed="false">
      <c r="A225" s="212" t="n">
        <v>2016</v>
      </c>
      <c r="B225" s="212" t="s">
        <v>237</v>
      </c>
      <c r="C225" s="388" t="n">
        <v>74</v>
      </c>
    </row>
    <row r="226" customFormat="false" ht="15" hidden="false" customHeight="false" outlineLevel="0" collapsed="false">
      <c r="A226" s="212" t="n">
        <v>2016</v>
      </c>
      <c r="B226" s="212" t="s">
        <v>243</v>
      </c>
      <c r="C226" s="388" t="n">
        <v>33</v>
      </c>
    </row>
    <row r="227" customFormat="false" ht="15" hidden="false" customHeight="false" outlineLevel="0" collapsed="false">
      <c r="A227" s="212" t="n">
        <v>2016</v>
      </c>
      <c r="B227" s="212" t="s">
        <v>245</v>
      </c>
      <c r="C227" s="388" t="n">
        <v>41</v>
      </c>
    </row>
    <row r="228" customFormat="false" ht="15" hidden="false" customHeight="false" outlineLevel="0" collapsed="false">
      <c r="A228" s="212" t="n">
        <v>2016</v>
      </c>
      <c r="B228" s="212" t="s">
        <v>248</v>
      </c>
      <c r="C228" s="388" t="n">
        <v>26</v>
      </c>
    </row>
    <row r="229" customFormat="false" ht="15" hidden="false" customHeight="false" outlineLevel="0" collapsed="false">
      <c r="A229" s="212" t="n">
        <v>2016</v>
      </c>
      <c r="B229" s="212" t="s">
        <v>584</v>
      </c>
      <c r="C229" s="388" t="n">
        <v>8</v>
      </c>
    </row>
    <row r="230" customFormat="false" ht="15" hidden="false" customHeight="false" outlineLevel="0" collapsed="false">
      <c r="A230" s="212" t="n">
        <v>2016</v>
      </c>
      <c r="B230" s="212" t="s">
        <v>256</v>
      </c>
      <c r="C230" s="388" t="n">
        <v>68</v>
      </c>
    </row>
    <row r="231" customFormat="false" ht="15" hidden="false" customHeight="false" outlineLevel="0" collapsed="false">
      <c r="A231" s="212" t="n">
        <v>2016</v>
      </c>
      <c r="B231" s="212" t="s">
        <v>258</v>
      </c>
      <c r="C231" s="388" t="n">
        <v>18</v>
      </c>
    </row>
    <row r="232" customFormat="false" ht="15" hidden="false" customHeight="false" outlineLevel="0" collapsed="false">
      <c r="A232" s="212" t="n">
        <v>2016</v>
      </c>
      <c r="B232" s="212" t="s">
        <v>1316</v>
      </c>
      <c r="C232" s="388" t="n">
        <v>69</v>
      </c>
    </row>
    <row r="233" customFormat="false" ht="15" hidden="false" customHeight="false" outlineLevel="0" collapsed="false">
      <c r="A233" s="212" t="n">
        <v>2016</v>
      </c>
      <c r="B233" s="212" t="s">
        <v>264</v>
      </c>
      <c r="C233" s="388" t="n">
        <v>15</v>
      </c>
    </row>
    <row r="234" customFormat="false" ht="15" hidden="false" customHeight="false" outlineLevel="0" collapsed="false">
      <c r="A234" s="212" t="n">
        <v>2016</v>
      </c>
      <c r="B234" s="212" t="s">
        <v>266</v>
      </c>
      <c r="C234" s="388" t="n">
        <v>51</v>
      </c>
    </row>
    <row r="235" customFormat="false" ht="15" hidden="false" customHeight="false" outlineLevel="0" collapsed="false">
      <c r="A235" s="212" t="n">
        <v>2016</v>
      </c>
      <c r="B235" s="212" t="s">
        <v>270</v>
      </c>
      <c r="C235" s="388" t="n">
        <v>23</v>
      </c>
    </row>
    <row r="236" customFormat="false" ht="15" hidden="false" customHeight="false" outlineLevel="0" collapsed="false">
      <c r="A236" s="212" t="n">
        <v>2016</v>
      </c>
      <c r="B236" s="212" t="s">
        <v>1315</v>
      </c>
      <c r="C236" s="388" t="n">
        <v>20</v>
      </c>
    </row>
    <row r="237" customFormat="false" ht="15" hidden="false" customHeight="false" outlineLevel="0" collapsed="false">
      <c r="A237" s="212" t="n">
        <v>2016</v>
      </c>
      <c r="B237" s="212" t="s">
        <v>276</v>
      </c>
      <c r="C237" s="388" t="n">
        <v>71</v>
      </c>
    </row>
    <row r="238" customFormat="false" ht="15" hidden="false" customHeight="false" outlineLevel="0" collapsed="false">
      <c r="A238" s="212" t="n">
        <v>2016</v>
      </c>
      <c r="B238" s="212" t="s">
        <v>287</v>
      </c>
      <c r="C238" s="388" t="n">
        <v>9</v>
      </c>
    </row>
    <row r="239" customFormat="false" ht="15" hidden="false" customHeight="false" outlineLevel="0" collapsed="false">
      <c r="A239" s="212" t="n">
        <v>2016</v>
      </c>
      <c r="B239" s="212" t="s">
        <v>290</v>
      </c>
      <c r="C239" s="388" t="n">
        <v>60</v>
      </c>
    </row>
    <row r="240" customFormat="false" ht="15" hidden="false" customHeight="false" outlineLevel="0" collapsed="false">
      <c r="A240" s="212" t="n">
        <v>2016</v>
      </c>
      <c r="B240" s="212" t="s">
        <v>292</v>
      </c>
      <c r="C240" s="388" t="n">
        <v>4</v>
      </c>
    </row>
    <row r="241" customFormat="false" ht="15" hidden="false" customHeight="false" outlineLevel="0" collapsed="false">
      <c r="A241" s="212" t="n">
        <v>2016</v>
      </c>
      <c r="B241" s="212" t="s">
        <v>296</v>
      </c>
      <c r="C241" s="388" t="n">
        <v>7</v>
      </c>
    </row>
    <row r="242" customFormat="false" ht="15" hidden="false" customHeight="false" outlineLevel="0" collapsed="false">
      <c r="A242" s="212" t="n">
        <v>2016</v>
      </c>
      <c r="B242" s="212" t="s">
        <v>299</v>
      </c>
      <c r="C242" s="388" t="n">
        <v>1</v>
      </c>
    </row>
    <row r="243" customFormat="false" ht="15" hidden="false" customHeight="false" outlineLevel="0" collapsed="false">
      <c r="A243" s="212" t="n">
        <v>2016</v>
      </c>
      <c r="B243" s="212" t="s">
        <v>301</v>
      </c>
      <c r="C243" s="388" t="n">
        <v>78</v>
      </c>
    </row>
    <row r="244" customFormat="false" ht="15" hidden="false" customHeight="false" outlineLevel="0" collapsed="false">
      <c r="A244" s="212" t="n">
        <v>2016</v>
      </c>
      <c r="B244" s="212" t="s">
        <v>302</v>
      </c>
      <c r="C244" s="388" t="n">
        <v>48</v>
      </c>
    </row>
    <row r="245" customFormat="false" ht="15" hidden="false" customHeight="false" outlineLevel="0" collapsed="false">
      <c r="A245" s="212" t="n">
        <v>2016</v>
      </c>
      <c r="B245" s="212" t="s">
        <v>305</v>
      </c>
      <c r="C245" s="388" t="n">
        <v>31</v>
      </c>
    </row>
    <row r="246" customFormat="false" ht="15" hidden="false" customHeight="false" outlineLevel="0" collapsed="false">
      <c r="A246" s="212" t="n">
        <v>2016</v>
      </c>
      <c r="B246" s="212" t="s">
        <v>306</v>
      </c>
      <c r="C246" s="388" t="n">
        <v>73</v>
      </c>
    </row>
    <row r="247" customFormat="false" ht="15" hidden="false" customHeight="false" outlineLevel="0" collapsed="false">
      <c r="A247" s="212" t="n">
        <v>2016</v>
      </c>
      <c r="B247" s="212" t="s">
        <v>307</v>
      </c>
      <c r="C247" s="388" t="n">
        <v>5</v>
      </c>
    </row>
    <row r="248" customFormat="false" ht="15" hidden="false" customHeight="false" outlineLevel="0" collapsed="false">
      <c r="A248" s="212" t="n">
        <v>2016</v>
      </c>
      <c r="B248" s="212" t="s">
        <v>309</v>
      </c>
      <c r="C248" s="388" t="n">
        <v>64</v>
      </c>
    </row>
    <row r="249" customFormat="false" ht="15" hidden="false" customHeight="false" outlineLevel="0" collapsed="false">
      <c r="A249" s="212" t="n">
        <v>2016</v>
      </c>
      <c r="B249" s="212" t="s">
        <v>311</v>
      </c>
      <c r="C249" s="388" t="n">
        <v>45</v>
      </c>
    </row>
    <row r="250" customFormat="false" ht="15" hidden="false" customHeight="false" outlineLevel="0" collapsed="false">
      <c r="A250" s="212" t="n">
        <v>2016</v>
      </c>
      <c r="B250" s="212" t="s">
        <v>315</v>
      </c>
      <c r="C250" s="388" t="n">
        <v>14</v>
      </c>
    </row>
    <row r="251" customFormat="false" ht="15" hidden="false" customHeight="false" outlineLevel="0" collapsed="false">
      <c r="A251" s="212" t="n">
        <v>2016</v>
      </c>
      <c r="B251" s="212" t="s">
        <v>318</v>
      </c>
      <c r="C251" s="388" t="n">
        <v>27</v>
      </c>
    </row>
    <row r="252" customFormat="false" ht="15" hidden="false" customHeight="false" outlineLevel="0" collapsed="false">
      <c r="A252" s="212" t="n">
        <v>2016</v>
      </c>
      <c r="B252" s="212" t="s">
        <v>727</v>
      </c>
      <c r="C252" s="388" t="n">
        <v>12</v>
      </c>
    </row>
    <row r="253" customFormat="false" ht="15" hidden="false" customHeight="false" outlineLevel="0" collapsed="false">
      <c r="A253" s="212" t="n">
        <v>2016</v>
      </c>
      <c r="B253" s="212" t="s">
        <v>322</v>
      </c>
      <c r="C253" s="388" t="n">
        <v>62</v>
      </c>
    </row>
    <row r="254" customFormat="false" ht="15" hidden="false" customHeight="false" outlineLevel="0" collapsed="false">
      <c r="A254" s="212" t="n">
        <v>2016</v>
      </c>
      <c r="B254" s="212" t="s">
        <v>324</v>
      </c>
      <c r="C254" s="388" t="n">
        <v>46</v>
      </c>
    </row>
    <row r="255" customFormat="false" ht="15" hidden="false" customHeight="false" outlineLevel="0" collapsed="false">
      <c r="A255" s="212" t="n">
        <v>2016</v>
      </c>
      <c r="B255" s="212" t="s">
        <v>325</v>
      </c>
      <c r="C255" s="388" t="n">
        <v>61</v>
      </c>
    </row>
    <row r="256" customFormat="false" ht="15" hidden="false" customHeight="false" outlineLevel="0" collapsed="false">
      <c r="A256" s="212" t="n">
        <v>2016</v>
      </c>
      <c r="B256" s="212" t="s">
        <v>326</v>
      </c>
      <c r="C256" s="388" t="n">
        <v>19</v>
      </c>
    </row>
    <row r="257" customFormat="false" ht="15" hidden="false" customHeight="false" outlineLevel="0" collapsed="false">
      <c r="A257" s="212" t="n">
        <v>2016</v>
      </c>
      <c r="B257" s="212" t="s">
        <v>327</v>
      </c>
      <c r="C257" s="388" t="n">
        <v>75</v>
      </c>
    </row>
    <row r="258" customFormat="false" ht="15" hidden="false" customHeight="false" outlineLevel="0" collapsed="false">
      <c r="A258" s="212" t="n">
        <v>2016</v>
      </c>
      <c r="B258" s="212" t="s">
        <v>331</v>
      </c>
      <c r="C258" s="388" t="n">
        <v>37</v>
      </c>
    </row>
    <row r="259" customFormat="false" ht="15" hidden="false" customHeight="false" outlineLevel="0" collapsed="false">
      <c r="A259" s="212" t="n">
        <v>2016</v>
      </c>
      <c r="B259" s="212" t="s">
        <v>332</v>
      </c>
      <c r="C259" s="388" t="n">
        <v>30</v>
      </c>
    </row>
    <row r="260" customFormat="false" ht="15" hidden="false" customHeight="false" outlineLevel="0" collapsed="false">
      <c r="A260" s="212" t="n">
        <v>2016</v>
      </c>
      <c r="B260" s="212" t="s">
        <v>334</v>
      </c>
      <c r="C260" s="388" t="n">
        <v>29</v>
      </c>
    </row>
    <row r="261" customFormat="false" ht="15" hidden="false" customHeight="false" outlineLevel="0" collapsed="false">
      <c r="A261" s="212" t="n">
        <v>2016</v>
      </c>
      <c r="B261" s="212" t="s">
        <v>338</v>
      </c>
      <c r="C261" s="388" t="n">
        <v>32</v>
      </c>
    </row>
    <row r="262" customFormat="false" ht="15" hidden="false" customHeight="false" outlineLevel="0" collapsed="false">
      <c r="A262" s="212" t="n">
        <v>2016</v>
      </c>
      <c r="B262" s="212" t="s">
        <v>341</v>
      </c>
      <c r="C262" s="388" t="n">
        <v>36</v>
      </c>
    </row>
    <row r="263" customFormat="false" ht="15" hidden="false" customHeight="false" outlineLevel="0" collapsed="false">
      <c r="A263" s="212" t="n">
        <v>2016</v>
      </c>
      <c r="B263" s="212" t="s">
        <v>343</v>
      </c>
      <c r="C263" s="388" t="n">
        <v>70</v>
      </c>
    </row>
    <row r="264" customFormat="false" ht="15" hidden="false" customHeight="false" outlineLevel="0" collapsed="false">
      <c r="A264" s="212" t="n">
        <v>2016</v>
      </c>
      <c r="B264" s="212" t="s">
        <v>344</v>
      </c>
      <c r="C264" s="388" t="n">
        <v>22</v>
      </c>
    </row>
    <row r="265" customFormat="false" ht="15" hidden="false" customHeight="false" outlineLevel="0" collapsed="false">
      <c r="A265" s="212" t="n">
        <v>2016</v>
      </c>
      <c r="B265" s="212" t="s">
        <v>347</v>
      </c>
      <c r="C265" s="388" t="n">
        <v>39</v>
      </c>
    </row>
    <row r="266" customFormat="false" ht="15" hidden="false" customHeight="false" outlineLevel="0" collapsed="false">
      <c r="A266" s="212" t="n">
        <v>2016</v>
      </c>
      <c r="B266" s="212" t="s">
        <v>350</v>
      </c>
      <c r="C266" s="388" t="n">
        <v>56</v>
      </c>
    </row>
    <row r="267" customFormat="false" ht="15" hidden="false" customHeight="false" outlineLevel="0" collapsed="false">
      <c r="A267" s="212" t="n">
        <v>2016</v>
      </c>
      <c r="B267" s="212" t="s">
        <v>357</v>
      </c>
      <c r="C267" s="388" t="n">
        <v>63</v>
      </c>
    </row>
    <row r="268" customFormat="false" ht="15" hidden="false" customHeight="false" outlineLevel="0" collapsed="false">
      <c r="A268" s="212" t="n">
        <v>2016</v>
      </c>
      <c r="B268" s="212" t="s">
        <v>360</v>
      </c>
      <c r="C268" s="388" t="n">
        <v>76</v>
      </c>
    </row>
    <row r="269" customFormat="false" ht="15" hidden="false" customHeight="false" outlineLevel="0" collapsed="false">
      <c r="A269" s="212" t="n">
        <v>2016</v>
      </c>
      <c r="B269" s="212" t="s">
        <v>368</v>
      </c>
      <c r="C269" s="388" t="n">
        <v>44</v>
      </c>
    </row>
    <row r="270" customFormat="false" ht="15" hidden="false" customHeight="false" outlineLevel="0" collapsed="false">
      <c r="A270" s="212" t="n">
        <v>2016</v>
      </c>
      <c r="B270" s="212" t="s">
        <v>374</v>
      </c>
      <c r="C270" s="388" t="n">
        <v>55</v>
      </c>
    </row>
    <row r="271" customFormat="false" ht="15" hidden="false" customHeight="false" outlineLevel="0" collapsed="false">
      <c r="A271" s="212" t="n">
        <v>2016</v>
      </c>
      <c r="B271" s="212" t="s">
        <v>376</v>
      </c>
      <c r="C271" s="388" t="n">
        <v>38</v>
      </c>
    </row>
    <row r="272" customFormat="false" ht="15" hidden="false" customHeight="false" outlineLevel="0" collapsed="false">
      <c r="A272" s="212" t="n">
        <v>2016</v>
      </c>
      <c r="B272" s="212" t="s">
        <v>380</v>
      </c>
      <c r="C272" s="388" t="n">
        <v>10</v>
      </c>
    </row>
    <row r="273" customFormat="false" ht="15" hidden="false" customHeight="false" outlineLevel="0" collapsed="false">
      <c r="A273" s="212" t="n">
        <v>2016</v>
      </c>
      <c r="B273" s="212" t="s">
        <v>381</v>
      </c>
      <c r="C273" s="388" t="n">
        <v>54</v>
      </c>
    </row>
    <row r="274" customFormat="false" ht="15" hidden="false" customHeight="false" outlineLevel="0" collapsed="false">
      <c r="A274" s="212" t="n">
        <v>2016</v>
      </c>
      <c r="B274" s="212" t="s">
        <v>384</v>
      </c>
      <c r="C274" s="388" t="n">
        <v>65</v>
      </c>
    </row>
    <row r="275" customFormat="false" ht="15" hidden="false" customHeight="false" outlineLevel="0" collapsed="false">
      <c r="A275" s="212" t="n">
        <v>2016</v>
      </c>
      <c r="B275" s="212" t="s">
        <v>385</v>
      </c>
      <c r="C275" s="388" t="n">
        <v>3</v>
      </c>
    </row>
    <row r="276" customFormat="false" ht="15" hidden="false" customHeight="false" outlineLevel="0" collapsed="false">
      <c r="A276" s="212" t="n">
        <v>2016</v>
      </c>
      <c r="B276" s="212" t="s">
        <v>387</v>
      </c>
      <c r="C276" s="388" t="n">
        <v>2</v>
      </c>
    </row>
    <row r="277" customFormat="false" ht="15" hidden="false" customHeight="false" outlineLevel="0" collapsed="false">
      <c r="A277" s="212" t="n">
        <v>2016</v>
      </c>
      <c r="B277" s="212" t="s">
        <v>401</v>
      </c>
      <c r="C277" s="388" t="n">
        <v>40</v>
      </c>
    </row>
    <row r="278" customFormat="false" ht="15" hidden="false" customHeight="false" outlineLevel="0" collapsed="false">
      <c r="A278" s="212" t="n">
        <v>2016</v>
      </c>
      <c r="B278" s="212" t="s">
        <v>409</v>
      </c>
      <c r="C278" s="388" t="n">
        <v>80</v>
      </c>
    </row>
    <row r="279" customFormat="false" ht="15" hidden="false" customHeight="false" outlineLevel="0" collapsed="false">
      <c r="A279" s="212" t="n">
        <v>2016</v>
      </c>
      <c r="B279" s="212" t="s">
        <v>410</v>
      </c>
      <c r="C279" s="388" t="n">
        <v>17</v>
      </c>
    </row>
    <row r="280" customFormat="false" ht="15" hidden="false" customHeight="false" outlineLevel="0" collapsed="false">
      <c r="A280" s="212" t="n">
        <v>2016</v>
      </c>
      <c r="B280" s="212" t="s">
        <v>411</v>
      </c>
      <c r="C280" s="388" t="n">
        <v>21</v>
      </c>
    </row>
    <row r="281" customFormat="false" ht="15" hidden="false" customHeight="false" outlineLevel="0" collapsed="false">
      <c r="A281" s="212" t="n">
        <v>2016</v>
      </c>
      <c r="B281" s="212" t="s">
        <v>412</v>
      </c>
      <c r="C281" s="388" t="n">
        <v>43</v>
      </c>
    </row>
    <row r="282" customFormat="false" ht="15" hidden="false" customHeight="false" outlineLevel="0" collapsed="false">
      <c r="A282" s="212" t="n">
        <v>2016</v>
      </c>
      <c r="B282" s="212" t="s">
        <v>414</v>
      </c>
      <c r="C282" s="388" t="n">
        <v>72</v>
      </c>
    </row>
    <row r="283" customFormat="false" ht="15" hidden="false" customHeight="false" outlineLevel="0" collapsed="false">
      <c r="A283" s="212" t="n">
        <v>2016</v>
      </c>
      <c r="B283" s="212" t="s">
        <v>415</v>
      </c>
      <c r="C283" s="388" t="n">
        <v>66</v>
      </c>
    </row>
    <row r="284" customFormat="false" ht="15" hidden="false" customHeight="false" outlineLevel="0" collapsed="false">
      <c r="A284" s="212" t="n">
        <v>2016</v>
      </c>
      <c r="B284" s="212" t="s">
        <v>418</v>
      </c>
      <c r="C284" s="388" t="n">
        <v>59</v>
      </c>
    </row>
    <row r="285" customFormat="false" ht="15" hidden="false" customHeight="false" outlineLevel="0" collapsed="false">
      <c r="A285" s="212" t="n">
        <v>2016</v>
      </c>
      <c r="B285" s="212" t="s">
        <v>419</v>
      </c>
      <c r="C285" s="388" t="n">
        <v>77</v>
      </c>
    </row>
    <row r="286" customFormat="false" ht="15" hidden="false" customHeight="false" outlineLevel="0" collapsed="false">
      <c r="A286" s="212" t="n">
        <v>2016</v>
      </c>
      <c r="B286" s="212" t="s">
        <v>422</v>
      </c>
      <c r="C286" s="388" t="n">
        <v>49</v>
      </c>
    </row>
    <row r="287" customFormat="false" ht="15" hidden="false" customHeight="false" outlineLevel="0" collapsed="false">
      <c r="A287" s="212" t="n">
        <v>2016</v>
      </c>
      <c r="B287" s="212" t="s">
        <v>427</v>
      </c>
      <c r="C287" s="388" t="n">
        <v>50</v>
      </c>
    </row>
    <row r="288" customFormat="false" ht="15" hidden="false" customHeight="false" outlineLevel="0" collapsed="false">
      <c r="A288" s="212" t="n">
        <v>2016</v>
      </c>
      <c r="B288" s="212" t="s">
        <v>433</v>
      </c>
      <c r="C288" s="388" t="n">
        <v>58</v>
      </c>
    </row>
    <row r="289" customFormat="false" ht="15" hidden="false" customHeight="false" outlineLevel="0" collapsed="false">
      <c r="A289" s="212" t="n">
        <v>2016</v>
      </c>
      <c r="B289" s="212" t="s">
        <v>438</v>
      </c>
      <c r="C289" s="388" t="n">
        <v>13</v>
      </c>
    </row>
    <row r="290" customFormat="false" ht="15" hidden="false" customHeight="false" outlineLevel="0" collapsed="false">
      <c r="A290" s="212" t="n">
        <v>2017</v>
      </c>
      <c r="B290" s="390" t="s">
        <v>186</v>
      </c>
      <c r="C290" s="388" t="n">
        <v>38</v>
      </c>
    </row>
    <row r="291" customFormat="false" ht="15" hidden="false" customHeight="false" outlineLevel="0" collapsed="false">
      <c r="A291" s="212" t="n">
        <v>2017</v>
      </c>
      <c r="B291" s="390" t="s">
        <v>189</v>
      </c>
      <c r="C291" s="388" t="n">
        <v>64</v>
      </c>
    </row>
    <row r="292" customFormat="false" ht="15" hidden="false" customHeight="false" outlineLevel="0" collapsed="false">
      <c r="A292" s="212" t="n">
        <v>2017</v>
      </c>
      <c r="B292" s="390" t="s">
        <v>190</v>
      </c>
      <c r="C292" s="388" t="n">
        <v>62</v>
      </c>
    </row>
    <row r="293" customFormat="false" ht="15" hidden="false" customHeight="false" outlineLevel="0" collapsed="false">
      <c r="A293" s="212" t="n">
        <v>2017</v>
      </c>
      <c r="B293" s="390" t="s">
        <v>193</v>
      </c>
      <c r="C293" s="388" t="n">
        <v>40</v>
      </c>
    </row>
    <row r="294" customFormat="false" ht="15" hidden="false" customHeight="false" outlineLevel="0" collapsed="false">
      <c r="A294" s="212" t="n">
        <v>2017</v>
      </c>
      <c r="B294" s="390" t="s">
        <v>197</v>
      </c>
      <c r="C294" s="388" t="n">
        <v>22</v>
      </c>
    </row>
    <row r="295" customFormat="false" ht="15" hidden="false" customHeight="false" outlineLevel="0" collapsed="false">
      <c r="A295" s="212" t="n">
        <v>2017</v>
      </c>
      <c r="B295" s="390" t="s">
        <v>201</v>
      </c>
      <c r="C295" s="388" t="n">
        <v>48</v>
      </c>
    </row>
    <row r="296" customFormat="false" ht="15" hidden="false" customHeight="false" outlineLevel="0" collapsed="false">
      <c r="A296" s="212" t="n">
        <v>2017</v>
      </c>
      <c r="B296" s="390" t="s">
        <v>202</v>
      </c>
      <c r="C296" s="388" t="n">
        <v>3</v>
      </c>
    </row>
    <row r="297" customFormat="false" ht="15" hidden="false" customHeight="false" outlineLevel="0" collapsed="false">
      <c r="A297" s="212" t="n">
        <v>2017</v>
      </c>
      <c r="B297" s="390" t="s">
        <v>206</v>
      </c>
      <c r="C297" s="388" t="n">
        <v>78</v>
      </c>
    </row>
    <row r="298" customFormat="false" ht="15" hidden="false" customHeight="false" outlineLevel="0" collapsed="false">
      <c r="A298" s="212" t="n">
        <v>2017</v>
      </c>
      <c r="B298" s="390" t="s">
        <v>210</v>
      </c>
      <c r="C298" s="388" t="n">
        <v>90</v>
      </c>
    </row>
    <row r="299" customFormat="false" ht="15" hidden="false" customHeight="false" outlineLevel="0" collapsed="false">
      <c r="A299" s="212" t="n">
        <v>2017</v>
      </c>
      <c r="B299" s="390" t="s">
        <v>213</v>
      </c>
      <c r="C299" s="388" t="n">
        <v>85</v>
      </c>
    </row>
    <row r="300" customFormat="false" ht="15" hidden="false" customHeight="false" outlineLevel="0" collapsed="false">
      <c r="A300" s="212" t="n">
        <v>2017</v>
      </c>
      <c r="B300" s="390" t="s">
        <v>215</v>
      </c>
      <c r="C300" s="388" t="n">
        <v>39</v>
      </c>
    </row>
    <row r="301" customFormat="false" ht="15" hidden="false" customHeight="false" outlineLevel="0" collapsed="false">
      <c r="A301" s="212" t="n">
        <v>2017</v>
      </c>
      <c r="B301" s="390" t="s">
        <v>216</v>
      </c>
      <c r="C301" s="388" t="n">
        <v>24</v>
      </c>
    </row>
    <row r="302" customFormat="false" ht="15" hidden="false" customHeight="false" outlineLevel="0" collapsed="false">
      <c r="A302" s="212" t="n">
        <v>2017</v>
      </c>
      <c r="B302" s="390" t="s">
        <v>217</v>
      </c>
      <c r="C302" s="388" t="n">
        <v>50</v>
      </c>
    </row>
    <row r="303" customFormat="false" ht="15" hidden="false" customHeight="false" outlineLevel="0" collapsed="false">
      <c r="A303" s="212" t="n">
        <v>2017</v>
      </c>
      <c r="B303" s="390" t="s">
        <v>219</v>
      </c>
      <c r="C303" s="388" t="n">
        <v>53</v>
      </c>
    </row>
    <row r="304" customFormat="false" ht="15" hidden="false" customHeight="false" outlineLevel="0" collapsed="false">
      <c r="A304" s="212" t="n">
        <v>2017</v>
      </c>
      <c r="B304" s="390" t="s">
        <v>222</v>
      </c>
      <c r="C304" s="388" t="n">
        <v>61</v>
      </c>
    </row>
    <row r="305" customFormat="false" ht="15" hidden="false" customHeight="false" outlineLevel="0" collapsed="false">
      <c r="A305" s="212" t="n">
        <v>2017</v>
      </c>
      <c r="B305" s="390" t="s">
        <v>230</v>
      </c>
      <c r="C305" s="388" t="n">
        <v>11</v>
      </c>
    </row>
    <row r="306" customFormat="false" ht="15" hidden="false" customHeight="false" outlineLevel="0" collapsed="false">
      <c r="A306" s="212" t="n">
        <v>2017</v>
      </c>
      <c r="B306" s="390" t="s">
        <v>231</v>
      </c>
      <c r="C306" s="388" t="n">
        <v>30</v>
      </c>
    </row>
    <row r="307" customFormat="false" ht="15" hidden="false" customHeight="false" outlineLevel="0" collapsed="false">
      <c r="A307" s="212" t="n">
        <v>2017</v>
      </c>
      <c r="B307" s="390" t="s">
        <v>234</v>
      </c>
      <c r="C307" s="388" t="n">
        <v>84</v>
      </c>
    </row>
    <row r="308" customFormat="false" ht="15" hidden="false" customHeight="false" outlineLevel="0" collapsed="false">
      <c r="A308" s="212" t="n">
        <v>2017</v>
      </c>
      <c r="B308" s="390" t="s">
        <v>235</v>
      </c>
      <c r="C308" s="388" t="n">
        <v>26</v>
      </c>
    </row>
    <row r="309" customFormat="false" ht="15" hidden="false" customHeight="false" outlineLevel="0" collapsed="false">
      <c r="A309" s="212" t="n">
        <v>2017</v>
      </c>
      <c r="B309" s="390" t="s">
        <v>236</v>
      </c>
      <c r="C309" s="388" t="n">
        <v>20</v>
      </c>
    </row>
    <row r="310" customFormat="false" ht="15" hidden="false" customHeight="false" outlineLevel="0" collapsed="false">
      <c r="A310" s="212" t="n">
        <v>2017</v>
      </c>
      <c r="B310" s="390" t="s">
        <v>240</v>
      </c>
      <c r="C310" s="388" t="n">
        <v>71</v>
      </c>
    </row>
    <row r="311" customFormat="false" ht="15" hidden="false" customHeight="false" outlineLevel="0" collapsed="false">
      <c r="A311" s="212" t="n">
        <v>2017</v>
      </c>
      <c r="B311" s="390" t="s">
        <v>241</v>
      </c>
      <c r="C311" s="388" t="n">
        <v>82</v>
      </c>
    </row>
    <row r="312" customFormat="false" ht="15" hidden="false" customHeight="false" outlineLevel="0" collapsed="false">
      <c r="A312" s="212" t="n">
        <v>2017</v>
      </c>
      <c r="B312" s="390" t="s">
        <v>243</v>
      </c>
      <c r="C312" s="388" t="n">
        <v>31</v>
      </c>
    </row>
    <row r="313" customFormat="false" ht="15" hidden="false" customHeight="false" outlineLevel="0" collapsed="false">
      <c r="A313" s="212" t="n">
        <v>2017</v>
      </c>
      <c r="B313" s="390" t="s">
        <v>245</v>
      </c>
      <c r="C313" s="388" t="n">
        <v>15</v>
      </c>
    </row>
    <row r="314" customFormat="false" ht="15" hidden="false" customHeight="false" outlineLevel="0" collapsed="false">
      <c r="A314" s="212" t="n">
        <v>2017</v>
      </c>
      <c r="B314" s="390" t="s">
        <v>248</v>
      </c>
      <c r="C314" s="388" t="n">
        <v>32</v>
      </c>
    </row>
    <row r="315" customFormat="false" ht="15" hidden="false" customHeight="false" outlineLevel="0" collapsed="false">
      <c r="A315" s="212" t="n">
        <v>2017</v>
      </c>
      <c r="B315" s="390" t="s">
        <v>250</v>
      </c>
      <c r="C315" s="388" t="n">
        <v>88</v>
      </c>
    </row>
    <row r="316" customFormat="false" ht="15" hidden="false" customHeight="false" outlineLevel="0" collapsed="false">
      <c r="A316" s="212" t="n">
        <v>2017</v>
      </c>
      <c r="B316" s="390" t="s">
        <v>251</v>
      </c>
      <c r="C316" s="388" t="n">
        <v>59</v>
      </c>
    </row>
    <row r="317" customFormat="false" ht="15" hidden="false" customHeight="false" outlineLevel="0" collapsed="false">
      <c r="A317" s="212" t="n">
        <v>2017</v>
      </c>
      <c r="B317" s="390" t="s">
        <v>584</v>
      </c>
      <c r="C317" s="388" t="n">
        <v>4</v>
      </c>
    </row>
    <row r="318" customFormat="false" ht="15" hidden="false" customHeight="false" outlineLevel="0" collapsed="false">
      <c r="A318" s="212" t="n">
        <v>2017</v>
      </c>
      <c r="B318" s="390" t="s">
        <v>257</v>
      </c>
      <c r="C318" s="388" t="n">
        <v>83</v>
      </c>
    </row>
    <row r="319" customFormat="false" ht="15" hidden="false" customHeight="false" outlineLevel="0" collapsed="false">
      <c r="A319" s="212" t="n">
        <v>2017</v>
      </c>
      <c r="B319" s="390" t="s">
        <v>258</v>
      </c>
      <c r="C319" s="388" t="n">
        <v>18</v>
      </c>
    </row>
    <row r="320" customFormat="false" ht="15" hidden="false" customHeight="false" outlineLevel="0" collapsed="false">
      <c r="A320" s="212" t="n">
        <v>2017</v>
      </c>
      <c r="B320" s="390" t="s">
        <v>261</v>
      </c>
      <c r="C320" s="388" t="n">
        <v>70</v>
      </c>
    </row>
    <row r="321" customFormat="false" ht="15" hidden="false" customHeight="false" outlineLevel="0" collapsed="false">
      <c r="A321" s="212" t="n">
        <v>2017</v>
      </c>
      <c r="B321" s="390" t="s">
        <v>1316</v>
      </c>
      <c r="C321" s="388" t="n">
        <v>58</v>
      </c>
    </row>
    <row r="322" customFormat="false" ht="15" hidden="false" customHeight="false" outlineLevel="0" collapsed="false">
      <c r="A322" s="212" t="n">
        <v>2017</v>
      </c>
      <c r="B322" s="390" t="s">
        <v>264</v>
      </c>
      <c r="C322" s="388" t="n">
        <v>16</v>
      </c>
    </row>
    <row r="323" customFormat="false" ht="15" hidden="false" customHeight="false" outlineLevel="0" collapsed="false">
      <c r="A323" s="212" t="n">
        <v>2017</v>
      </c>
      <c r="B323" s="390" t="s">
        <v>266</v>
      </c>
      <c r="C323" s="388" t="n">
        <v>51</v>
      </c>
    </row>
    <row r="324" customFormat="false" ht="15" hidden="false" customHeight="false" outlineLevel="0" collapsed="false">
      <c r="A324" s="212" t="n">
        <v>2017</v>
      </c>
      <c r="B324" s="390" t="s">
        <v>287</v>
      </c>
      <c r="C324" s="388" t="n">
        <v>23</v>
      </c>
    </row>
    <row r="325" customFormat="false" ht="15" hidden="false" customHeight="false" outlineLevel="0" collapsed="false">
      <c r="A325" s="212" t="n">
        <v>2017</v>
      </c>
      <c r="B325" s="390" t="s">
        <v>290</v>
      </c>
      <c r="C325" s="388" t="n">
        <v>65</v>
      </c>
    </row>
    <row r="326" customFormat="false" ht="15" hidden="false" customHeight="false" outlineLevel="0" collapsed="false">
      <c r="A326" s="212" t="n">
        <v>2017</v>
      </c>
      <c r="B326" s="390" t="s">
        <v>292</v>
      </c>
      <c r="C326" s="388" t="n">
        <v>12</v>
      </c>
    </row>
    <row r="327" customFormat="false" ht="15" hidden="false" customHeight="false" outlineLevel="0" collapsed="false">
      <c r="A327" s="212" t="n">
        <v>2017</v>
      </c>
      <c r="B327" s="390" t="s">
        <v>296</v>
      </c>
      <c r="C327" s="388" t="n">
        <v>6</v>
      </c>
    </row>
    <row r="328" customFormat="false" ht="15" hidden="false" customHeight="false" outlineLevel="0" collapsed="false">
      <c r="A328" s="212" t="n">
        <v>2017</v>
      </c>
      <c r="B328" s="390" t="s">
        <v>299</v>
      </c>
      <c r="C328" s="388" t="n">
        <v>1</v>
      </c>
    </row>
    <row r="329" customFormat="false" ht="15" hidden="false" customHeight="false" outlineLevel="0" collapsed="false">
      <c r="A329" s="212" t="n">
        <v>2017</v>
      </c>
      <c r="B329" s="390" t="s">
        <v>302</v>
      </c>
      <c r="C329" s="388" t="n">
        <v>52</v>
      </c>
    </row>
    <row r="330" customFormat="false" ht="15" hidden="false" customHeight="false" outlineLevel="0" collapsed="false">
      <c r="A330" s="212" t="n">
        <v>2017</v>
      </c>
      <c r="B330" s="390" t="s">
        <v>306</v>
      </c>
      <c r="C330" s="388" t="n">
        <v>57</v>
      </c>
    </row>
    <row r="331" customFormat="false" ht="15" hidden="false" customHeight="false" outlineLevel="0" collapsed="false">
      <c r="A331" s="212" t="n">
        <v>2017</v>
      </c>
      <c r="B331" s="390" t="s">
        <v>307</v>
      </c>
      <c r="C331" s="388" t="n">
        <v>10</v>
      </c>
    </row>
    <row r="332" customFormat="false" ht="15" hidden="false" customHeight="false" outlineLevel="0" collapsed="false">
      <c r="A332" s="212" t="n">
        <v>2017</v>
      </c>
      <c r="B332" s="390" t="s">
        <v>309</v>
      </c>
      <c r="C332" s="388" t="n">
        <v>80</v>
      </c>
    </row>
    <row r="333" customFormat="false" ht="15" hidden="false" customHeight="false" outlineLevel="0" collapsed="false">
      <c r="A333" s="212" t="n">
        <v>2017</v>
      </c>
      <c r="B333" s="390" t="s">
        <v>311</v>
      </c>
      <c r="C333" s="388" t="n">
        <v>56</v>
      </c>
    </row>
    <row r="334" customFormat="false" ht="15" hidden="false" customHeight="false" outlineLevel="0" collapsed="false">
      <c r="A334" s="212" t="n">
        <v>2017</v>
      </c>
      <c r="B334" s="390" t="s">
        <v>318</v>
      </c>
      <c r="C334" s="388" t="n">
        <v>34</v>
      </c>
    </row>
    <row r="335" customFormat="false" ht="15" hidden="false" customHeight="false" outlineLevel="0" collapsed="false">
      <c r="A335" s="212" t="n">
        <v>2017</v>
      </c>
      <c r="B335" s="390" t="s">
        <v>319</v>
      </c>
      <c r="C335" s="388" t="n">
        <v>5</v>
      </c>
    </row>
    <row r="336" customFormat="false" ht="15" hidden="false" customHeight="false" outlineLevel="0" collapsed="false">
      <c r="A336" s="212" t="n">
        <v>2017</v>
      </c>
      <c r="B336" s="390" t="s">
        <v>727</v>
      </c>
      <c r="C336" s="388" t="n">
        <v>14</v>
      </c>
    </row>
    <row r="337" customFormat="false" ht="15" hidden="false" customHeight="false" outlineLevel="0" collapsed="false">
      <c r="A337" s="212" t="n">
        <v>2017</v>
      </c>
      <c r="B337" s="390" t="s">
        <v>322</v>
      </c>
      <c r="C337" s="388" t="n">
        <v>79</v>
      </c>
    </row>
    <row r="338" customFormat="false" ht="15" hidden="false" customHeight="false" outlineLevel="0" collapsed="false">
      <c r="A338" s="212" t="n">
        <v>2017</v>
      </c>
      <c r="B338" s="390" t="s">
        <v>324</v>
      </c>
      <c r="C338" s="388" t="n">
        <v>37</v>
      </c>
    </row>
    <row r="339" customFormat="false" ht="15" hidden="false" customHeight="false" outlineLevel="0" collapsed="false">
      <c r="A339" s="212" t="n">
        <v>2017</v>
      </c>
      <c r="B339" s="390" t="s">
        <v>328</v>
      </c>
      <c r="C339" s="388" t="n">
        <v>75</v>
      </c>
    </row>
    <row r="340" customFormat="false" ht="15" hidden="false" customHeight="false" outlineLevel="0" collapsed="false">
      <c r="A340" s="212" t="n">
        <v>2017</v>
      </c>
      <c r="B340" s="390" t="s">
        <v>331</v>
      </c>
      <c r="C340" s="388" t="n">
        <v>33</v>
      </c>
    </row>
    <row r="341" customFormat="false" ht="15" hidden="false" customHeight="false" outlineLevel="0" collapsed="false">
      <c r="A341" s="212" t="n">
        <v>2017</v>
      </c>
      <c r="B341" s="390" t="s">
        <v>332</v>
      </c>
      <c r="C341" s="388" t="n">
        <v>19</v>
      </c>
    </row>
    <row r="342" customFormat="false" ht="15" hidden="false" customHeight="false" outlineLevel="0" collapsed="false">
      <c r="A342" s="212" t="n">
        <v>2017</v>
      </c>
      <c r="B342" s="390" t="s">
        <v>335</v>
      </c>
      <c r="C342" s="388" t="n">
        <v>86</v>
      </c>
    </row>
    <row r="343" customFormat="false" ht="15" hidden="false" customHeight="false" outlineLevel="0" collapsed="false">
      <c r="A343" s="212" t="n">
        <v>2017</v>
      </c>
      <c r="B343" s="390" t="s">
        <v>341</v>
      </c>
      <c r="C343" s="388" t="n">
        <v>29</v>
      </c>
    </row>
    <row r="344" customFormat="false" ht="15" hidden="false" customHeight="false" outlineLevel="0" collapsed="false">
      <c r="A344" s="212" t="n">
        <v>2017</v>
      </c>
      <c r="B344" s="390" t="s">
        <v>343</v>
      </c>
      <c r="C344" s="388" t="n">
        <v>76</v>
      </c>
    </row>
    <row r="345" customFormat="false" ht="15" hidden="false" customHeight="false" outlineLevel="0" collapsed="false">
      <c r="A345" s="212" t="n">
        <v>2017</v>
      </c>
      <c r="B345" s="390" t="s">
        <v>344</v>
      </c>
      <c r="C345" s="388" t="n">
        <v>25</v>
      </c>
    </row>
    <row r="346" customFormat="false" ht="15" hidden="false" customHeight="false" outlineLevel="0" collapsed="false">
      <c r="A346" s="212" t="n">
        <v>2017</v>
      </c>
      <c r="B346" s="390" t="s">
        <v>347</v>
      </c>
      <c r="C346" s="388" t="n">
        <v>36</v>
      </c>
    </row>
    <row r="347" customFormat="false" ht="15" hidden="false" customHeight="false" outlineLevel="0" collapsed="false">
      <c r="A347" s="212" t="n">
        <v>2017</v>
      </c>
      <c r="B347" s="390" t="s">
        <v>349</v>
      </c>
      <c r="C347" s="388" t="n">
        <v>7</v>
      </c>
    </row>
    <row r="348" customFormat="false" ht="15" hidden="false" customHeight="false" outlineLevel="0" collapsed="false">
      <c r="A348" s="212" t="n">
        <v>2017</v>
      </c>
      <c r="B348" s="390" t="s">
        <v>350</v>
      </c>
      <c r="C348" s="388" t="n">
        <v>54</v>
      </c>
    </row>
    <row r="349" customFormat="false" ht="15" hidden="false" customHeight="false" outlineLevel="0" collapsed="false">
      <c r="A349" s="212" t="n">
        <v>2017</v>
      </c>
      <c r="B349" s="390" t="s">
        <v>363</v>
      </c>
      <c r="C349" s="388" t="n">
        <v>42</v>
      </c>
    </row>
    <row r="350" customFormat="false" ht="15" hidden="false" customHeight="false" outlineLevel="0" collapsed="false">
      <c r="A350" s="212" t="n">
        <v>2017</v>
      </c>
      <c r="B350" s="390" t="s">
        <v>365</v>
      </c>
      <c r="C350" s="388" t="n">
        <v>60</v>
      </c>
    </row>
    <row r="351" customFormat="false" ht="15" hidden="false" customHeight="false" outlineLevel="0" collapsed="false">
      <c r="A351" s="212" t="n">
        <v>2017</v>
      </c>
      <c r="B351" s="390" t="s">
        <v>366</v>
      </c>
      <c r="C351" s="388" t="n">
        <v>87</v>
      </c>
    </row>
    <row r="352" customFormat="false" ht="15" hidden="false" customHeight="false" outlineLevel="0" collapsed="false">
      <c r="A352" s="212" t="n">
        <v>2017</v>
      </c>
      <c r="B352" s="390" t="s">
        <v>368</v>
      </c>
      <c r="C352" s="388" t="n">
        <v>73</v>
      </c>
    </row>
    <row r="353" customFormat="false" ht="15" hidden="false" customHeight="false" outlineLevel="0" collapsed="false">
      <c r="A353" s="212" t="n">
        <v>2017</v>
      </c>
      <c r="B353" s="390" t="s">
        <v>369</v>
      </c>
      <c r="C353" s="388" t="n">
        <v>72</v>
      </c>
    </row>
    <row r="354" customFormat="false" ht="15" hidden="false" customHeight="false" outlineLevel="0" collapsed="false">
      <c r="A354" s="212" t="n">
        <v>2017</v>
      </c>
      <c r="B354" s="390" t="s">
        <v>373</v>
      </c>
      <c r="C354" s="388" t="n">
        <v>69</v>
      </c>
    </row>
    <row r="355" customFormat="false" ht="15" hidden="false" customHeight="false" outlineLevel="0" collapsed="false">
      <c r="A355" s="212" t="n">
        <v>2017</v>
      </c>
      <c r="B355" s="390" t="s">
        <v>374</v>
      </c>
      <c r="C355" s="388" t="n">
        <v>55</v>
      </c>
    </row>
    <row r="356" customFormat="false" ht="15" hidden="false" customHeight="false" outlineLevel="0" collapsed="false">
      <c r="A356" s="212" t="n">
        <v>2017</v>
      </c>
      <c r="B356" s="390" t="s">
        <v>375</v>
      </c>
      <c r="C356" s="388" t="n">
        <v>28</v>
      </c>
    </row>
    <row r="357" customFormat="false" ht="15" hidden="false" customHeight="false" outlineLevel="0" collapsed="false">
      <c r="A357" s="212" t="n">
        <v>2017</v>
      </c>
      <c r="B357" s="390" t="s">
        <v>376</v>
      </c>
      <c r="C357" s="388" t="n">
        <v>43</v>
      </c>
    </row>
    <row r="358" customFormat="false" ht="15" hidden="false" customHeight="false" outlineLevel="0" collapsed="false">
      <c r="A358" s="212" t="n">
        <v>2017</v>
      </c>
      <c r="B358" s="390" t="s">
        <v>380</v>
      </c>
      <c r="C358" s="388" t="n">
        <v>21</v>
      </c>
    </row>
    <row r="359" customFormat="false" ht="15" hidden="false" customHeight="false" outlineLevel="0" collapsed="false">
      <c r="A359" s="212" t="n">
        <v>2017</v>
      </c>
      <c r="B359" s="390" t="s">
        <v>381</v>
      </c>
      <c r="C359" s="388" t="n">
        <v>46</v>
      </c>
    </row>
    <row r="360" customFormat="false" ht="15" hidden="false" customHeight="false" outlineLevel="0" collapsed="false">
      <c r="A360" s="212" t="n">
        <v>2017</v>
      </c>
      <c r="B360" s="390" t="s">
        <v>384</v>
      </c>
      <c r="C360" s="388" t="n">
        <v>74</v>
      </c>
    </row>
    <row r="361" customFormat="false" ht="15" hidden="false" customHeight="false" outlineLevel="0" collapsed="false">
      <c r="A361" s="212" t="n">
        <v>2017</v>
      </c>
      <c r="B361" s="390" t="s">
        <v>385</v>
      </c>
      <c r="C361" s="388" t="n">
        <v>2</v>
      </c>
    </row>
    <row r="362" customFormat="false" ht="15" hidden="false" customHeight="false" outlineLevel="0" collapsed="false">
      <c r="A362" s="212" t="n">
        <v>2017</v>
      </c>
      <c r="B362" s="390" t="s">
        <v>386</v>
      </c>
      <c r="C362" s="388" t="n">
        <v>13</v>
      </c>
    </row>
    <row r="363" customFormat="false" ht="15" hidden="false" customHeight="false" outlineLevel="0" collapsed="false">
      <c r="A363" s="212" t="n">
        <v>2017</v>
      </c>
      <c r="B363" s="390" t="s">
        <v>392</v>
      </c>
      <c r="C363" s="388" t="n">
        <v>77</v>
      </c>
    </row>
    <row r="364" customFormat="false" ht="15" hidden="false" customHeight="false" outlineLevel="0" collapsed="false">
      <c r="A364" s="212" t="n">
        <v>2017</v>
      </c>
      <c r="B364" s="390" t="s">
        <v>393</v>
      </c>
      <c r="C364" s="388" t="n">
        <v>17</v>
      </c>
    </row>
    <row r="365" customFormat="false" ht="15" hidden="false" customHeight="false" outlineLevel="0" collapsed="false">
      <c r="A365" s="212" t="n">
        <v>2017</v>
      </c>
      <c r="B365" s="390" t="s">
        <v>401</v>
      </c>
      <c r="C365" s="388" t="n">
        <v>41</v>
      </c>
    </row>
    <row r="366" customFormat="false" ht="15" hidden="false" customHeight="false" outlineLevel="0" collapsed="false">
      <c r="A366" s="212" t="n">
        <v>2017</v>
      </c>
      <c r="B366" s="390" t="s">
        <v>403</v>
      </c>
      <c r="C366" s="388" t="n">
        <v>67</v>
      </c>
    </row>
    <row r="367" customFormat="false" ht="15" hidden="false" customHeight="false" outlineLevel="0" collapsed="false">
      <c r="A367" s="212" t="n">
        <v>2017</v>
      </c>
      <c r="B367" s="390" t="s">
        <v>409</v>
      </c>
      <c r="C367" s="388" t="n">
        <v>81</v>
      </c>
    </row>
    <row r="368" customFormat="false" ht="15" hidden="false" customHeight="false" outlineLevel="0" collapsed="false">
      <c r="A368" s="212" t="n">
        <v>2017</v>
      </c>
      <c r="B368" s="390" t="s">
        <v>410</v>
      </c>
      <c r="C368" s="388" t="n">
        <v>27</v>
      </c>
    </row>
    <row r="369" customFormat="false" ht="15" hidden="false" customHeight="false" outlineLevel="0" collapsed="false">
      <c r="A369" s="212" t="n">
        <v>2017</v>
      </c>
      <c r="B369" s="390" t="s">
        <v>412</v>
      </c>
      <c r="C369" s="388" t="n">
        <v>44</v>
      </c>
    </row>
    <row r="370" customFormat="false" ht="15" hidden="false" customHeight="false" outlineLevel="0" collapsed="false">
      <c r="A370" s="212" t="n">
        <v>2017</v>
      </c>
      <c r="B370" s="390" t="s">
        <v>413</v>
      </c>
      <c r="C370" s="388" t="n">
        <v>9</v>
      </c>
    </row>
    <row r="371" customFormat="false" ht="15" hidden="false" customHeight="false" outlineLevel="0" collapsed="false">
      <c r="A371" s="212" t="n">
        <v>2017</v>
      </c>
      <c r="B371" s="390" t="s">
        <v>414</v>
      </c>
      <c r="C371" s="388" t="n">
        <v>63</v>
      </c>
    </row>
    <row r="372" customFormat="false" ht="15" hidden="false" customHeight="false" outlineLevel="0" collapsed="false">
      <c r="A372" s="212" t="n">
        <v>2017</v>
      </c>
      <c r="B372" s="390" t="s">
        <v>415</v>
      </c>
      <c r="C372" s="388" t="n">
        <v>35</v>
      </c>
    </row>
    <row r="373" customFormat="false" ht="15" hidden="false" customHeight="false" outlineLevel="0" collapsed="false">
      <c r="A373" s="212" t="n">
        <v>2017</v>
      </c>
      <c r="B373" s="390" t="s">
        <v>418</v>
      </c>
      <c r="C373" s="388" t="n">
        <v>68</v>
      </c>
    </row>
    <row r="374" customFormat="false" ht="15" hidden="false" customHeight="false" outlineLevel="0" collapsed="false">
      <c r="A374" s="212" t="n">
        <v>2017</v>
      </c>
      <c r="B374" s="390" t="s">
        <v>422</v>
      </c>
      <c r="C374" s="388" t="n">
        <v>45</v>
      </c>
    </row>
    <row r="375" customFormat="false" ht="15" hidden="false" customHeight="false" outlineLevel="0" collapsed="false">
      <c r="A375" s="212" t="n">
        <v>2017</v>
      </c>
      <c r="B375" s="390" t="s">
        <v>432</v>
      </c>
      <c r="C375" s="388" t="n">
        <v>47</v>
      </c>
    </row>
    <row r="376" customFormat="false" ht="15" hidden="false" customHeight="false" outlineLevel="0" collapsed="false">
      <c r="A376" s="212" t="n">
        <v>2017</v>
      </c>
      <c r="B376" s="390" t="s">
        <v>433</v>
      </c>
      <c r="C376" s="388" t="n">
        <v>49</v>
      </c>
    </row>
    <row r="377" customFormat="false" ht="15" hidden="false" customHeight="false" outlineLevel="0" collapsed="false">
      <c r="A377" s="212" t="n">
        <v>2017</v>
      </c>
      <c r="B377" s="390" t="s">
        <v>438</v>
      </c>
      <c r="C377" s="388" t="n">
        <v>8</v>
      </c>
    </row>
    <row r="378" customFormat="false" ht="15" hidden="false" customHeight="false" outlineLevel="0" collapsed="false">
      <c r="A378" s="212" t="n">
        <v>2017</v>
      </c>
      <c r="B378" s="390" t="s">
        <v>439</v>
      </c>
      <c r="C378" s="388" t="n">
        <v>66</v>
      </c>
    </row>
    <row r="379" customFormat="false" ht="15" hidden="false" customHeight="false" outlineLevel="0" collapsed="false">
      <c r="A379" s="212" t="n">
        <v>2017</v>
      </c>
      <c r="B379" s="390" t="s">
        <v>444</v>
      </c>
      <c r="C379" s="388" t="n">
        <v>89</v>
      </c>
    </row>
    <row r="380" customFormat="false" ht="15" hidden="false" customHeight="false" outlineLevel="0" collapsed="false">
      <c r="A380" s="212" t="n">
        <v>2018</v>
      </c>
      <c r="B380" s="212" t="s">
        <v>186</v>
      </c>
      <c r="C380" s="388" t="n">
        <v>31</v>
      </c>
    </row>
    <row r="381" customFormat="false" ht="15" hidden="false" customHeight="false" outlineLevel="0" collapsed="false">
      <c r="A381" s="212" t="n">
        <v>2018</v>
      </c>
      <c r="B381" s="212" t="s">
        <v>189</v>
      </c>
      <c r="C381" s="388" t="n">
        <v>62</v>
      </c>
    </row>
    <row r="382" customFormat="false" ht="15" hidden="false" customHeight="false" outlineLevel="0" collapsed="false">
      <c r="A382" s="212" t="n">
        <v>2018</v>
      </c>
      <c r="B382" s="212" t="s">
        <v>190</v>
      </c>
      <c r="C382" s="388" t="n">
        <v>60</v>
      </c>
    </row>
    <row r="383" customFormat="false" ht="15" hidden="false" customHeight="false" outlineLevel="0" collapsed="false">
      <c r="A383" s="212" t="n">
        <v>2018</v>
      </c>
      <c r="B383" s="212" t="s">
        <v>193</v>
      </c>
      <c r="C383" s="388" t="n">
        <v>36</v>
      </c>
    </row>
    <row r="384" customFormat="false" ht="15" hidden="false" customHeight="false" outlineLevel="0" collapsed="false">
      <c r="A384" s="212" t="n">
        <v>2018</v>
      </c>
      <c r="B384" s="212" t="s">
        <v>194</v>
      </c>
      <c r="C384" s="388" t="n">
        <v>66</v>
      </c>
    </row>
    <row r="385" customFormat="false" ht="15" hidden="false" customHeight="false" outlineLevel="0" collapsed="false">
      <c r="A385" s="212" t="n">
        <v>2018</v>
      </c>
      <c r="B385" s="212" t="s">
        <v>197</v>
      </c>
      <c r="C385" s="388" t="n">
        <v>24</v>
      </c>
    </row>
    <row r="386" customFormat="false" ht="15" hidden="false" customHeight="false" outlineLevel="0" collapsed="false">
      <c r="A386" s="212" t="n">
        <v>2018</v>
      </c>
      <c r="B386" s="212" t="s">
        <v>201</v>
      </c>
      <c r="C386" s="388" t="n">
        <v>61</v>
      </c>
    </row>
    <row r="387" customFormat="false" ht="15" hidden="false" customHeight="false" outlineLevel="0" collapsed="false">
      <c r="A387" s="212" t="n">
        <v>2018</v>
      </c>
      <c r="B387" s="212" t="s">
        <v>202</v>
      </c>
      <c r="C387" s="388" t="n">
        <v>2</v>
      </c>
    </row>
    <row r="388" customFormat="false" ht="15" hidden="false" customHeight="false" outlineLevel="0" collapsed="false">
      <c r="A388" s="212" t="n">
        <v>2018</v>
      </c>
      <c r="B388" s="212" t="s">
        <v>498</v>
      </c>
      <c r="C388" s="388" t="n">
        <v>13</v>
      </c>
    </row>
    <row r="389" customFormat="false" ht="15" hidden="false" customHeight="false" outlineLevel="0" collapsed="false">
      <c r="A389" s="212" t="n">
        <v>2018</v>
      </c>
      <c r="B389" s="212" t="s">
        <v>206</v>
      </c>
      <c r="C389" s="388" t="n">
        <v>70</v>
      </c>
    </row>
    <row r="390" customFormat="false" ht="15" hidden="false" customHeight="false" outlineLevel="0" collapsed="false">
      <c r="A390" s="212" t="n">
        <v>2018</v>
      </c>
      <c r="B390" s="212" t="s">
        <v>207</v>
      </c>
      <c r="C390" s="388" t="n">
        <v>71</v>
      </c>
    </row>
    <row r="391" customFormat="false" ht="15" hidden="false" customHeight="false" outlineLevel="0" collapsed="false">
      <c r="A391" s="212" t="n">
        <v>2018</v>
      </c>
      <c r="B391" s="212" t="s">
        <v>215</v>
      </c>
      <c r="C391" s="388" t="n">
        <v>34</v>
      </c>
    </row>
    <row r="392" customFormat="false" ht="15" hidden="false" customHeight="false" outlineLevel="0" collapsed="false">
      <c r="A392" s="212" t="n">
        <v>2018</v>
      </c>
      <c r="B392" s="212" t="s">
        <v>216</v>
      </c>
      <c r="C392" s="388" t="n">
        <v>32</v>
      </c>
    </row>
    <row r="393" customFormat="false" ht="15" hidden="false" customHeight="false" outlineLevel="0" collapsed="false">
      <c r="A393" s="212" t="n">
        <v>2018</v>
      </c>
      <c r="B393" s="212" t="s">
        <v>217</v>
      </c>
      <c r="C393" s="388" t="n">
        <v>56</v>
      </c>
    </row>
    <row r="394" customFormat="false" ht="15" hidden="false" customHeight="false" outlineLevel="0" collapsed="false">
      <c r="A394" s="212" t="n">
        <v>2018</v>
      </c>
      <c r="B394" s="212" t="s">
        <v>219</v>
      </c>
      <c r="C394" s="388" t="n">
        <v>47</v>
      </c>
    </row>
    <row r="395" customFormat="false" ht="15" hidden="false" customHeight="false" outlineLevel="0" collapsed="false">
      <c r="A395" s="212" t="n">
        <v>2018</v>
      </c>
      <c r="B395" s="212" t="s">
        <v>230</v>
      </c>
      <c r="C395" s="388" t="n">
        <v>7</v>
      </c>
    </row>
    <row r="396" customFormat="false" ht="15" hidden="false" customHeight="false" outlineLevel="0" collapsed="false">
      <c r="A396" s="212" t="n">
        <v>2018</v>
      </c>
      <c r="B396" s="212" t="s">
        <v>231</v>
      </c>
      <c r="C396" s="388" t="n">
        <v>30</v>
      </c>
    </row>
    <row r="397" customFormat="false" ht="15" hidden="false" customHeight="false" outlineLevel="0" collapsed="false">
      <c r="A397" s="212" t="n">
        <v>2018</v>
      </c>
      <c r="B397" s="212" t="s">
        <v>233</v>
      </c>
      <c r="C397" s="388" t="n">
        <v>53</v>
      </c>
    </row>
    <row r="398" customFormat="false" ht="15" hidden="false" customHeight="false" outlineLevel="0" collapsed="false">
      <c r="A398" s="212" t="n">
        <v>2018</v>
      </c>
      <c r="B398" s="212" t="s">
        <v>234</v>
      </c>
      <c r="C398" s="388" t="n">
        <v>93</v>
      </c>
    </row>
    <row r="399" customFormat="false" ht="15" hidden="false" customHeight="false" outlineLevel="0" collapsed="false">
      <c r="A399" s="212" t="n">
        <v>2018</v>
      </c>
      <c r="B399" s="212" t="s">
        <v>235</v>
      </c>
      <c r="C399" s="388" t="n">
        <v>38</v>
      </c>
    </row>
    <row r="400" customFormat="false" ht="15" hidden="false" customHeight="false" outlineLevel="0" collapsed="false">
      <c r="A400" s="212" t="n">
        <v>2018</v>
      </c>
      <c r="B400" s="212" t="s">
        <v>236</v>
      </c>
      <c r="C400" s="388" t="n">
        <v>18</v>
      </c>
    </row>
    <row r="401" customFormat="false" ht="15" hidden="false" customHeight="false" outlineLevel="0" collapsed="false">
      <c r="A401" s="212" t="n">
        <v>2018</v>
      </c>
      <c r="B401" s="212" t="s">
        <v>240</v>
      </c>
      <c r="C401" s="388" t="n">
        <v>64</v>
      </c>
    </row>
    <row r="402" customFormat="false" ht="15" hidden="false" customHeight="false" outlineLevel="0" collapsed="false">
      <c r="A402" s="212" t="n">
        <v>2018</v>
      </c>
      <c r="B402" s="212" t="s">
        <v>1317</v>
      </c>
      <c r="C402" s="388" t="n">
        <v>58</v>
      </c>
    </row>
    <row r="403" customFormat="false" ht="15" hidden="false" customHeight="false" outlineLevel="0" collapsed="false">
      <c r="A403" s="212" t="n">
        <v>2018</v>
      </c>
      <c r="B403" s="212" t="s">
        <v>243</v>
      </c>
      <c r="C403" s="388" t="n">
        <v>39</v>
      </c>
    </row>
    <row r="404" customFormat="false" ht="15" hidden="false" customHeight="false" outlineLevel="0" collapsed="false">
      <c r="A404" s="212" t="n">
        <v>2018</v>
      </c>
      <c r="B404" s="212" t="s">
        <v>245</v>
      </c>
      <c r="C404" s="388" t="n">
        <v>11</v>
      </c>
    </row>
    <row r="405" customFormat="false" ht="15" hidden="false" customHeight="false" outlineLevel="0" collapsed="false">
      <c r="A405" s="212" t="n">
        <v>2018</v>
      </c>
      <c r="B405" s="212" t="s">
        <v>247</v>
      </c>
      <c r="C405" s="388" t="n">
        <v>82</v>
      </c>
    </row>
    <row r="406" customFormat="false" ht="15" hidden="false" customHeight="false" outlineLevel="0" collapsed="false">
      <c r="A406" s="212" t="n">
        <v>2018</v>
      </c>
      <c r="B406" s="212" t="s">
        <v>248</v>
      </c>
      <c r="C406" s="388" t="n">
        <v>37</v>
      </c>
    </row>
    <row r="407" customFormat="false" ht="15" hidden="false" customHeight="false" outlineLevel="0" collapsed="false">
      <c r="A407" s="212" t="n">
        <v>2018</v>
      </c>
      <c r="B407" s="212" t="s">
        <v>251</v>
      </c>
      <c r="C407" s="388" t="n">
        <v>35</v>
      </c>
    </row>
    <row r="408" customFormat="false" ht="15" hidden="false" customHeight="false" outlineLevel="0" collapsed="false">
      <c r="A408" s="212" t="n">
        <v>2018</v>
      </c>
      <c r="B408" s="212" t="s">
        <v>584</v>
      </c>
      <c r="C408" s="388" t="n">
        <v>4</v>
      </c>
    </row>
    <row r="409" customFormat="false" ht="15" hidden="false" customHeight="false" outlineLevel="0" collapsed="false">
      <c r="A409" s="212" t="n">
        <v>2018</v>
      </c>
      <c r="B409" s="212" t="s">
        <v>258</v>
      </c>
      <c r="C409" s="388" t="n">
        <v>28</v>
      </c>
    </row>
    <row r="410" customFormat="false" ht="15" hidden="false" customHeight="false" outlineLevel="0" collapsed="false">
      <c r="A410" s="212" t="n">
        <v>2018</v>
      </c>
      <c r="B410" s="212" t="s">
        <v>259</v>
      </c>
      <c r="C410" s="388" t="n">
        <v>79</v>
      </c>
    </row>
    <row r="411" customFormat="false" ht="15" hidden="false" customHeight="false" outlineLevel="0" collapsed="false">
      <c r="A411" s="212" t="n">
        <v>2018</v>
      </c>
      <c r="B411" s="212" t="s">
        <v>260</v>
      </c>
      <c r="C411" s="388" t="n">
        <v>22</v>
      </c>
    </row>
    <row r="412" customFormat="false" ht="15" hidden="false" customHeight="false" outlineLevel="0" collapsed="false">
      <c r="A412" s="212" t="n">
        <v>2018</v>
      </c>
      <c r="B412" s="212" t="s">
        <v>261</v>
      </c>
      <c r="C412" s="388" t="n">
        <v>51</v>
      </c>
    </row>
    <row r="413" customFormat="false" ht="15" hidden="false" customHeight="false" outlineLevel="0" collapsed="false">
      <c r="A413" s="212" t="n">
        <v>2018</v>
      </c>
      <c r="B413" s="212" t="s">
        <v>263</v>
      </c>
      <c r="C413" s="388" t="n">
        <v>88</v>
      </c>
    </row>
    <row r="414" customFormat="false" ht="15" hidden="false" customHeight="false" outlineLevel="0" collapsed="false">
      <c r="A414" s="212" t="n">
        <v>2018</v>
      </c>
      <c r="B414" s="212" t="s">
        <v>266</v>
      </c>
      <c r="C414" s="388" t="n">
        <v>50</v>
      </c>
    </row>
    <row r="415" customFormat="false" ht="15" hidden="false" customHeight="false" outlineLevel="0" collapsed="false">
      <c r="A415" s="212" t="n">
        <v>2018</v>
      </c>
      <c r="B415" s="212" t="s">
        <v>270</v>
      </c>
      <c r="C415" s="388" t="n">
        <v>54</v>
      </c>
    </row>
    <row r="416" customFormat="false" ht="15" hidden="false" customHeight="false" outlineLevel="0" collapsed="false">
      <c r="A416" s="212" t="n">
        <v>2018</v>
      </c>
      <c r="B416" s="212" t="s">
        <v>275</v>
      </c>
      <c r="C416" s="388" t="n">
        <v>16</v>
      </c>
    </row>
    <row r="417" customFormat="false" ht="15" hidden="false" customHeight="false" outlineLevel="0" collapsed="false">
      <c r="A417" s="212" t="n">
        <v>2018</v>
      </c>
      <c r="B417" s="212" t="s">
        <v>287</v>
      </c>
      <c r="C417" s="388" t="n">
        <v>19</v>
      </c>
    </row>
    <row r="418" customFormat="false" ht="15" hidden="false" customHeight="false" outlineLevel="0" collapsed="false">
      <c r="A418" s="212" t="n">
        <v>2018</v>
      </c>
      <c r="B418" s="212" t="s">
        <v>290</v>
      </c>
      <c r="C418" s="388" t="n">
        <v>92</v>
      </c>
    </row>
    <row r="419" customFormat="false" ht="15" hidden="false" customHeight="false" outlineLevel="0" collapsed="false">
      <c r="A419" s="212" t="n">
        <v>2018</v>
      </c>
      <c r="B419" s="212" t="s">
        <v>291</v>
      </c>
      <c r="C419" s="388" t="n">
        <v>76</v>
      </c>
    </row>
    <row r="420" customFormat="false" ht="15" hidden="false" customHeight="false" outlineLevel="0" collapsed="false">
      <c r="A420" s="212" t="n">
        <v>2018</v>
      </c>
      <c r="B420" s="212" t="s">
        <v>292</v>
      </c>
      <c r="C420" s="388" t="n">
        <v>10</v>
      </c>
    </row>
    <row r="421" customFormat="false" ht="15" hidden="false" customHeight="false" outlineLevel="0" collapsed="false">
      <c r="A421" s="212" t="n">
        <v>2018</v>
      </c>
      <c r="B421" s="212" t="s">
        <v>294</v>
      </c>
      <c r="C421" s="388" t="n">
        <v>81</v>
      </c>
    </row>
    <row r="422" customFormat="false" ht="15" hidden="false" customHeight="false" outlineLevel="0" collapsed="false">
      <c r="A422" s="212" t="n">
        <v>2018</v>
      </c>
      <c r="B422" s="212" t="s">
        <v>296</v>
      </c>
      <c r="C422" s="388" t="n">
        <v>14</v>
      </c>
    </row>
    <row r="423" customFormat="false" ht="15" hidden="false" customHeight="false" outlineLevel="0" collapsed="false">
      <c r="A423" s="212" t="n">
        <v>2018</v>
      </c>
      <c r="B423" s="212" t="s">
        <v>298</v>
      </c>
      <c r="C423" s="388" t="n">
        <v>59</v>
      </c>
    </row>
    <row r="424" customFormat="false" ht="15" hidden="false" customHeight="false" outlineLevel="0" collapsed="false">
      <c r="A424" s="212" t="n">
        <v>2018</v>
      </c>
      <c r="B424" s="212" t="s">
        <v>299</v>
      </c>
      <c r="C424" s="388" t="n">
        <v>1</v>
      </c>
    </row>
    <row r="425" customFormat="false" ht="15" hidden="false" customHeight="false" outlineLevel="0" collapsed="false">
      <c r="A425" s="212" t="n">
        <v>2018</v>
      </c>
      <c r="B425" s="212" t="s">
        <v>302</v>
      </c>
      <c r="C425" s="388" t="n">
        <v>48</v>
      </c>
    </row>
    <row r="426" customFormat="false" ht="15" hidden="false" customHeight="false" outlineLevel="0" collapsed="false">
      <c r="A426" s="212" t="n">
        <v>2018</v>
      </c>
      <c r="B426" s="212" t="s">
        <v>307</v>
      </c>
      <c r="C426" s="388" t="n">
        <v>9</v>
      </c>
    </row>
    <row r="427" customFormat="false" ht="15" hidden="false" customHeight="false" outlineLevel="0" collapsed="false">
      <c r="A427" s="212" t="n">
        <v>2018</v>
      </c>
      <c r="B427" s="212" t="s">
        <v>319</v>
      </c>
      <c r="C427" s="388" t="n">
        <v>8</v>
      </c>
    </row>
    <row r="428" customFormat="false" ht="15" hidden="false" customHeight="false" outlineLevel="0" collapsed="false">
      <c r="A428" s="212" t="n">
        <v>2018</v>
      </c>
      <c r="B428" s="212" t="s">
        <v>727</v>
      </c>
      <c r="C428" s="388" t="n">
        <v>15</v>
      </c>
    </row>
    <row r="429" customFormat="false" ht="15" hidden="false" customHeight="false" outlineLevel="0" collapsed="false">
      <c r="A429" s="212" t="n">
        <v>2018</v>
      </c>
      <c r="B429" s="212" t="s">
        <v>322</v>
      </c>
      <c r="C429" s="388" t="n">
        <v>87</v>
      </c>
    </row>
    <row r="430" customFormat="false" ht="15" hidden="false" customHeight="false" outlineLevel="0" collapsed="false">
      <c r="A430" s="212" t="n">
        <v>2018</v>
      </c>
      <c r="B430" s="212" t="s">
        <v>324</v>
      </c>
      <c r="C430" s="388" t="n">
        <v>43</v>
      </c>
    </row>
    <row r="431" customFormat="false" ht="15" hidden="false" customHeight="false" outlineLevel="0" collapsed="false">
      <c r="A431" s="212" t="n">
        <v>2018</v>
      </c>
      <c r="B431" s="212" t="s">
        <v>328</v>
      </c>
      <c r="C431" s="388" t="n">
        <v>75</v>
      </c>
    </row>
    <row r="432" customFormat="false" ht="15" hidden="false" customHeight="false" outlineLevel="0" collapsed="false">
      <c r="A432" s="212" t="n">
        <v>2018</v>
      </c>
      <c r="B432" s="212" t="s">
        <v>331</v>
      </c>
      <c r="C432" s="388" t="n">
        <v>29</v>
      </c>
    </row>
    <row r="433" customFormat="false" ht="15" hidden="false" customHeight="false" outlineLevel="0" collapsed="false">
      <c r="A433" s="212" t="n">
        <v>2018</v>
      </c>
      <c r="B433" s="212" t="s">
        <v>332</v>
      </c>
      <c r="C433" s="388" t="n">
        <v>25</v>
      </c>
    </row>
    <row r="434" customFormat="false" ht="15" hidden="false" customHeight="false" outlineLevel="0" collapsed="false">
      <c r="A434" s="212" t="n">
        <v>2018</v>
      </c>
      <c r="B434" s="212" t="s">
        <v>333</v>
      </c>
      <c r="C434" s="388" t="n">
        <v>84</v>
      </c>
    </row>
    <row r="435" customFormat="false" ht="15" hidden="false" customHeight="false" outlineLevel="0" collapsed="false">
      <c r="A435" s="212" t="n">
        <v>2018</v>
      </c>
      <c r="B435" s="212" t="s">
        <v>340</v>
      </c>
      <c r="C435" s="388" t="n">
        <v>91</v>
      </c>
    </row>
    <row r="436" customFormat="false" ht="15" hidden="false" customHeight="false" outlineLevel="0" collapsed="false">
      <c r="A436" s="212" t="n">
        <v>2018</v>
      </c>
      <c r="B436" s="212" t="s">
        <v>341</v>
      </c>
      <c r="C436" s="388" t="n">
        <v>27</v>
      </c>
    </row>
    <row r="437" customFormat="false" ht="15" hidden="false" customHeight="false" outlineLevel="0" collapsed="false">
      <c r="A437" s="212" t="n">
        <v>2018</v>
      </c>
      <c r="B437" s="212" t="s">
        <v>343</v>
      </c>
      <c r="C437" s="388" t="n">
        <v>78</v>
      </c>
    </row>
    <row r="438" customFormat="false" ht="15" hidden="false" customHeight="false" outlineLevel="0" collapsed="false">
      <c r="A438" s="212" t="n">
        <v>2018</v>
      </c>
      <c r="B438" s="212" t="s">
        <v>344</v>
      </c>
      <c r="C438" s="388" t="n">
        <v>12</v>
      </c>
    </row>
    <row r="439" customFormat="false" ht="15" hidden="false" customHeight="false" outlineLevel="0" collapsed="false">
      <c r="A439" s="212" t="n">
        <v>2018</v>
      </c>
      <c r="B439" s="212" t="s">
        <v>346</v>
      </c>
      <c r="C439" s="388" t="n">
        <v>94</v>
      </c>
    </row>
    <row r="440" customFormat="false" ht="15" hidden="false" customHeight="false" outlineLevel="0" collapsed="false">
      <c r="A440" s="212" t="n">
        <v>2018</v>
      </c>
      <c r="B440" s="212" t="s">
        <v>347</v>
      </c>
      <c r="C440" s="388" t="n">
        <v>33</v>
      </c>
    </row>
    <row r="441" customFormat="false" ht="15" hidden="false" customHeight="false" outlineLevel="0" collapsed="false">
      <c r="A441" s="212" t="n">
        <v>2018</v>
      </c>
      <c r="B441" s="212" t="s">
        <v>350</v>
      </c>
      <c r="C441" s="388" t="n">
        <v>69</v>
      </c>
    </row>
    <row r="442" customFormat="false" ht="15" hidden="false" customHeight="false" outlineLevel="0" collapsed="false">
      <c r="A442" s="212" t="n">
        <v>2018</v>
      </c>
      <c r="B442" s="212" t="s">
        <v>783</v>
      </c>
      <c r="C442" s="388" t="n">
        <v>83</v>
      </c>
    </row>
    <row r="443" customFormat="false" ht="15" hidden="false" customHeight="false" outlineLevel="0" collapsed="false">
      <c r="A443" s="212" t="n">
        <v>2018</v>
      </c>
      <c r="B443" s="212" t="s">
        <v>359</v>
      </c>
      <c r="C443" s="388" t="n">
        <v>23</v>
      </c>
    </row>
    <row r="444" customFormat="false" ht="15" hidden="false" customHeight="false" outlineLevel="0" collapsed="false">
      <c r="A444" s="212" t="n">
        <v>2018</v>
      </c>
      <c r="B444" s="212" t="s">
        <v>361</v>
      </c>
      <c r="C444" s="388" t="n">
        <v>67</v>
      </c>
    </row>
    <row r="445" customFormat="false" ht="15" hidden="false" customHeight="false" outlineLevel="0" collapsed="false">
      <c r="A445" s="212" t="n">
        <v>2018</v>
      </c>
      <c r="B445" s="212" t="s">
        <v>365</v>
      </c>
      <c r="C445" s="388" t="n">
        <v>52</v>
      </c>
    </row>
    <row r="446" customFormat="false" ht="15" hidden="false" customHeight="false" outlineLevel="0" collapsed="false">
      <c r="A446" s="212" t="n">
        <v>2018</v>
      </c>
      <c r="B446" s="212" t="s">
        <v>368</v>
      </c>
      <c r="C446" s="388" t="n">
        <v>95</v>
      </c>
    </row>
    <row r="447" customFormat="false" ht="15" hidden="false" customHeight="false" outlineLevel="0" collapsed="false">
      <c r="A447" s="212" t="n">
        <v>2018</v>
      </c>
      <c r="B447" s="212" t="s">
        <v>369</v>
      </c>
      <c r="C447" s="388" t="n">
        <v>63</v>
      </c>
    </row>
    <row r="448" customFormat="false" ht="15" hidden="false" customHeight="false" outlineLevel="0" collapsed="false">
      <c r="A448" s="212" t="n">
        <v>2018</v>
      </c>
      <c r="B448" s="212" t="s">
        <v>374</v>
      </c>
      <c r="C448" s="388" t="n">
        <v>55</v>
      </c>
    </row>
    <row r="449" customFormat="false" ht="15" hidden="false" customHeight="false" outlineLevel="0" collapsed="false">
      <c r="A449" s="212" t="n">
        <v>2018</v>
      </c>
      <c r="B449" s="212" t="s">
        <v>375</v>
      </c>
      <c r="C449" s="388" t="n">
        <v>26</v>
      </c>
    </row>
    <row r="450" customFormat="false" ht="15" hidden="false" customHeight="false" outlineLevel="0" collapsed="false">
      <c r="A450" s="212" t="n">
        <v>2018</v>
      </c>
      <c r="B450" s="212" t="s">
        <v>376</v>
      </c>
      <c r="C450" s="388" t="n">
        <v>57</v>
      </c>
    </row>
    <row r="451" customFormat="false" ht="15" hidden="false" customHeight="false" outlineLevel="0" collapsed="false">
      <c r="A451" s="212" t="n">
        <v>2018</v>
      </c>
      <c r="B451" s="212" t="s">
        <v>377</v>
      </c>
      <c r="C451" s="388" t="n">
        <v>68</v>
      </c>
    </row>
    <row r="452" customFormat="false" ht="15" hidden="false" customHeight="false" outlineLevel="0" collapsed="false">
      <c r="A452" s="212" t="n">
        <v>2018</v>
      </c>
      <c r="B452" s="212" t="s">
        <v>378</v>
      </c>
      <c r="C452" s="388" t="n">
        <v>85</v>
      </c>
    </row>
    <row r="453" customFormat="false" ht="15" hidden="false" customHeight="false" outlineLevel="0" collapsed="false">
      <c r="A453" s="212" t="n">
        <v>2018</v>
      </c>
      <c r="B453" s="212" t="s">
        <v>380</v>
      </c>
      <c r="C453" s="388" t="n">
        <v>21</v>
      </c>
    </row>
    <row r="454" customFormat="false" ht="15" hidden="false" customHeight="false" outlineLevel="0" collapsed="false">
      <c r="A454" s="212" t="n">
        <v>2018</v>
      </c>
      <c r="B454" s="212" t="s">
        <v>381</v>
      </c>
      <c r="C454" s="388" t="n">
        <v>41</v>
      </c>
    </row>
    <row r="455" customFormat="false" ht="15" hidden="false" customHeight="false" outlineLevel="0" collapsed="false">
      <c r="A455" s="212" t="n">
        <v>2018</v>
      </c>
      <c r="B455" s="212" t="s">
        <v>384</v>
      </c>
      <c r="C455" s="388" t="n">
        <v>72</v>
      </c>
    </row>
    <row r="456" customFormat="false" ht="15" hidden="false" customHeight="false" outlineLevel="0" collapsed="false">
      <c r="A456" s="212" t="n">
        <v>2018</v>
      </c>
      <c r="B456" s="212" t="s">
        <v>385</v>
      </c>
      <c r="C456" s="388" t="n">
        <v>3</v>
      </c>
    </row>
    <row r="457" customFormat="false" ht="15" hidden="false" customHeight="false" outlineLevel="0" collapsed="false">
      <c r="A457" s="212" t="n">
        <v>2018</v>
      </c>
      <c r="B457" s="212" t="s">
        <v>392</v>
      </c>
      <c r="C457" s="388" t="n">
        <v>80</v>
      </c>
    </row>
    <row r="458" customFormat="false" ht="15" hidden="false" customHeight="false" outlineLevel="0" collapsed="false">
      <c r="A458" s="212" t="n">
        <v>2018</v>
      </c>
      <c r="B458" s="212" t="s">
        <v>393</v>
      </c>
      <c r="C458" s="388" t="n">
        <v>5</v>
      </c>
    </row>
    <row r="459" customFormat="false" ht="15" hidden="false" customHeight="false" outlineLevel="0" collapsed="false">
      <c r="A459" s="212" t="n">
        <v>2018</v>
      </c>
      <c r="B459" s="212" t="s">
        <v>394</v>
      </c>
      <c r="C459" s="388" t="n">
        <v>86</v>
      </c>
    </row>
    <row r="460" customFormat="false" ht="15" hidden="false" customHeight="false" outlineLevel="0" collapsed="false">
      <c r="A460" s="212" t="n">
        <v>2018</v>
      </c>
      <c r="B460" s="212" t="s">
        <v>396</v>
      </c>
      <c r="C460" s="388" t="n">
        <v>65</v>
      </c>
    </row>
    <row r="461" customFormat="false" ht="15" hidden="false" customHeight="false" outlineLevel="0" collapsed="false">
      <c r="A461" s="212" t="n">
        <v>2018</v>
      </c>
      <c r="B461" s="212" t="s">
        <v>401</v>
      </c>
      <c r="C461" s="388" t="n">
        <v>40</v>
      </c>
    </row>
    <row r="462" customFormat="false" ht="15" hidden="false" customHeight="false" outlineLevel="0" collapsed="false">
      <c r="A462" s="212" t="n">
        <v>2018</v>
      </c>
      <c r="B462" s="212" t="s">
        <v>409</v>
      </c>
      <c r="C462" s="388" t="n">
        <v>73</v>
      </c>
    </row>
    <row r="463" customFormat="false" ht="15" hidden="false" customHeight="false" outlineLevel="0" collapsed="false">
      <c r="A463" s="212" t="n">
        <v>2018</v>
      </c>
      <c r="B463" s="212" t="s">
        <v>410</v>
      </c>
      <c r="C463" s="388" t="n">
        <v>20</v>
      </c>
    </row>
    <row r="464" customFormat="false" ht="15" hidden="false" customHeight="false" outlineLevel="0" collapsed="false">
      <c r="A464" s="212" t="n">
        <v>2018</v>
      </c>
      <c r="B464" s="212" t="s">
        <v>412</v>
      </c>
      <c r="C464" s="388" t="n">
        <v>42</v>
      </c>
    </row>
    <row r="465" customFormat="false" ht="15" hidden="false" customHeight="false" outlineLevel="0" collapsed="false">
      <c r="A465" s="212" t="n">
        <v>2018</v>
      </c>
      <c r="B465" s="212" t="s">
        <v>413</v>
      </c>
      <c r="C465" s="388" t="n">
        <v>6</v>
      </c>
    </row>
    <row r="466" customFormat="false" ht="15" hidden="false" customHeight="false" outlineLevel="0" collapsed="false">
      <c r="A466" s="212" t="n">
        <v>2018</v>
      </c>
      <c r="B466" s="212" t="s">
        <v>414</v>
      </c>
      <c r="C466" s="388" t="n">
        <v>74</v>
      </c>
    </row>
    <row r="467" customFormat="false" ht="15" hidden="false" customHeight="false" outlineLevel="0" collapsed="false">
      <c r="A467" s="212" t="n">
        <v>2018</v>
      </c>
      <c r="B467" s="212" t="s">
        <v>415</v>
      </c>
      <c r="C467" s="388" t="n">
        <v>17</v>
      </c>
    </row>
    <row r="468" customFormat="false" ht="15" hidden="false" customHeight="false" outlineLevel="0" collapsed="false">
      <c r="A468" s="212" t="n">
        <v>2018</v>
      </c>
      <c r="B468" s="212" t="s">
        <v>422</v>
      </c>
      <c r="C468" s="388" t="n">
        <v>49</v>
      </c>
    </row>
    <row r="469" customFormat="false" ht="15" hidden="false" customHeight="false" outlineLevel="0" collapsed="false">
      <c r="A469" s="212" t="n">
        <v>2018</v>
      </c>
      <c r="B469" s="212" t="s">
        <v>423</v>
      </c>
      <c r="C469" s="388" t="n">
        <v>77</v>
      </c>
    </row>
    <row r="470" customFormat="false" ht="15" hidden="false" customHeight="false" outlineLevel="0" collapsed="false">
      <c r="A470" s="212" t="n">
        <v>2018</v>
      </c>
      <c r="B470" s="212" t="s">
        <v>424</v>
      </c>
      <c r="C470" s="388" t="n">
        <v>89</v>
      </c>
    </row>
    <row r="471" customFormat="false" ht="15" hidden="false" customHeight="false" outlineLevel="0" collapsed="false">
      <c r="A471" s="212" t="n">
        <v>2018</v>
      </c>
      <c r="B471" s="212" t="s">
        <v>432</v>
      </c>
      <c r="C471" s="388" t="n">
        <v>45</v>
      </c>
    </row>
    <row r="472" customFormat="false" ht="15" hidden="false" customHeight="false" outlineLevel="0" collapsed="false">
      <c r="A472" s="212" t="n">
        <v>2018</v>
      </c>
      <c r="B472" s="212" t="s">
        <v>433</v>
      </c>
      <c r="C472" s="388" t="n">
        <v>44</v>
      </c>
    </row>
    <row r="473" customFormat="false" ht="15" hidden="false" customHeight="false" outlineLevel="0" collapsed="false">
      <c r="A473" s="212" t="n">
        <v>2018</v>
      </c>
      <c r="B473" s="212" t="s">
        <v>434</v>
      </c>
      <c r="C473" s="388" t="n">
        <v>90</v>
      </c>
    </row>
    <row r="474" customFormat="false" ht="15" hidden="false" customHeight="false" outlineLevel="0" collapsed="false">
      <c r="A474" s="212" t="n">
        <v>2018</v>
      </c>
      <c r="B474" s="212" t="s">
        <v>435</v>
      </c>
      <c r="C474" s="388" t="n">
        <v>46</v>
      </c>
    </row>
    <row r="475" customFormat="false" ht="15" hidden="false" customHeight="false" outlineLevel="0" collapsed="false">
      <c r="A475" s="212" t="s">
        <v>1318</v>
      </c>
      <c r="B475" s="212" t="s">
        <v>186</v>
      </c>
      <c r="C475" s="388" t="n">
        <v>30</v>
      </c>
    </row>
    <row r="476" customFormat="false" ht="15" hidden="false" customHeight="false" outlineLevel="0" collapsed="false">
      <c r="A476" s="212" t="s">
        <v>1318</v>
      </c>
      <c r="B476" s="212" t="s">
        <v>187</v>
      </c>
      <c r="C476" s="388" t="n">
        <v>85</v>
      </c>
    </row>
    <row r="477" customFormat="false" ht="15" hidden="false" customHeight="false" outlineLevel="0" collapsed="false">
      <c r="A477" s="212" t="s">
        <v>1318</v>
      </c>
      <c r="B477" s="212" t="s">
        <v>189</v>
      </c>
      <c r="C477" s="388" t="n">
        <v>65</v>
      </c>
    </row>
    <row r="478" customFormat="false" ht="15" hidden="false" customHeight="false" outlineLevel="0" collapsed="false">
      <c r="A478" s="212" t="s">
        <v>1318</v>
      </c>
      <c r="B478" s="212" t="s">
        <v>190</v>
      </c>
      <c r="C478" s="388" t="n">
        <v>56</v>
      </c>
    </row>
    <row r="479" customFormat="false" ht="15" hidden="false" customHeight="false" outlineLevel="0" collapsed="false">
      <c r="A479" s="212" t="s">
        <v>1318</v>
      </c>
      <c r="B479" s="212" t="s">
        <v>193</v>
      </c>
      <c r="C479" s="388" t="n">
        <v>32</v>
      </c>
    </row>
    <row r="480" customFormat="false" ht="15" hidden="false" customHeight="false" outlineLevel="0" collapsed="false">
      <c r="A480" s="212" t="s">
        <v>1318</v>
      </c>
      <c r="B480" s="212" t="s">
        <v>194</v>
      </c>
      <c r="C480" s="388" t="n">
        <v>66</v>
      </c>
    </row>
    <row r="481" customFormat="false" ht="15" hidden="false" customHeight="false" outlineLevel="0" collapsed="false">
      <c r="A481" s="212" t="s">
        <v>1318</v>
      </c>
      <c r="B481" s="212" t="s">
        <v>197</v>
      </c>
      <c r="C481" s="388" t="n">
        <v>19</v>
      </c>
    </row>
    <row r="482" customFormat="false" ht="15" hidden="false" customHeight="false" outlineLevel="0" collapsed="false">
      <c r="A482" s="212" t="s">
        <v>1318</v>
      </c>
      <c r="B482" s="212" t="s">
        <v>201</v>
      </c>
      <c r="C482" s="388" t="n">
        <v>63</v>
      </c>
    </row>
    <row r="483" customFormat="false" ht="15" hidden="false" customHeight="false" outlineLevel="0" collapsed="false">
      <c r="A483" s="212" t="s">
        <v>1318</v>
      </c>
      <c r="B483" s="212" t="s">
        <v>202</v>
      </c>
      <c r="C483" s="388" t="n">
        <v>1</v>
      </c>
    </row>
    <row r="484" customFormat="false" ht="15" hidden="false" customHeight="false" outlineLevel="0" collapsed="false">
      <c r="A484" s="212" t="s">
        <v>1318</v>
      </c>
      <c r="B484" s="212" t="s">
        <v>498</v>
      </c>
      <c r="C484" s="388" t="n">
        <v>10</v>
      </c>
    </row>
    <row r="485" customFormat="false" ht="15" hidden="false" customHeight="false" outlineLevel="0" collapsed="false">
      <c r="A485" s="212" t="s">
        <v>1318</v>
      </c>
      <c r="B485" s="212" t="s">
        <v>206</v>
      </c>
      <c r="C485" s="388" t="n">
        <v>70</v>
      </c>
    </row>
    <row r="486" customFormat="false" ht="15" hidden="false" customHeight="false" outlineLevel="0" collapsed="false">
      <c r="A486" s="212" t="s">
        <v>1318</v>
      </c>
      <c r="B486" s="212" t="s">
        <v>207</v>
      </c>
      <c r="C486" s="388" t="n">
        <v>67</v>
      </c>
    </row>
    <row r="487" customFormat="false" ht="15" hidden="false" customHeight="false" outlineLevel="0" collapsed="false">
      <c r="A487" s="212" t="s">
        <v>1318</v>
      </c>
      <c r="B487" s="212" t="s">
        <v>215</v>
      </c>
      <c r="C487" s="388" t="n">
        <v>36</v>
      </c>
    </row>
    <row r="488" customFormat="false" ht="15" hidden="false" customHeight="false" outlineLevel="0" collapsed="false">
      <c r="A488" s="212" t="s">
        <v>1318</v>
      </c>
      <c r="B488" s="212" t="s">
        <v>216</v>
      </c>
      <c r="C488" s="388" t="n">
        <v>28</v>
      </c>
    </row>
    <row r="489" customFormat="false" ht="15" hidden="false" customHeight="false" outlineLevel="0" collapsed="false">
      <c r="A489" s="212" t="s">
        <v>1318</v>
      </c>
      <c r="B489" s="212" t="s">
        <v>217</v>
      </c>
      <c r="C489" s="388" t="n">
        <v>58</v>
      </c>
    </row>
    <row r="490" customFormat="false" ht="15" hidden="false" customHeight="false" outlineLevel="0" collapsed="false">
      <c r="A490" s="212" t="s">
        <v>1318</v>
      </c>
      <c r="B490" s="212" t="s">
        <v>219</v>
      </c>
      <c r="C490" s="388" t="n">
        <v>44</v>
      </c>
    </row>
    <row r="491" customFormat="false" ht="15" hidden="false" customHeight="false" outlineLevel="0" collapsed="false">
      <c r="A491" s="212" t="s">
        <v>1318</v>
      </c>
      <c r="B491" s="390" t="s">
        <v>230</v>
      </c>
      <c r="C491" s="388" t="n">
        <v>7</v>
      </c>
    </row>
    <row r="492" customFormat="false" ht="15" hidden="false" customHeight="false" outlineLevel="0" collapsed="false">
      <c r="A492" s="212" t="s">
        <v>1318</v>
      </c>
      <c r="B492" s="212" t="s">
        <v>231</v>
      </c>
      <c r="C492" s="388" t="n">
        <v>26</v>
      </c>
    </row>
    <row r="493" customFormat="false" ht="15" hidden="false" customHeight="false" outlineLevel="0" collapsed="false">
      <c r="A493" s="212" t="s">
        <v>1318</v>
      </c>
      <c r="B493" s="212" t="s">
        <v>233</v>
      </c>
      <c r="C493" s="388" t="n">
        <v>50</v>
      </c>
    </row>
    <row r="494" customFormat="false" ht="15" hidden="false" customHeight="false" outlineLevel="0" collapsed="false">
      <c r="A494" s="212" t="s">
        <v>1318</v>
      </c>
      <c r="B494" s="391" t="s">
        <v>234</v>
      </c>
      <c r="C494" s="388" t="n">
        <v>93</v>
      </c>
    </row>
    <row r="495" customFormat="false" ht="15" hidden="false" customHeight="false" outlineLevel="0" collapsed="false">
      <c r="A495" s="212" t="s">
        <v>1318</v>
      </c>
      <c r="B495" s="212" t="s">
        <v>235</v>
      </c>
      <c r="C495" s="388" t="n">
        <v>35</v>
      </c>
    </row>
    <row r="496" customFormat="false" ht="15" hidden="false" customHeight="false" outlineLevel="0" collapsed="false">
      <c r="A496" s="212" t="s">
        <v>1318</v>
      </c>
      <c r="B496" s="390" t="s">
        <v>236</v>
      </c>
      <c r="C496" s="388" t="n">
        <v>18</v>
      </c>
    </row>
    <row r="497" customFormat="false" ht="15" hidden="false" customHeight="false" outlineLevel="0" collapsed="false">
      <c r="A497" s="212" t="s">
        <v>1318</v>
      </c>
      <c r="B497" s="212" t="s">
        <v>240</v>
      </c>
      <c r="C497" s="388" t="n">
        <v>62</v>
      </c>
    </row>
    <row r="498" customFormat="false" ht="15" hidden="false" customHeight="false" outlineLevel="0" collapsed="false">
      <c r="A498" s="212" t="s">
        <v>1318</v>
      </c>
      <c r="B498" s="212" t="s">
        <v>1317</v>
      </c>
      <c r="C498" s="388" t="n">
        <v>60</v>
      </c>
    </row>
    <row r="499" customFormat="false" ht="15" hidden="false" customHeight="false" outlineLevel="0" collapsed="false">
      <c r="A499" s="212" t="s">
        <v>1318</v>
      </c>
      <c r="B499" s="212" t="s">
        <v>243</v>
      </c>
      <c r="C499" s="388" t="n">
        <v>38</v>
      </c>
    </row>
    <row r="500" customFormat="false" ht="15" hidden="false" customHeight="false" outlineLevel="0" collapsed="false">
      <c r="A500" s="212" t="s">
        <v>1318</v>
      </c>
      <c r="B500" s="212" t="s">
        <v>244</v>
      </c>
      <c r="C500" s="388" t="n">
        <v>100</v>
      </c>
    </row>
    <row r="501" customFormat="false" ht="15" hidden="false" customHeight="false" outlineLevel="0" collapsed="false">
      <c r="A501" s="212" t="s">
        <v>1318</v>
      </c>
      <c r="B501" s="212" t="s">
        <v>245</v>
      </c>
      <c r="C501" s="388" t="n">
        <v>11</v>
      </c>
    </row>
    <row r="502" customFormat="false" ht="15" hidden="false" customHeight="false" outlineLevel="0" collapsed="false">
      <c r="A502" s="212" t="s">
        <v>1318</v>
      </c>
      <c r="B502" s="212" t="s">
        <v>247</v>
      </c>
      <c r="C502" s="388" t="n">
        <v>84</v>
      </c>
    </row>
    <row r="503" customFormat="false" ht="15" hidden="false" customHeight="false" outlineLevel="0" collapsed="false">
      <c r="A503" s="212" t="s">
        <v>1318</v>
      </c>
      <c r="B503" s="212" t="s">
        <v>251</v>
      </c>
      <c r="C503" s="388" t="n">
        <v>34</v>
      </c>
    </row>
    <row r="504" customFormat="false" ht="15" hidden="false" customHeight="false" outlineLevel="0" collapsed="false">
      <c r="A504" s="212" t="s">
        <v>1318</v>
      </c>
      <c r="B504" s="212" t="s">
        <v>584</v>
      </c>
      <c r="C504" s="388" t="n">
        <v>3</v>
      </c>
    </row>
    <row r="505" customFormat="false" ht="15" hidden="false" customHeight="false" outlineLevel="0" collapsed="false">
      <c r="A505" s="212" t="s">
        <v>1318</v>
      </c>
      <c r="B505" s="212" t="s">
        <v>258</v>
      </c>
      <c r="C505" s="388" t="n">
        <v>29</v>
      </c>
    </row>
    <row r="506" customFormat="false" ht="15" hidden="false" customHeight="false" outlineLevel="0" collapsed="false">
      <c r="A506" s="212" t="s">
        <v>1318</v>
      </c>
      <c r="B506" s="212" t="s">
        <v>259</v>
      </c>
      <c r="C506" s="388" t="n">
        <v>82</v>
      </c>
    </row>
    <row r="507" customFormat="false" ht="15" hidden="false" customHeight="false" outlineLevel="0" collapsed="false">
      <c r="A507" s="212" t="s">
        <v>1318</v>
      </c>
      <c r="B507" s="212" t="s">
        <v>260</v>
      </c>
      <c r="C507" s="388" t="n">
        <v>20</v>
      </c>
    </row>
    <row r="508" customFormat="false" ht="15" hidden="false" customHeight="false" outlineLevel="0" collapsed="false">
      <c r="A508" s="212" t="s">
        <v>1318</v>
      </c>
      <c r="B508" s="212" t="s">
        <v>261</v>
      </c>
      <c r="C508" s="388" t="n">
        <v>51</v>
      </c>
    </row>
    <row r="509" customFormat="false" ht="15" hidden="false" customHeight="false" outlineLevel="0" collapsed="false">
      <c r="A509" s="212" t="s">
        <v>1318</v>
      </c>
      <c r="B509" s="212" t="s">
        <v>263</v>
      </c>
      <c r="C509" s="388" t="n">
        <v>88</v>
      </c>
    </row>
    <row r="510" customFormat="false" ht="15" hidden="false" customHeight="false" outlineLevel="0" collapsed="false">
      <c r="A510" s="212" t="s">
        <v>1318</v>
      </c>
      <c r="B510" s="212" t="s">
        <v>266</v>
      </c>
      <c r="C510" s="388" t="n">
        <v>53</v>
      </c>
    </row>
    <row r="511" customFormat="false" ht="15" hidden="false" customHeight="false" outlineLevel="0" collapsed="false">
      <c r="A511" s="212" t="s">
        <v>1318</v>
      </c>
      <c r="B511" s="212" t="s">
        <v>620</v>
      </c>
      <c r="C511" s="388" t="n">
        <v>43</v>
      </c>
    </row>
    <row r="512" customFormat="false" ht="15" hidden="false" customHeight="false" outlineLevel="0" collapsed="false">
      <c r="A512" s="212" t="s">
        <v>1318</v>
      </c>
      <c r="B512" s="212" t="s">
        <v>270</v>
      </c>
      <c r="C512" s="388" t="n">
        <v>49</v>
      </c>
    </row>
    <row r="513" customFormat="false" ht="15" hidden="false" customHeight="false" outlineLevel="0" collapsed="false">
      <c r="A513" s="212" t="s">
        <v>1318</v>
      </c>
      <c r="B513" s="212" t="s">
        <v>271</v>
      </c>
      <c r="C513" s="388" t="n">
        <v>99</v>
      </c>
    </row>
    <row r="514" customFormat="false" ht="15" hidden="false" customHeight="false" outlineLevel="0" collapsed="false">
      <c r="A514" s="212" t="s">
        <v>1318</v>
      </c>
      <c r="B514" s="212" t="s">
        <v>1315</v>
      </c>
      <c r="C514" s="388" t="n">
        <v>61</v>
      </c>
    </row>
    <row r="515" customFormat="false" ht="15" hidden="false" customHeight="false" outlineLevel="0" collapsed="false">
      <c r="A515" s="212" t="s">
        <v>1318</v>
      </c>
      <c r="B515" s="212" t="s">
        <v>275</v>
      </c>
      <c r="C515" s="388" t="n">
        <v>15</v>
      </c>
    </row>
    <row r="516" customFormat="false" ht="15" hidden="false" customHeight="false" outlineLevel="0" collapsed="false">
      <c r="A516" s="212" t="s">
        <v>1318</v>
      </c>
      <c r="B516" s="212" t="s">
        <v>287</v>
      </c>
      <c r="C516" s="388" t="n">
        <v>16</v>
      </c>
    </row>
    <row r="517" customFormat="false" ht="15" hidden="false" customHeight="false" outlineLevel="0" collapsed="false">
      <c r="A517" s="212" t="s">
        <v>1318</v>
      </c>
      <c r="B517" s="212" t="s">
        <v>289</v>
      </c>
      <c r="C517" s="388" t="n">
        <v>97</v>
      </c>
    </row>
    <row r="518" customFormat="false" ht="15" hidden="false" customHeight="false" outlineLevel="0" collapsed="false">
      <c r="A518" s="212" t="s">
        <v>1318</v>
      </c>
      <c r="B518" s="212" t="s">
        <v>290</v>
      </c>
      <c r="C518" s="388" t="n">
        <v>96</v>
      </c>
    </row>
    <row r="519" customFormat="false" ht="15" hidden="false" customHeight="false" outlineLevel="0" collapsed="false">
      <c r="A519" s="212" t="s">
        <v>1318</v>
      </c>
      <c r="B519" s="212" t="s">
        <v>292</v>
      </c>
      <c r="C519" s="388" t="n">
        <v>9</v>
      </c>
    </row>
    <row r="520" customFormat="false" ht="15" hidden="false" customHeight="false" outlineLevel="0" collapsed="false">
      <c r="A520" s="212" t="s">
        <v>1318</v>
      </c>
      <c r="B520" s="212" t="s">
        <v>294</v>
      </c>
      <c r="C520" s="388" t="n">
        <v>81</v>
      </c>
    </row>
    <row r="521" customFormat="false" ht="15" hidden="false" customHeight="false" outlineLevel="0" collapsed="false">
      <c r="A521" s="212" t="s">
        <v>1318</v>
      </c>
      <c r="B521" s="212" t="s">
        <v>1319</v>
      </c>
      <c r="C521" s="388" t="n">
        <v>55</v>
      </c>
    </row>
    <row r="522" customFormat="false" ht="15" hidden="false" customHeight="false" outlineLevel="0" collapsed="false">
      <c r="A522" s="212" t="s">
        <v>1318</v>
      </c>
      <c r="B522" s="212" t="s">
        <v>299</v>
      </c>
      <c r="C522" s="388" t="n">
        <v>2</v>
      </c>
    </row>
    <row r="523" customFormat="false" ht="15" hidden="false" customHeight="false" outlineLevel="0" collapsed="false">
      <c r="A523" s="212" t="s">
        <v>1318</v>
      </c>
      <c r="B523" s="212" t="s">
        <v>302</v>
      </c>
      <c r="C523" s="388" t="n">
        <v>45</v>
      </c>
    </row>
    <row r="524" customFormat="false" ht="15" hidden="false" customHeight="false" outlineLevel="0" collapsed="false">
      <c r="A524" s="212" t="s">
        <v>1318</v>
      </c>
      <c r="B524" s="212" t="s">
        <v>305</v>
      </c>
      <c r="C524" s="388" t="n">
        <v>31</v>
      </c>
    </row>
    <row r="525" customFormat="false" ht="15" hidden="false" customHeight="false" outlineLevel="0" collapsed="false">
      <c r="A525" s="212" t="s">
        <v>1318</v>
      </c>
      <c r="B525" s="212" t="s">
        <v>307</v>
      </c>
      <c r="C525" s="388" t="n">
        <v>8</v>
      </c>
    </row>
    <row r="526" customFormat="false" ht="15" hidden="false" customHeight="false" outlineLevel="0" collapsed="false">
      <c r="A526" s="212" t="s">
        <v>1318</v>
      </c>
      <c r="B526" s="212" t="s">
        <v>727</v>
      </c>
      <c r="C526" s="388" t="n">
        <v>13</v>
      </c>
    </row>
    <row r="527" customFormat="false" ht="15" hidden="false" customHeight="false" outlineLevel="0" collapsed="false">
      <c r="A527" s="212" t="s">
        <v>1318</v>
      </c>
      <c r="B527" s="212" t="s">
        <v>322</v>
      </c>
      <c r="C527" s="388" t="n">
        <v>87</v>
      </c>
    </row>
    <row r="528" customFormat="false" ht="15" hidden="false" customHeight="false" outlineLevel="0" collapsed="false">
      <c r="A528" s="212" t="s">
        <v>1318</v>
      </c>
      <c r="B528" s="212" t="s">
        <v>323</v>
      </c>
      <c r="C528" s="388" t="n">
        <v>25</v>
      </c>
    </row>
    <row r="529" customFormat="false" ht="15" hidden="false" customHeight="false" outlineLevel="0" collapsed="false">
      <c r="A529" s="212" t="s">
        <v>1318</v>
      </c>
      <c r="B529" s="212" t="s">
        <v>324</v>
      </c>
      <c r="C529" s="388" t="n">
        <v>39</v>
      </c>
    </row>
    <row r="530" customFormat="false" ht="15" hidden="false" customHeight="false" outlineLevel="0" collapsed="false">
      <c r="A530" s="212" t="s">
        <v>1318</v>
      </c>
      <c r="B530" s="212" t="s">
        <v>328</v>
      </c>
      <c r="C530" s="388" t="n">
        <v>78</v>
      </c>
    </row>
    <row r="531" customFormat="false" ht="15" hidden="false" customHeight="false" outlineLevel="0" collapsed="false">
      <c r="A531" s="212" t="s">
        <v>1318</v>
      </c>
      <c r="B531" s="212" t="s">
        <v>331</v>
      </c>
      <c r="C531" s="388" t="n">
        <v>27</v>
      </c>
    </row>
    <row r="532" customFormat="false" ht="15" hidden="false" customHeight="false" outlineLevel="0" collapsed="false">
      <c r="A532" s="212" t="s">
        <v>1318</v>
      </c>
      <c r="B532" s="212" t="s">
        <v>332</v>
      </c>
      <c r="C532" s="388" t="n">
        <v>22</v>
      </c>
    </row>
    <row r="533" customFormat="false" ht="15" hidden="false" customHeight="false" outlineLevel="0" collapsed="false">
      <c r="A533" s="212" t="s">
        <v>1318</v>
      </c>
      <c r="B533" s="212" t="s">
        <v>333</v>
      </c>
      <c r="C533" s="388" t="n">
        <v>83</v>
      </c>
    </row>
    <row r="534" customFormat="false" ht="15" hidden="false" customHeight="false" outlineLevel="0" collapsed="false">
      <c r="A534" s="212" t="s">
        <v>1318</v>
      </c>
      <c r="B534" s="212" t="s">
        <v>340</v>
      </c>
      <c r="C534" s="388" t="n">
        <v>94</v>
      </c>
    </row>
    <row r="535" customFormat="false" ht="15" hidden="false" customHeight="false" outlineLevel="0" collapsed="false">
      <c r="A535" s="212" t="s">
        <v>1318</v>
      </c>
      <c r="B535" s="212" t="s">
        <v>341</v>
      </c>
      <c r="C535" s="388" t="n">
        <v>23</v>
      </c>
    </row>
    <row r="536" customFormat="false" ht="15" hidden="false" customHeight="false" outlineLevel="0" collapsed="false">
      <c r="A536" s="212" t="s">
        <v>1318</v>
      </c>
      <c r="B536" s="212" t="s">
        <v>343</v>
      </c>
      <c r="C536" s="388" t="n">
        <v>77</v>
      </c>
    </row>
    <row r="537" customFormat="false" ht="15" hidden="false" customHeight="false" outlineLevel="0" collapsed="false">
      <c r="A537" s="212" t="s">
        <v>1318</v>
      </c>
      <c r="B537" s="212" t="s">
        <v>344</v>
      </c>
      <c r="C537" s="388" t="n">
        <v>12</v>
      </c>
    </row>
    <row r="538" customFormat="false" ht="15" hidden="false" customHeight="false" outlineLevel="0" collapsed="false">
      <c r="A538" s="212" t="s">
        <v>1318</v>
      </c>
      <c r="B538" s="212" t="s">
        <v>346</v>
      </c>
      <c r="C538" s="388" t="n">
        <v>95</v>
      </c>
    </row>
    <row r="539" customFormat="false" ht="15" hidden="false" customHeight="false" outlineLevel="0" collapsed="false">
      <c r="A539" s="212" t="s">
        <v>1318</v>
      </c>
      <c r="B539" s="212" t="s">
        <v>347</v>
      </c>
      <c r="C539" s="388" t="n">
        <v>33</v>
      </c>
    </row>
    <row r="540" customFormat="false" ht="15" hidden="false" customHeight="false" outlineLevel="0" collapsed="false">
      <c r="A540" s="212" t="s">
        <v>1318</v>
      </c>
      <c r="B540" s="212" t="s">
        <v>350</v>
      </c>
      <c r="C540" s="388" t="n">
        <v>69</v>
      </c>
    </row>
    <row r="541" customFormat="false" ht="15" hidden="false" customHeight="false" outlineLevel="0" collapsed="false">
      <c r="A541" s="212" t="s">
        <v>1318</v>
      </c>
      <c r="B541" s="212" t="s">
        <v>783</v>
      </c>
      <c r="C541" s="388" t="n">
        <v>79</v>
      </c>
    </row>
    <row r="542" customFormat="false" ht="15" hidden="false" customHeight="false" outlineLevel="0" collapsed="false">
      <c r="A542" s="212" t="s">
        <v>1318</v>
      </c>
      <c r="B542" s="212" t="s">
        <v>354</v>
      </c>
      <c r="C542" s="388" t="n">
        <v>91</v>
      </c>
    </row>
    <row r="543" customFormat="false" ht="15" hidden="false" customHeight="false" outlineLevel="0" collapsed="false">
      <c r="A543" s="212" t="s">
        <v>1318</v>
      </c>
      <c r="B543" s="212" t="s">
        <v>355</v>
      </c>
      <c r="C543" s="388" t="n">
        <v>98</v>
      </c>
    </row>
    <row r="544" customFormat="false" ht="15" hidden="false" customHeight="false" outlineLevel="0" collapsed="false">
      <c r="A544" s="212" t="s">
        <v>1318</v>
      </c>
      <c r="B544" s="212" t="s">
        <v>359</v>
      </c>
      <c r="C544" s="388" t="n">
        <v>21</v>
      </c>
    </row>
    <row r="545" customFormat="false" ht="15" hidden="false" customHeight="false" outlineLevel="0" collapsed="false">
      <c r="A545" s="212" t="s">
        <v>1318</v>
      </c>
      <c r="B545" s="212" t="s">
        <v>361</v>
      </c>
      <c r="C545" s="388" t="n">
        <v>68</v>
      </c>
    </row>
    <row r="546" customFormat="false" ht="15" hidden="false" customHeight="false" outlineLevel="0" collapsed="false">
      <c r="A546" s="212" t="s">
        <v>1318</v>
      </c>
      <c r="B546" s="212" t="s">
        <v>365</v>
      </c>
      <c r="C546" s="388" t="n">
        <v>54</v>
      </c>
    </row>
    <row r="547" customFormat="false" ht="15" hidden="false" customHeight="false" outlineLevel="0" collapsed="false">
      <c r="A547" s="212" t="s">
        <v>1318</v>
      </c>
      <c r="B547" s="212" t="s">
        <v>368</v>
      </c>
      <c r="C547" s="388" t="n">
        <v>92</v>
      </c>
    </row>
    <row r="548" customFormat="false" ht="15" hidden="false" customHeight="false" outlineLevel="0" collapsed="false">
      <c r="A548" s="212" t="s">
        <v>1318</v>
      </c>
      <c r="B548" s="212" t="s">
        <v>370</v>
      </c>
      <c r="C548" s="388" t="n">
        <v>73</v>
      </c>
    </row>
    <row r="549" customFormat="false" ht="15" hidden="false" customHeight="false" outlineLevel="0" collapsed="false">
      <c r="A549" s="212" t="s">
        <v>1318</v>
      </c>
      <c r="B549" s="212" t="s">
        <v>374</v>
      </c>
      <c r="C549" s="388" t="n">
        <v>59</v>
      </c>
    </row>
    <row r="550" customFormat="false" ht="15" hidden="false" customHeight="false" outlineLevel="0" collapsed="false">
      <c r="A550" s="212" t="s">
        <v>1318</v>
      </c>
      <c r="B550" s="212" t="s">
        <v>376</v>
      </c>
      <c r="C550" s="388" t="n">
        <v>57</v>
      </c>
    </row>
    <row r="551" customFormat="false" ht="15" hidden="false" customHeight="false" outlineLevel="0" collapsed="false">
      <c r="A551" s="212" t="s">
        <v>1318</v>
      </c>
      <c r="B551" s="212" t="s">
        <v>377</v>
      </c>
      <c r="C551" s="388" t="n">
        <v>71</v>
      </c>
    </row>
    <row r="552" customFormat="false" ht="15" hidden="false" customHeight="false" outlineLevel="0" collapsed="false">
      <c r="A552" s="212" t="s">
        <v>1318</v>
      </c>
      <c r="B552" s="212" t="s">
        <v>378</v>
      </c>
      <c r="C552" s="388" t="n">
        <v>90</v>
      </c>
    </row>
    <row r="553" customFormat="false" ht="15" hidden="false" customHeight="false" outlineLevel="0" collapsed="false">
      <c r="A553" s="212" t="s">
        <v>1318</v>
      </c>
      <c r="B553" s="212" t="s">
        <v>380</v>
      </c>
      <c r="C553" s="388" t="n">
        <v>24</v>
      </c>
    </row>
    <row r="554" customFormat="false" ht="15" hidden="false" customHeight="false" outlineLevel="0" collapsed="false">
      <c r="A554" s="212" t="s">
        <v>1318</v>
      </c>
      <c r="B554" s="212" t="s">
        <v>381</v>
      </c>
      <c r="C554" s="388" t="n">
        <v>42</v>
      </c>
    </row>
    <row r="555" customFormat="false" ht="15" hidden="false" customHeight="false" outlineLevel="0" collapsed="false">
      <c r="A555" s="212" t="s">
        <v>1318</v>
      </c>
      <c r="B555" s="212" t="s">
        <v>384</v>
      </c>
      <c r="C555" s="388" t="n">
        <v>72</v>
      </c>
    </row>
    <row r="556" customFormat="false" ht="15" hidden="false" customHeight="false" outlineLevel="0" collapsed="false">
      <c r="A556" s="212" t="s">
        <v>1318</v>
      </c>
      <c r="B556" s="212" t="s">
        <v>385</v>
      </c>
      <c r="C556" s="388" t="n">
        <v>4</v>
      </c>
    </row>
    <row r="557" customFormat="false" ht="15" hidden="false" customHeight="false" outlineLevel="0" collapsed="false">
      <c r="A557" s="212" t="s">
        <v>1318</v>
      </c>
      <c r="B557" s="212" t="s">
        <v>392</v>
      </c>
      <c r="C557" s="388" t="n">
        <v>80</v>
      </c>
    </row>
    <row r="558" customFormat="false" ht="15" hidden="false" customHeight="false" outlineLevel="0" collapsed="false">
      <c r="A558" s="212" t="s">
        <v>1318</v>
      </c>
      <c r="B558" s="212" t="s">
        <v>393</v>
      </c>
      <c r="C558" s="388" t="n">
        <v>5</v>
      </c>
    </row>
    <row r="559" customFormat="false" ht="15" hidden="false" customHeight="false" outlineLevel="0" collapsed="false">
      <c r="A559" s="212" t="s">
        <v>1318</v>
      </c>
      <c r="B559" s="212" t="s">
        <v>394</v>
      </c>
      <c r="C559" s="388" t="n">
        <v>86</v>
      </c>
    </row>
    <row r="560" customFormat="false" ht="15" hidden="false" customHeight="false" outlineLevel="0" collapsed="false">
      <c r="A560" s="212" t="s">
        <v>1318</v>
      </c>
      <c r="B560" s="212" t="s">
        <v>395</v>
      </c>
      <c r="C560" s="388" t="n">
        <v>37</v>
      </c>
    </row>
    <row r="561" customFormat="false" ht="15" hidden="false" customHeight="false" outlineLevel="0" collapsed="false">
      <c r="A561" s="212" t="s">
        <v>1318</v>
      </c>
      <c r="B561" s="212" t="s">
        <v>396</v>
      </c>
      <c r="C561" s="388" t="n">
        <v>64</v>
      </c>
    </row>
    <row r="562" customFormat="false" ht="15" hidden="false" customHeight="false" outlineLevel="0" collapsed="false">
      <c r="A562" s="212" t="s">
        <v>1318</v>
      </c>
      <c r="B562" s="212" t="s">
        <v>401</v>
      </c>
      <c r="C562" s="388" t="n">
        <v>41</v>
      </c>
    </row>
    <row r="563" customFormat="false" ht="15" hidden="false" customHeight="false" outlineLevel="0" collapsed="false">
      <c r="A563" s="212" t="s">
        <v>1318</v>
      </c>
      <c r="B563" s="212" t="s">
        <v>409</v>
      </c>
      <c r="C563" s="388" t="n">
        <v>74</v>
      </c>
    </row>
    <row r="564" customFormat="false" ht="15" hidden="false" customHeight="false" outlineLevel="0" collapsed="false">
      <c r="A564" s="212" t="s">
        <v>1318</v>
      </c>
      <c r="B564" s="212" t="s">
        <v>410</v>
      </c>
      <c r="C564" s="388" t="n">
        <v>17</v>
      </c>
    </row>
    <row r="565" customFormat="false" ht="15" hidden="false" customHeight="false" outlineLevel="0" collapsed="false">
      <c r="A565" s="212" t="s">
        <v>1318</v>
      </c>
      <c r="B565" s="212" t="s">
        <v>412</v>
      </c>
      <c r="C565" s="388" t="n">
        <v>40</v>
      </c>
    </row>
    <row r="566" customFormat="false" ht="15" hidden="false" customHeight="false" outlineLevel="0" collapsed="false">
      <c r="A566" s="212" t="s">
        <v>1318</v>
      </c>
      <c r="B566" s="212" t="s">
        <v>413</v>
      </c>
      <c r="C566" s="388" t="n">
        <v>6</v>
      </c>
    </row>
    <row r="567" customFormat="false" ht="15" hidden="false" customHeight="false" outlineLevel="0" collapsed="false">
      <c r="A567" s="212" t="s">
        <v>1318</v>
      </c>
      <c r="B567" s="212" t="s">
        <v>414</v>
      </c>
      <c r="C567" s="388" t="n">
        <v>76</v>
      </c>
    </row>
    <row r="568" customFormat="false" ht="15" hidden="false" customHeight="false" outlineLevel="0" collapsed="false">
      <c r="A568" s="212" t="s">
        <v>1318</v>
      </c>
      <c r="B568" s="212" t="s">
        <v>415</v>
      </c>
      <c r="C568" s="388" t="n">
        <v>14</v>
      </c>
    </row>
    <row r="569" customFormat="false" ht="15" hidden="false" customHeight="false" outlineLevel="0" collapsed="false">
      <c r="A569" s="212" t="s">
        <v>1318</v>
      </c>
      <c r="B569" s="212" t="s">
        <v>422</v>
      </c>
      <c r="C569" s="388" t="n">
        <v>52</v>
      </c>
    </row>
    <row r="570" customFormat="false" ht="15" hidden="false" customHeight="false" outlineLevel="0" collapsed="false">
      <c r="A570" s="212" t="s">
        <v>1318</v>
      </c>
      <c r="B570" s="212" t="s">
        <v>423</v>
      </c>
      <c r="C570" s="388" t="n">
        <v>75</v>
      </c>
    </row>
    <row r="571" customFormat="false" ht="15" hidden="false" customHeight="false" outlineLevel="0" collapsed="false">
      <c r="A571" s="212" t="s">
        <v>1318</v>
      </c>
      <c r="B571" s="212" t="s">
        <v>432</v>
      </c>
      <c r="C571" s="388" t="n">
        <v>46</v>
      </c>
    </row>
    <row r="572" customFormat="false" ht="15" hidden="false" customHeight="false" outlineLevel="0" collapsed="false">
      <c r="A572" s="212" t="s">
        <v>1318</v>
      </c>
      <c r="B572" s="212" t="s">
        <v>433</v>
      </c>
      <c r="C572" s="388" t="n">
        <v>48</v>
      </c>
    </row>
    <row r="573" customFormat="false" ht="15" hidden="false" customHeight="false" outlineLevel="0" collapsed="false">
      <c r="A573" s="212" t="s">
        <v>1318</v>
      </c>
      <c r="B573" s="212" t="s">
        <v>435</v>
      </c>
      <c r="C573" s="388" t="n">
        <v>47</v>
      </c>
    </row>
    <row r="574" customFormat="false" ht="15" hidden="false" customHeight="false" outlineLevel="0" collapsed="false">
      <c r="A574" s="212" t="s">
        <v>1318</v>
      </c>
      <c r="B574" s="212" t="s">
        <v>436</v>
      </c>
      <c r="C574" s="388" t="n">
        <v>89</v>
      </c>
    </row>
    <row r="575" customFormat="false" ht="15" hidden="false" customHeight="false" outlineLevel="0" collapsed="false">
      <c r="A575" s="212" t="s">
        <v>1320</v>
      </c>
      <c r="B575" s="390" t="s">
        <v>186</v>
      </c>
      <c r="C575" s="388" t="n">
        <v>30</v>
      </c>
    </row>
    <row r="576" customFormat="false" ht="15" hidden="false" customHeight="false" outlineLevel="0" collapsed="false">
      <c r="A576" s="212" t="s">
        <v>1320</v>
      </c>
      <c r="B576" s="390" t="s">
        <v>187</v>
      </c>
      <c r="C576" s="388" t="n">
        <v>72</v>
      </c>
    </row>
    <row r="577" customFormat="false" ht="15" hidden="false" customHeight="false" outlineLevel="0" collapsed="false">
      <c r="A577" s="212" t="s">
        <v>1320</v>
      </c>
      <c r="B577" s="212" t="s">
        <v>189</v>
      </c>
      <c r="C577" s="388" t="n">
        <v>64</v>
      </c>
    </row>
    <row r="578" customFormat="false" ht="15" hidden="false" customHeight="false" outlineLevel="0" collapsed="false">
      <c r="A578" s="212" t="s">
        <v>1320</v>
      </c>
      <c r="B578" s="390" t="s">
        <v>190</v>
      </c>
      <c r="C578" s="388" t="n">
        <v>35</v>
      </c>
    </row>
    <row r="579" customFormat="false" ht="15" hidden="false" customHeight="false" outlineLevel="0" collapsed="false">
      <c r="A579" s="212" t="s">
        <v>1320</v>
      </c>
      <c r="B579" s="212" t="s">
        <v>193</v>
      </c>
      <c r="C579" s="388" t="n">
        <v>28</v>
      </c>
    </row>
    <row r="580" customFormat="false" ht="15" hidden="false" customHeight="false" outlineLevel="0" collapsed="false">
      <c r="A580" s="212" t="s">
        <v>1320</v>
      </c>
      <c r="B580" s="390" t="s">
        <v>194</v>
      </c>
      <c r="C580" s="388" t="n">
        <v>60</v>
      </c>
    </row>
    <row r="581" customFormat="false" ht="15" hidden="false" customHeight="false" outlineLevel="0" collapsed="false">
      <c r="A581" s="212" t="s">
        <v>1320</v>
      </c>
      <c r="B581" s="390" t="s">
        <v>197</v>
      </c>
      <c r="C581" s="388" t="n">
        <v>19</v>
      </c>
    </row>
    <row r="582" customFormat="false" ht="15" hidden="false" customHeight="false" outlineLevel="0" collapsed="false">
      <c r="A582" s="212" t="s">
        <v>1320</v>
      </c>
      <c r="B582" s="390" t="s">
        <v>201</v>
      </c>
      <c r="C582" s="388" t="n">
        <v>67</v>
      </c>
    </row>
    <row r="583" customFormat="false" ht="15" hidden="false" customHeight="false" outlineLevel="0" collapsed="false">
      <c r="A583" s="212" t="s">
        <v>1320</v>
      </c>
      <c r="B583" s="212" t="s">
        <v>202</v>
      </c>
      <c r="C583" s="388" t="n">
        <v>2</v>
      </c>
    </row>
    <row r="584" customFormat="false" ht="15" hidden="false" customHeight="false" outlineLevel="0" collapsed="false">
      <c r="A584" s="212" t="s">
        <v>1320</v>
      </c>
      <c r="B584" s="390" t="s">
        <v>498</v>
      </c>
      <c r="C584" s="388" t="n">
        <v>10</v>
      </c>
    </row>
    <row r="585" customFormat="false" ht="15" hidden="false" customHeight="false" outlineLevel="0" collapsed="false">
      <c r="A585" s="212" t="s">
        <v>1320</v>
      </c>
      <c r="B585" s="390" t="s">
        <v>206</v>
      </c>
      <c r="C585" s="388" t="n">
        <v>69</v>
      </c>
    </row>
    <row r="586" customFormat="false" ht="15" hidden="false" customHeight="false" outlineLevel="0" collapsed="false">
      <c r="A586" s="212" t="s">
        <v>1320</v>
      </c>
      <c r="B586" s="390" t="s">
        <v>207</v>
      </c>
      <c r="C586" s="388" t="n">
        <v>59</v>
      </c>
    </row>
    <row r="587" customFormat="false" ht="15" hidden="false" customHeight="false" outlineLevel="0" collapsed="false">
      <c r="A587" s="212" t="s">
        <v>1320</v>
      </c>
      <c r="B587" s="392" t="s">
        <v>215</v>
      </c>
      <c r="C587" s="388" t="n">
        <v>38</v>
      </c>
    </row>
    <row r="588" customFormat="false" ht="15" hidden="false" customHeight="false" outlineLevel="0" collapsed="false">
      <c r="A588" s="212" t="s">
        <v>1320</v>
      </c>
      <c r="B588" s="390" t="s">
        <v>216</v>
      </c>
      <c r="C588" s="388" t="n">
        <v>32</v>
      </c>
    </row>
    <row r="589" customFormat="false" ht="15" hidden="false" customHeight="false" outlineLevel="0" collapsed="false">
      <c r="A589" s="212" t="s">
        <v>1320</v>
      </c>
      <c r="B589" s="212" t="s">
        <v>217</v>
      </c>
      <c r="C589" s="388" t="n">
        <v>61</v>
      </c>
    </row>
    <row r="590" customFormat="false" ht="15" hidden="false" customHeight="false" outlineLevel="0" collapsed="false">
      <c r="A590" s="212" t="s">
        <v>1320</v>
      </c>
      <c r="B590" s="390" t="s">
        <v>219</v>
      </c>
      <c r="C590" s="388" t="n">
        <v>43</v>
      </c>
    </row>
    <row r="591" customFormat="false" ht="15" hidden="false" customHeight="false" outlineLevel="0" collapsed="false">
      <c r="A591" s="212" t="s">
        <v>1320</v>
      </c>
      <c r="B591" s="390" t="s">
        <v>230</v>
      </c>
      <c r="C591" s="388" t="n">
        <v>7</v>
      </c>
    </row>
    <row r="592" customFormat="false" ht="15" hidden="false" customHeight="false" outlineLevel="0" collapsed="false">
      <c r="A592" s="212" t="s">
        <v>1320</v>
      </c>
      <c r="B592" s="390" t="s">
        <v>231</v>
      </c>
      <c r="C592" s="388" t="n">
        <v>22</v>
      </c>
    </row>
    <row r="593" customFormat="false" ht="15" hidden="false" customHeight="false" outlineLevel="0" collapsed="false">
      <c r="A593" s="212" t="s">
        <v>1320</v>
      </c>
      <c r="B593" s="390" t="s">
        <v>233</v>
      </c>
      <c r="C593" s="388" t="n">
        <v>42</v>
      </c>
    </row>
    <row r="594" customFormat="false" ht="15" hidden="false" customHeight="false" outlineLevel="0" collapsed="false">
      <c r="A594" s="212" t="s">
        <v>1320</v>
      </c>
      <c r="B594" s="390" t="s">
        <v>236</v>
      </c>
      <c r="C594" s="388" t="n">
        <v>26</v>
      </c>
    </row>
    <row r="595" customFormat="false" ht="15" hidden="false" customHeight="false" outlineLevel="0" collapsed="false">
      <c r="A595" s="212" t="s">
        <v>1320</v>
      </c>
      <c r="B595" s="390" t="s">
        <v>240</v>
      </c>
      <c r="C595" s="388" t="n">
        <v>54</v>
      </c>
    </row>
    <row r="596" customFormat="false" ht="15" hidden="false" customHeight="false" outlineLevel="0" collapsed="false">
      <c r="A596" s="212" t="s">
        <v>1320</v>
      </c>
      <c r="B596" s="392" t="s">
        <v>1317</v>
      </c>
      <c r="C596" s="388" t="n">
        <v>62</v>
      </c>
    </row>
    <row r="597" customFormat="false" ht="15" hidden="false" customHeight="false" outlineLevel="0" collapsed="false">
      <c r="A597" s="212" t="s">
        <v>1320</v>
      </c>
      <c r="B597" s="390" t="s">
        <v>243</v>
      </c>
      <c r="C597" s="388" t="n">
        <v>33</v>
      </c>
    </row>
    <row r="598" customFormat="false" ht="15" hidden="false" customHeight="false" outlineLevel="0" collapsed="false">
      <c r="A598" s="212" t="s">
        <v>1320</v>
      </c>
      <c r="B598" s="390" t="s">
        <v>244</v>
      </c>
      <c r="C598" s="388" t="n">
        <v>83</v>
      </c>
    </row>
    <row r="599" customFormat="false" ht="15" hidden="false" customHeight="false" outlineLevel="0" collapsed="false">
      <c r="A599" s="212" t="s">
        <v>1320</v>
      </c>
      <c r="B599" s="390" t="s">
        <v>245</v>
      </c>
      <c r="C599" s="388" t="n">
        <v>11</v>
      </c>
    </row>
    <row r="600" customFormat="false" ht="15" hidden="false" customHeight="false" outlineLevel="0" collapsed="false">
      <c r="A600" s="212" t="s">
        <v>1320</v>
      </c>
      <c r="B600" s="393" t="s">
        <v>247</v>
      </c>
      <c r="C600" s="388" t="n">
        <v>81</v>
      </c>
    </row>
    <row r="601" customFormat="false" ht="15" hidden="false" customHeight="false" outlineLevel="0" collapsed="false">
      <c r="A601" s="212" t="s">
        <v>1320</v>
      </c>
      <c r="B601" s="212" t="s">
        <v>251</v>
      </c>
      <c r="C601" s="388" t="n">
        <v>37</v>
      </c>
    </row>
    <row r="602" customFormat="false" ht="15" hidden="false" customHeight="false" outlineLevel="0" collapsed="false">
      <c r="A602" s="212" t="s">
        <v>1320</v>
      </c>
      <c r="B602" s="212" t="s">
        <v>584</v>
      </c>
      <c r="C602" s="388" t="n">
        <v>4</v>
      </c>
    </row>
    <row r="603" customFormat="false" ht="15" hidden="false" customHeight="false" outlineLevel="0" collapsed="false">
      <c r="A603" s="212" t="s">
        <v>1320</v>
      </c>
      <c r="B603" s="390" t="s">
        <v>258</v>
      </c>
      <c r="C603" s="388" t="n">
        <v>31</v>
      </c>
    </row>
    <row r="604" customFormat="false" ht="15" hidden="false" customHeight="false" outlineLevel="0" collapsed="false">
      <c r="A604" s="212" t="s">
        <v>1320</v>
      </c>
      <c r="B604" s="390" t="s">
        <v>260</v>
      </c>
      <c r="C604" s="388" t="n">
        <v>20</v>
      </c>
    </row>
    <row r="605" customFormat="false" ht="15" hidden="false" customHeight="false" outlineLevel="0" collapsed="false">
      <c r="A605" s="212" t="s">
        <v>1320</v>
      </c>
      <c r="B605" s="390" t="s">
        <v>261</v>
      </c>
      <c r="C605" s="388" t="n">
        <v>48</v>
      </c>
    </row>
    <row r="606" customFormat="false" ht="15" hidden="false" customHeight="false" outlineLevel="0" collapsed="false">
      <c r="A606" s="212" t="s">
        <v>1320</v>
      </c>
      <c r="B606" s="392" t="s">
        <v>263</v>
      </c>
      <c r="C606" s="388" t="n">
        <v>85</v>
      </c>
    </row>
    <row r="607" customFormat="false" ht="15" hidden="false" customHeight="false" outlineLevel="0" collapsed="false">
      <c r="A607" s="212" t="s">
        <v>1320</v>
      </c>
      <c r="B607" s="212" t="s">
        <v>266</v>
      </c>
      <c r="C607" s="388" t="n">
        <v>51</v>
      </c>
    </row>
    <row r="608" customFormat="false" ht="15" hidden="false" customHeight="false" outlineLevel="0" collapsed="false">
      <c r="A608" s="212" t="s">
        <v>1320</v>
      </c>
      <c r="B608" s="212" t="s">
        <v>620</v>
      </c>
      <c r="C608" s="388" t="n">
        <v>39</v>
      </c>
    </row>
    <row r="609" customFormat="false" ht="15" hidden="false" customHeight="false" outlineLevel="0" collapsed="false">
      <c r="A609" s="212" t="s">
        <v>1320</v>
      </c>
      <c r="B609" s="390" t="s">
        <v>270</v>
      </c>
      <c r="C609" s="388" t="n">
        <v>41</v>
      </c>
    </row>
    <row r="610" customFormat="false" ht="15" hidden="false" customHeight="false" outlineLevel="0" collapsed="false">
      <c r="A610" s="212" t="s">
        <v>1320</v>
      </c>
      <c r="B610" s="390" t="s">
        <v>271</v>
      </c>
      <c r="C610" s="388" t="n">
        <v>90</v>
      </c>
    </row>
    <row r="611" customFormat="false" ht="15" hidden="false" customHeight="false" outlineLevel="0" collapsed="false">
      <c r="A611" s="212" t="s">
        <v>1320</v>
      </c>
      <c r="B611" s="390" t="s">
        <v>1315</v>
      </c>
      <c r="C611" s="388" t="n">
        <v>47</v>
      </c>
    </row>
    <row r="612" customFormat="false" ht="15" hidden="false" customHeight="false" outlineLevel="0" collapsed="false">
      <c r="A612" s="212" t="s">
        <v>1320</v>
      </c>
      <c r="B612" s="390" t="s">
        <v>275</v>
      </c>
      <c r="C612" s="388" t="n">
        <v>12</v>
      </c>
    </row>
    <row r="613" customFormat="false" ht="15" hidden="false" customHeight="false" outlineLevel="0" collapsed="false">
      <c r="A613" s="212" t="s">
        <v>1320</v>
      </c>
      <c r="B613" s="390" t="s">
        <v>281</v>
      </c>
      <c r="C613" s="388" t="n">
        <v>89</v>
      </c>
    </row>
    <row r="614" customFormat="false" ht="15" hidden="false" customHeight="false" outlineLevel="0" collapsed="false">
      <c r="A614" s="212" t="s">
        <v>1320</v>
      </c>
      <c r="B614" s="212" t="s">
        <v>287</v>
      </c>
      <c r="C614" s="388" t="n">
        <v>15</v>
      </c>
    </row>
    <row r="615" customFormat="false" ht="15" hidden="false" customHeight="false" outlineLevel="0" collapsed="false">
      <c r="A615" s="212" t="s">
        <v>1320</v>
      </c>
      <c r="B615" s="390" t="s">
        <v>289</v>
      </c>
      <c r="C615" s="388" t="n">
        <v>84</v>
      </c>
    </row>
    <row r="616" customFormat="false" ht="15" hidden="false" customHeight="false" outlineLevel="0" collapsed="false">
      <c r="A616" s="212" t="s">
        <v>1320</v>
      </c>
      <c r="B616" s="212" t="s">
        <v>292</v>
      </c>
      <c r="C616" s="388" t="n">
        <v>14</v>
      </c>
    </row>
    <row r="617" customFormat="false" ht="15" hidden="false" customHeight="false" outlineLevel="0" collapsed="false">
      <c r="A617" s="212" t="s">
        <v>1320</v>
      </c>
      <c r="B617" s="390" t="s">
        <v>1319</v>
      </c>
      <c r="C617" s="388" t="n">
        <v>36</v>
      </c>
    </row>
    <row r="618" customFormat="false" ht="15" hidden="false" customHeight="false" outlineLevel="0" collapsed="false">
      <c r="A618" s="212" t="s">
        <v>1320</v>
      </c>
      <c r="B618" s="212" t="s">
        <v>299</v>
      </c>
      <c r="C618" s="388" t="n">
        <v>1</v>
      </c>
    </row>
    <row r="619" customFormat="false" ht="15" hidden="false" customHeight="false" outlineLevel="0" collapsed="false">
      <c r="A619" s="212" t="s">
        <v>1320</v>
      </c>
      <c r="B619" s="212" t="s">
        <v>302</v>
      </c>
      <c r="C619" s="388" t="n">
        <v>49</v>
      </c>
    </row>
    <row r="620" customFormat="false" ht="15" hidden="false" customHeight="false" outlineLevel="0" collapsed="false">
      <c r="A620" s="212" t="s">
        <v>1320</v>
      </c>
      <c r="B620" s="390" t="s">
        <v>305</v>
      </c>
      <c r="C620" s="388" t="n">
        <v>24</v>
      </c>
    </row>
    <row r="621" customFormat="false" ht="15" hidden="false" customHeight="false" outlineLevel="0" collapsed="false">
      <c r="A621" s="212" t="s">
        <v>1320</v>
      </c>
      <c r="B621" s="390" t="s">
        <v>307</v>
      </c>
      <c r="C621" s="388" t="n">
        <v>8</v>
      </c>
    </row>
    <row r="622" customFormat="false" ht="15" hidden="false" customHeight="false" outlineLevel="0" collapsed="false">
      <c r="A622" s="212" t="s">
        <v>1320</v>
      </c>
      <c r="B622" s="390" t="s">
        <v>727</v>
      </c>
      <c r="C622" s="388" t="n">
        <v>6</v>
      </c>
    </row>
    <row r="623" customFormat="false" ht="15" hidden="false" customHeight="false" outlineLevel="0" collapsed="false">
      <c r="A623" s="212" t="s">
        <v>1320</v>
      </c>
      <c r="B623" s="212" t="s">
        <v>322</v>
      </c>
      <c r="C623" s="388" t="n">
        <v>76</v>
      </c>
    </row>
    <row r="624" customFormat="false" ht="15" hidden="false" customHeight="false" outlineLevel="0" collapsed="false">
      <c r="A624" s="212" t="s">
        <v>1320</v>
      </c>
      <c r="B624" s="390" t="s">
        <v>323</v>
      </c>
      <c r="C624" s="388" t="n">
        <v>17</v>
      </c>
    </row>
    <row r="625" customFormat="false" ht="15" hidden="false" customHeight="false" outlineLevel="0" collapsed="false">
      <c r="A625" s="212" t="s">
        <v>1320</v>
      </c>
      <c r="B625" s="212" t="s">
        <v>324</v>
      </c>
      <c r="C625" s="388" t="n">
        <v>40</v>
      </c>
    </row>
    <row r="626" customFormat="false" ht="15" hidden="false" customHeight="false" outlineLevel="0" collapsed="false">
      <c r="A626" s="212" t="s">
        <v>1320</v>
      </c>
      <c r="B626" s="212" t="s">
        <v>331</v>
      </c>
      <c r="C626" s="388" t="n">
        <v>27</v>
      </c>
    </row>
    <row r="627" customFormat="false" ht="15" hidden="false" customHeight="false" outlineLevel="0" collapsed="false">
      <c r="A627" s="212" t="s">
        <v>1320</v>
      </c>
      <c r="B627" s="392" t="s">
        <v>332</v>
      </c>
      <c r="C627" s="388" t="n">
        <v>25</v>
      </c>
    </row>
    <row r="628" customFormat="false" ht="15" hidden="false" customHeight="false" outlineLevel="0" collapsed="false">
      <c r="A628" s="212" t="s">
        <v>1320</v>
      </c>
      <c r="B628" s="393" t="s">
        <v>333</v>
      </c>
      <c r="C628" s="388" t="n">
        <v>78</v>
      </c>
    </row>
    <row r="629" customFormat="false" ht="15" hidden="false" customHeight="false" outlineLevel="0" collapsed="false">
      <c r="A629" s="212" t="s">
        <v>1320</v>
      </c>
      <c r="B629" s="390" t="s">
        <v>341</v>
      </c>
      <c r="C629" s="388" t="n">
        <v>23</v>
      </c>
    </row>
    <row r="630" customFormat="false" ht="15" hidden="false" customHeight="false" outlineLevel="0" collapsed="false">
      <c r="A630" s="212" t="s">
        <v>1320</v>
      </c>
      <c r="B630" s="390" t="s">
        <v>343</v>
      </c>
      <c r="C630" s="388" t="n">
        <v>80</v>
      </c>
    </row>
    <row r="631" customFormat="false" ht="15" hidden="false" customHeight="false" outlineLevel="0" collapsed="false">
      <c r="A631" s="212" t="s">
        <v>1320</v>
      </c>
      <c r="B631" s="212" t="s">
        <v>344</v>
      </c>
      <c r="C631" s="388" t="n">
        <v>16</v>
      </c>
    </row>
    <row r="632" customFormat="false" ht="15" hidden="false" customHeight="false" outlineLevel="0" collapsed="false">
      <c r="A632" s="212" t="s">
        <v>1320</v>
      </c>
      <c r="B632" s="390" t="s">
        <v>347</v>
      </c>
      <c r="C632" s="388" t="n">
        <v>34</v>
      </c>
    </row>
    <row r="633" customFormat="false" ht="15" hidden="false" customHeight="false" outlineLevel="0" collapsed="false">
      <c r="A633" s="212" t="s">
        <v>1320</v>
      </c>
      <c r="B633" s="390" t="s">
        <v>350</v>
      </c>
      <c r="C633" s="388" t="n">
        <v>70</v>
      </c>
    </row>
    <row r="634" customFormat="false" ht="15" hidden="false" customHeight="false" outlineLevel="0" collapsed="false">
      <c r="A634" s="212" t="s">
        <v>1320</v>
      </c>
      <c r="B634" s="390" t="s">
        <v>783</v>
      </c>
      <c r="C634" s="388" t="n">
        <v>71</v>
      </c>
    </row>
    <row r="635" customFormat="false" ht="15" hidden="false" customHeight="false" outlineLevel="0" collapsed="false">
      <c r="A635" s="212" t="s">
        <v>1320</v>
      </c>
      <c r="B635" s="390" t="s">
        <v>354</v>
      </c>
      <c r="C635" s="388" t="n">
        <v>77</v>
      </c>
    </row>
    <row r="636" customFormat="false" ht="15" hidden="false" customHeight="false" outlineLevel="0" collapsed="false">
      <c r="A636" s="212" t="s">
        <v>1320</v>
      </c>
      <c r="B636" s="212" t="s">
        <v>355</v>
      </c>
      <c r="C636" s="388" t="n">
        <v>87</v>
      </c>
    </row>
    <row r="637" customFormat="false" ht="15" hidden="false" customHeight="false" outlineLevel="0" collapsed="false">
      <c r="A637" s="212" t="s">
        <v>1320</v>
      </c>
      <c r="B637" s="390" t="s">
        <v>359</v>
      </c>
      <c r="C637" s="388" t="n">
        <v>21</v>
      </c>
    </row>
    <row r="638" customFormat="false" ht="15" hidden="false" customHeight="false" outlineLevel="0" collapsed="false">
      <c r="A638" s="212" t="s">
        <v>1320</v>
      </c>
      <c r="B638" s="212" t="s">
        <v>361</v>
      </c>
      <c r="C638" s="388" t="n">
        <v>63</v>
      </c>
    </row>
    <row r="639" customFormat="false" ht="15" hidden="false" customHeight="false" outlineLevel="0" collapsed="false">
      <c r="A639" s="212" t="s">
        <v>1320</v>
      </c>
      <c r="B639" s="390" t="s">
        <v>365</v>
      </c>
      <c r="C639" s="388" t="n">
        <v>58</v>
      </c>
    </row>
    <row r="640" customFormat="false" ht="15" hidden="false" customHeight="false" outlineLevel="0" collapsed="false">
      <c r="A640" s="212" t="s">
        <v>1320</v>
      </c>
      <c r="B640" s="390" t="s">
        <v>368</v>
      </c>
      <c r="C640" s="388" t="n">
        <v>82</v>
      </c>
    </row>
    <row r="641" customFormat="false" ht="15" hidden="false" customHeight="false" outlineLevel="0" collapsed="false">
      <c r="A641" s="212" t="s">
        <v>1320</v>
      </c>
      <c r="B641" s="390" t="s">
        <v>370</v>
      </c>
      <c r="C641" s="388" t="n">
        <v>65</v>
      </c>
    </row>
    <row r="642" customFormat="false" ht="15" hidden="false" customHeight="false" outlineLevel="0" collapsed="false">
      <c r="A642" s="212" t="s">
        <v>1320</v>
      </c>
      <c r="B642" s="390" t="s">
        <v>374</v>
      </c>
      <c r="C642" s="388" t="n">
        <v>57</v>
      </c>
    </row>
    <row r="643" customFormat="false" ht="15" hidden="false" customHeight="false" outlineLevel="0" collapsed="false">
      <c r="A643" s="212" t="s">
        <v>1320</v>
      </c>
      <c r="B643" s="390" t="s">
        <v>376</v>
      </c>
      <c r="C643" s="388" t="n">
        <v>53</v>
      </c>
    </row>
    <row r="644" customFormat="false" ht="15" hidden="false" customHeight="false" outlineLevel="0" collapsed="false">
      <c r="A644" s="212" t="s">
        <v>1320</v>
      </c>
      <c r="B644" s="392" t="s">
        <v>377</v>
      </c>
      <c r="C644" s="388" t="n">
        <v>74</v>
      </c>
    </row>
    <row r="645" customFormat="false" ht="15" hidden="false" customHeight="false" outlineLevel="0" collapsed="false">
      <c r="A645" s="212" t="s">
        <v>1320</v>
      </c>
      <c r="B645" s="212" t="s">
        <v>379</v>
      </c>
      <c r="C645" s="388" t="n">
        <v>88</v>
      </c>
    </row>
    <row r="646" customFormat="false" ht="15" hidden="false" customHeight="false" outlineLevel="0" collapsed="false">
      <c r="A646" s="212" t="s">
        <v>1320</v>
      </c>
      <c r="B646" s="390" t="s">
        <v>381</v>
      </c>
      <c r="C646" s="388" t="n">
        <v>46</v>
      </c>
    </row>
    <row r="647" customFormat="false" ht="15" hidden="false" customHeight="false" outlineLevel="0" collapsed="false">
      <c r="A647" s="212" t="s">
        <v>1320</v>
      </c>
      <c r="B647" s="212" t="s">
        <v>384</v>
      </c>
      <c r="C647" s="388" t="n">
        <v>73</v>
      </c>
    </row>
    <row r="648" customFormat="false" ht="15" hidden="false" customHeight="false" outlineLevel="0" collapsed="false">
      <c r="A648" s="212" t="s">
        <v>1320</v>
      </c>
      <c r="B648" s="212" t="s">
        <v>385</v>
      </c>
      <c r="C648" s="388" t="n">
        <v>3</v>
      </c>
    </row>
    <row r="649" customFormat="false" ht="15" hidden="false" customHeight="false" outlineLevel="0" collapsed="false">
      <c r="A649" s="212" t="s">
        <v>1320</v>
      </c>
      <c r="B649" s="390" t="s">
        <v>393</v>
      </c>
      <c r="C649" s="388" t="n">
        <v>9</v>
      </c>
    </row>
    <row r="650" customFormat="false" ht="15" hidden="false" customHeight="false" outlineLevel="0" collapsed="false">
      <c r="A650" s="212" t="s">
        <v>1320</v>
      </c>
      <c r="B650" s="212" t="s">
        <v>394</v>
      </c>
      <c r="C650" s="388" t="n">
        <v>86</v>
      </c>
    </row>
    <row r="651" customFormat="false" ht="15" hidden="false" customHeight="false" outlineLevel="0" collapsed="false">
      <c r="A651" s="212" t="s">
        <v>1320</v>
      </c>
      <c r="B651" s="390" t="s">
        <v>395</v>
      </c>
      <c r="C651" s="388" t="n">
        <v>29</v>
      </c>
    </row>
    <row r="652" customFormat="false" ht="15" hidden="false" customHeight="false" outlineLevel="0" collapsed="false">
      <c r="A652" s="212" t="s">
        <v>1320</v>
      </c>
      <c r="B652" s="393" t="s">
        <v>396</v>
      </c>
      <c r="C652" s="388" t="n">
        <v>68</v>
      </c>
    </row>
    <row r="653" customFormat="false" ht="15" hidden="false" customHeight="false" outlineLevel="0" collapsed="false">
      <c r="A653" s="212" t="s">
        <v>1320</v>
      </c>
      <c r="B653" s="390" t="s">
        <v>401</v>
      </c>
      <c r="C653" s="388" t="n">
        <v>45</v>
      </c>
    </row>
    <row r="654" customFormat="false" ht="15" hidden="false" customHeight="false" outlineLevel="0" collapsed="false">
      <c r="A654" s="212" t="s">
        <v>1320</v>
      </c>
      <c r="B654" s="390" t="s">
        <v>409</v>
      </c>
      <c r="C654" s="388" t="n">
        <v>66</v>
      </c>
    </row>
    <row r="655" customFormat="false" ht="15" hidden="false" customHeight="false" outlineLevel="0" collapsed="false">
      <c r="A655" s="212" t="s">
        <v>1320</v>
      </c>
      <c r="B655" s="390" t="s">
        <v>410</v>
      </c>
      <c r="C655" s="388" t="n">
        <v>18</v>
      </c>
    </row>
    <row r="656" customFormat="false" ht="15" hidden="false" customHeight="false" outlineLevel="0" collapsed="false">
      <c r="A656" s="212" t="s">
        <v>1320</v>
      </c>
      <c r="B656" s="390" t="s">
        <v>412</v>
      </c>
      <c r="C656" s="388" t="n">
        <v>44</v>
      </c>
    </row>
    <row r="657" customFormat="false" ht="15" hidden="false" customHeight="false" outlineLevel="0" collapsed="false">
      <c r="A657" s="212" t="s">
        <v>1320</v>
      </c>
      <c r="B657" s="390" t="s">
        <v>413</v>
      </c>
      <c r="C657" s="388" t="n">
        <v>5</v>
      </c>
    </row>
    <row r="658" customFormat="false" ht="15" hidden="false" customHeight="false" outlineLevel="0" collapsed="false">
      <c r="A658" s="212" t="s">
        <v>1320</v>
      </c>
      <c r="B658" s="212" t="s">
        <v>414</v>
      </c>
      <c r="C658" s="388" t="n">
        <v>75</v>
      </c>
    </row>
    <row r="659" customFormat="false" ht="15" hidden="false" customHeight="false" outlineLevel="0" collapsed="false">
      <c r="A659" s="212" t="s">
        <v>1320</v>
      </c>
      <c r="B659" s="212" t="s">
        <v>415</v>
      </c>
      <c r="C659" s="388" t="n">
        <v>13</v>
      </c>
    </row>
    <row r="660" customFormat="false" ht="15" hidden="false" customHeight="false" outlineLevel="0" collapsed="false">
      <c r="A660" s="212" t="s">
        <v>1320</v>
      </c>
      <c r="B660" s="390" t="s">
        <v>422</v>
      </c>
      <c r="C660" s="388" t="n">
        <v>56</v>
      </c>
    </row>
    <row r="661" customFormat="false" ht="15" hidden="false" customHeight="false" outlineLevel="0" collapsed="false">
      <c r="A661" s="212" t="s">
        <v>1320</v>
      </c>
      <c r="B661" s="390" t="s">
        <v>423</v>
      </c>
      <c r="C661" s="388" t="n">
        <v>79</v>
      </c>
    </row>
    <row r="662" customFormat="false" ht="15" hidden="false" customHeight="false" outlineLevel="0" collapsed="false">
      <c r="A662" s="212" t="s">
        <v>1320</v>
      </c>
      <c r="B662" s="212" t="s">
        <v>432</v>
      </c>
      <c r="C662" s="388" t="n">
        <v>50</v>
      </c>
    </row>
    <row r="663" customFormat="false" ht="15" hidden="false" customHeight="false" outlineLevel="0" collapsed="false">
      <c r="A663" s="212" t="s">
        <v>1320</v>
      </c>
      <c r="B663" s="390" t="s">
        <v>433</v>
      </c>
      <c r="C663" s="388" t="n">
        <v>55</v>
      </c>
    </row>
    <row r="664" customFormat="false" ht="15" hidden="false" customHeight="false" outlineLevel="0" collapsed="false">
      <c r="A664" s="212" t="s">
        <v>1320</v>
      </c>
      <c r="B664" s="212" t="s">
        <v>435</v>
      </c>
      <c r="C664" s="388" t="n">
        <v>52</v>
      </c>
    </row>
    <row r="665" customFormat="false" ht="15" hidden="false" customHeight="false" outlineLevel="0" collapsed="false">
      <c r="A665" s="212" t="s">
        <v>1321</v>
      </c>
      <c r="B665" s="390" t="s">
        <v>186</v>
      </c>
      <c r="C665" s="388" t="n">
        <v>24</v>
      </c>
    </row>
    <row r="666" customFormat="false" ht="15" hidden="false" customHeight="false" outlineLevel="0" collapsed="false">
      <c r="A666" s="212" t="s">
        <v>1321</v>
      </c>
      <c r="B666" s="390" t="s">
        <v>187</v>
      </c>
      <c r="C666" s="388" t="n">
        <v>66</v>
      </c>
    </row>
    <row r="667" customFormat="false" ht="15" hidden="false" customHeight="false" outlineLevel="0" collapsed="false">
      <c r="A667" s="212" t="s">
        <v>1321</v>
      </c>
      <c r="B667" s="390" t="s">
        <v>189</v>
      </c>
      <c r="C667" s="388" t="n">
        <v>67</v>
      </c>
    </row>
    <row r="668" customFormat="false" ht="15" hidden="false" customHeight="false" outlineLevel="0" collapsed="false">
      <c r="A668" s="212" t="s">
        <v>1321</v>
      </c>
      <c r="B668" s="390" t="s">
        <v>190</v>
      </c>
      <c r="C668" s="388" t="n">
        <v>30</v>
      </c>
    </row>
    <row r="669" customFormat="false" ht="15" hidden="false" customHeight="false" outlineLevel="0" collapsed="false">
      <c r="A669" s="212" t="s">
        <v>1321</v>
      </c>
      <c r="B669" s="212" t="s">
        <v>193</v>
      </c>
      <c r="C669" s="388" t="n">
        <v>27</v>
      </c>
    </row>
    <row r="670" customFormat="false" ht="15" hidden="false" customHeight="false" outlineLevel="0" collapsed="false">
      <c r="A670" s="212" t="s">
        <v>1321</v>
      </c>
      <c r="B670" s="390" t="s">
        <v>194</v>
      </c>
      <c r="C670" s="388" t="n">
        <v>54</v>
      </c>
    </row>
    <row r="671" customFormat="false" ht="15" hidden="false" customHeight="false" outlineLevel="0" collapsed="false">
      <c r="A671" s="212" t="s">
        <v>1321</v>
      </c>
      <c r="B671" s="390" t="s">
        <v>197</v>
      </c>
      <c r="C671" s="388" t="n">
        <v>21</v>
      </c>
    </row>
    <row r="672" customFormat="false" ht="15" hidden="false" customHeight="false" outlineLevel="0" collapsed="false">
      <c r="A672" s="212" t="s">
        <v>1321</v>
      </c>
      <c r="B672" s="390" t="s">
        <v>201</v>
      </c>
      <c r="C672" s="388" t="n">
        <v>68</v>
      </c>
    </row>
    <row r="673" customFormat="false" ht="15" hidden="false" customHeight="false" outlineLevel="0" collapsed="false">
      <c r="A673" s="212" t="s">
        <v>1321</v>
      </c>
      <c r="B673" s="212" t="s">
        <v>202</v>
      </c>
      <c r="C673" s="388" t="n">
        <v>2</v>
      </c>
    </row>
    <row r="674" customFormat="false" ht="15" hidden="false" customHeight="false" outlineLevel="0" collapsed="false">
      <c r="A674" s="212" t="s">
        <v>1321</v>
      </c>
      <c r="B674" s="212" t="s">
        <v>498</v>
      </c>
      <c r="C674" s="388" t="n">
        <v>15</v>
      </c>
    </row>
    <row r="675" customFormat="false" ht="15" hidden="false" customHeight="false" outlineLevel="0" collapsed="false">
      <c r="A675" s="212" t="s">
        <v>1321</v>
      </c>
      <c r="B675" s="212" t="s">
        <v>206</v>
      </c>
      <c r="C675" s="388" t="n">
        <v>63</v>
      </c>
    </row>
    <row r="676" customFormat="false" ht="15" hidden="false" customHeight="false" outlineLevel="0" collapsed="false">
      <c r="A676" s="212" t="s">
        <v>1321</v>
      </c>
      <c r="B676" s="390" t="s">
        <v>207</v>
      </c>
      <c r="C676" s="388" t="n">
        <v>53</v>
      </c>
    </row>
    <row r="677" customFormat="false" ht="15" hidden="false" customHeight="false" outlineLevel="0" collapsed="false">
      <c r="A677" s="212" t="s">
        <v>1321</v>
      </c>
      <c r="B677" s="390" t="s">
        <v>216</v>
      </c>
      <c r="C677" s="388" t="n">
        <v>33</v>
      </c>
    </row>
    <row r="678" customFormat="false" ht="15" hidden="false" customHeight="false" outlineLevel="0" collapsed="false">
      <c r="A678" s="212" t="s">
        <v>1321</v>
      </c>
      <c r="B678" s="390" t="s">
        <v>217</v>
      </c>
      <c r="C678" s="388" t="n">
        <v>57</v>
      </c>
    </row>
    <row r="679" customFormat="false" ht="15" hidden="false" customHeight="false" outlineLevel="0" collapsed="false">
      <c r="A679" s="212" t="s">
        <v>1321</v>
      </c>
      <c r="B679" s="212" t="s">
        <v>219</v>
      </c>
      <c r="C679" s="388" t="n">
        <v>40</v>
      </c>
    </row>
    <row r="680" customFormat="false" ht="15" hidden="false" customHeight="false" outlineLevel="0" collapsed="false">
      <c r="A680" s="212" t="s">
        <v>1321</v>
      </c>
      <c r="B680" s="390" t="s">
        <v>230</v>
      </c>
      <c r="C680" s="388" t="n">
        <v>5</v>
      </c>
    </row>
    <row r="681" customFormat="false" ht="15" hidden="false" customHeight="false" outlineLevel="0" collapsed="false">
      <c r="A681" s="212" t="s">
        <v>1321</v>
      </c>
      <c r="B681" s="212" t="s">
        <v>231</v>
      </c>
      <c r="C681" s="388" t="n">
        <v>25</v>
      </c>
    </row>
    <row r="682" customFormat="false" ht="15" hidden="false" customHeight="false" outlineLevel="0" collapsed="false">
      <c r="A682" s="212" t="s">
        <v>1321</v>
      </c>
      <c r="B682" s="212" t="s">
        <v>233</v>
      </c>
      <c r="C682" s="388" t="n">
        <v>39</v>
      </c>
    </row>
    <row r="683" customFormat="false" ht="15" hidden="false" customHeight="false" outlineLevel="0" collapsed="false">
      <c r="A683" s="212" t="s">
        <v>1321</v>
      </c>
      <c r="B683" s="390" t="s">
        <v>236</v>
      </c>
      <c r="C683" s="388" t="n">
        <v>31</v>
      </c>
    </row>
    <row r="684" customFormat="false" ht="15" hidden="false" customHeight="false" outlineLevel="0" collapsed="false">
      <c r="A684" s="212" t="s">
        <v>1321</v>
      </c>
      <c r="B684" s="390" t="s">
        <v>240</v>
      </c>
      <c r="C684" s="388" t="n">
        <v>47</v>
      </c>
    </row>
    <row r="685" customFormat="false" ht="15" hidden="false" customHeight="false" outlineLevel="0" collapsed="false">
      <c r="A685" s="212" t="s">
        <v>1321</v>
      </c>
      <c r="B685" s="390" t="s">
        <v>243</v>
      </c>
      <c r="C685" s="388" t="n">
        <v>34</v>
      </c>
    </row>
    <row r="686" customFormat="false" ht="15" hidden="false" customHeight="false" outlineLevel="0" collapsed="false">
      <c r="A686" s="212" t="s">
        <v>1321</v>
      </c>
      <c r="B686" s="390" t="s">
        <v>244</v>
      </c>
      <c r="C686" s="388" t="n">
        <v>71</v>
      </c>
    </row>
    <row r="687" customFormat="false" ht="15" hidden="false" customHeight="false" outlineLevel="0" collapsed="false">
      <c r="A687" s="212" t="s">
        <v>1321</v>
      </c>
      <c r="B687" s="390" t="s">
        <v>245</v>
      </c>
      <c r="C687" s="388" t="n">
        <v>6</v>
      </c>
    </row>
    <row r="688" customFormat="false" ht="15" hidden="false" customHeight="false" outlineLevel="0" collapsed="false">
      <c r="A688" s="212" t="s">
        <v>1321</v>
      </c>
      <c r="B688" s="212" t="s">
        <v>251</v>
      </c>
      <c r="C688" s="388" t="n">
        <v>37</v>
      </c>
    </row>
    <row r="689" customFormat="false" ht="15" hidden="false" customHeight="false" outlineLevel="0" collapsed="false">
      <c r="A689" s="212" t="s">
        <v>1321</v>
      </c>
      <c r="B689" s="212" t="s">
        <v>584</v>
      </c>
      <c r="C689" s="388" t="n">
        <v>4</v>
      </c>
    </row>
    <row r="690" customFormat="false" ht="15" hidden="false" customHeight="false" outlineLevel="0" collapsed="false">
      <c r="A690" s="212" t="s">
        <v>1321</v>
      </c>
      <c r="B690" s="394" t="s">
        <v>258</v>
      </c>
      <c r="C690" s="388" t="n">
        <v>32</v>
      </c>
    </row>
    <row r="691" customFormat="false" ht="15" hidden="false" customHeight="false" outlineLevel="0" collapsed="false">
      <c r="A691" s="212" t="s">
        <v>1321</v>
      </c>
      <c r="B691" s="390" t="s">
        <v>260</v>
      </c>
      <c r="C691" s="388" t="n">
        <v>22</v>
      </c>
    </row>
    <row r="692" customFormat="false" ht="15" hidden="false" customHeight="false" outlineLevel="0" collapsed="false">
      <c r="A692" s="212" t="s">
        <v>1321</v>
      </c>
      <c r="B692" s="390" t="s">
        <v>261</v>
      </c>
      <c r="C692" s="388" t="n">
        <v>41</v>
      </c>
    </row>
    <row r="693" customFormat="false" ht="15" hidden="false" customHeight="false" outlineLevel="0" collapsed="false">
      <c r="A693" s="212" t="s">
        <v>1321</v>
      </c>
      <c r="B693" s="390" t="s">
        <v>266</v>
      </c>
      <c r="C693" s="388" t="n">
        <v>55</v>
      </c>
    </row>
    <row r="694" customFormat="false" ht="15" hidden="false" customHeight="false" outlineLevel="0" collapsed="false">
      <c r="A694" s="212" t="s">
        <v>1321</v>
      </c>
      <c r="B694" s="390" t="s">
        <v>620</v>
      </c>
      <c r="C694" s="388" t="n">
        <v>35</v>
      </c>
    </row>
    <row r="695" customFormat="false" ht="15" hidden="false" customHeight="false" outlineLevel="0" collapsed="false">
      <c r="A695" s="212" t="s">
        <v>1321</v>
      </c>
      <c r="B695" s="390" t="s">
        <v>270</v>
      </c>
      <c r="C695" s="388" t="n">
        <v>36</v>
      </c>
    </row>
    <row r="696" customFormat="false" ht="15" hidden="false" customHeight="false" outlineLevel="0" collapsed="false">
      <c r="A696" s="212" t="s">
        <v>1321</v>
      </c>
      <c r="B696" s="390" t="s">
        <v>271</v>
      </c>
      <c r="C696" s="388" t="n">
        <v>84</v>
      </c>
    </row>
    <row r="697" customFormat="false" ht="15" hidden="false" customHeight="false" outlineLevel="0" collapsed="false">
      <c r="A697" s="212" t="s">
        <v>1321</v>
      </c>
      <c r="B697" s="394" t="s">
        <v>1315</v>
      </c>
      <c r="C697" s="388" t="n">
        <v>50</v>
      </c>
    </row>
    <row r="698" customFormat="false" ht="15" hidden="false" customHeight="false" outlineLevel="0" collapsed="false">
      <c r="A698" s="212" t="s">
        <v>1321</v>
      </c>
      <c r="B698" s="390" t="s">
        <v>275</v>
      </c>
      <c r="C698" s="388" t="n">
        <v>9</v>
      </c>
    </row>
    <row r="699" customFormat="false" ht="15" hidden="false" customHeight="false" outlineLevel="0" collapsed="false">
      <c r="A699" s="212" t="s">
        <v>1321</v>
      </c>
      <c r="B699" s="390" t="s">
        <v>281</v>
      </c>
      <c r="C699" s="388" t="n">
        <v>78</v>
      </c>
    </row>
    <row r="700" customFormat="false" ht="15" hidden="false" customHeight="false" outlineLevel="0" collapsed="false">
      <c r="A700" s="212" t="s">
        <v>1321</v>
      </c>
      <c r="B700" s="212" t="s">
        <v>287</v>
      </c>
      <c r="C700" s="388" t="n">
        <v>16</v>
      </c>
    </row>
    <row r="701" customFormat="false" ht="15" hidden="false" customHeight="false" outlineLevel="0" collapsed="false">
      <c r="A701" s="212" t="s">
        <v>1321</v>
      </c>
      <c r="B701" s="390" t="s">
        <v>289</v>
      </c>
      <c r="C701" s="388" t="n">
        <v>79</v>
      </c>
    </row>
    <row r="702" customFormat="false" ht="15" hidden="false" customHeight="false" outlineLevel="0" collapsed="false">
      <c r="A702" s="212" t="s">
        <v>1321</v>
      </c>
      <c r="B702" s="390" t="s">
        <v>292</v>
      </c>
      <c r="C702" s="388" t="n">
        <v>11</v>
      </c>
    </row>
    <row r="703" customFormat="false" ht="15" hidden="false" customHeight="false" outlineLevel="0" collapsed="false">
      <c r="A703" s="212" t="s">
        <v>1321</v>
      </c>
      <c r="B703" s="390" t="s">
        <v>1319</v>
      </c>
      <c r="C703" s="388" t="n">
        <v>29</v>
      </c>
    </row>
    <row r="704" customFormat="false" ht="15" hidden="false" customHeight="false" outlineLevel="0" collapsed="false">
      <c r="A704" s="212" t="s">
        <v>1321</v>
      </c>
      <c r="B704" s="212" t="s">
        <v>299</v>
      </c>
      <c r="C704" s="388" t="n">
        <v>1</v>
      </c>
    </row>
    <row r="705" customFormat="false" ht="15" hidden="false" customHeight="false" outlineLevel="0" collapsed="false">
      <c r="A705" s="212" t="s">
        <v>1321</v>
      </c>
      <c r="B705" s="212" t="s">
        <v>302</v>
      </c>
      <c r="C705" s="388" t="n">
        <v>49</v>
      </c>
    </row>
    <row r="706" customFormat="false" ht="15" hidden="false" customHeight="false" outlineLevel="0" collapsed="false">
      <c r="A706" s="212" t="s">
        <v>1321</v>
      </c>
      <c r="B706" s="390" t="s">
        <v>303</v>
      </c>
      <c r="C706" s="388" t="n">
        <v>69</v>
      </c>
    </row>
    <row r="707" customFormat="false" ht="15" hidden="false" customHeight="false" outlineLevel="0" collapsed="false">
      <c r="A707" s="212" t="s">
        <v>1321</v>
      </c>
      <c r="B707" s="390" t="s">
        <v>305</v>
      </c>
      <c r="C707" s="388" t="n">
        <v>18</v>
      </c>
    </row>
    <row r="708" customFormat="false" ht="15" hidden="false" customHeight="false" outlineLevel="0" collapsed="false">
      <c r="A708" s="212" t="s">
        <v>1321</v>
      </c>
      <c r="B708" s="212" t="s">
        <v>307</v>
      </c>
      <c r="C708" s="388" t="n">
        <v>14</v>
      </c>
    </row>
    <row r="709" customFormat="false" ht="15" hidden="false" customHeight="false" outlineLevel="0" collapsed="false">
      <c r="A709" s="212" t="s">
        <v>1321</v>
      </c>
      <c r="B709" s="390" t="s">
        <v>316</v>
      </c>
      <c r="C709" s="388" t="n">
        <v>77</v>
      </c>
    </row>
    <row r="710" customFormat="false" ht="15" hidden="false" customHeight="false" outlineLevel="0" collapsed="false">
      <c r="A710" s="212" t="s">
        <v>1321</v>
      </c>
      <c r="B710" s="390" t="s">
        <v>727</v>
      </c>
      <c r="C710" s="388" t="n">
        <v>10</v>
      </c>
    </row>
    <row r="711" customFormat="false" ht="15" hidden="false" customHeight="false" outlineLevel="0" collapsed="false">
      <c r="A711" s="212" t="s">
        <v>1321</v>
      </c>
      <c r="B711" s="212" t="s">
        <v>322</v>
      </c>
      <c r="C711" s="388" t="n">
        <v>74</v>
      </c>
    </row>
    <row r="712" customFormat="false" ht="15" hidden="false" customHeight="false" outlineLevel="0" collapsed="false">
      <c r="A712" s="212" t="s">
        <v>1321</v>
      </c>
      <c r="B712" s="390" t="s">
        <v>323</v>
      </c>
      <c r="C712" s="388" t="n">
        <v>12</v>
      </c>
    </row>
    <row r="713" customFormat="false" ht="15" hidden="false" customHeight="false" outlineLevel="0" collapsed="false">
      <c r="A713" s="212" t="s">
        <v>1321</v>
      </c>
      <c r="B713" s="390" t="s">
        <v>324</v>
      </c>
      <c r="C713" s="388" t="n">
        <v>43</v>
      </c>
    </row>
    <row r="714" customFormat="false" ht="15" hidden="false" customHeight="false" outlineLevel="0" collapsed="false">
      <c r="A714" s="212" t="s">
        <v>1321</v>
      </c>
      <c r="B714" s="212" t="s">
        <v>331</v>
      </c>
      <c r="C714" s="388" t="n">
        <v>28</v>
      </c>
    </row>
    <row r="715" customFormat="false" ht="15" hidden="false" customHeight="false" outlineLevel="0" collapsed="false">
      <c r="A715" s="212" t="s">
        <v>1321</v>
      </c>
      <c r="B715" s="212" t="s">
        <v>341</v>
      </c>
      <c r="C715" s="388" t="n">
        <v>26</v>
      </c>
    </row>
    <row r="716" customFormat="false" ht="15" hidden="false" customHeight="false" outlineLevel="0" collapsed="false">
      <c r="A716" s="212" t="s">
        <v>1321</v>
      </c>
      <c r="B716" s="212" t="s">
        <v>343</v>
      </c>
      <c r="C716" s="388" t="n">
        <v>75</v>
      </c>
    </row>
    <row r="717" customFormat="false" ht="15" hidden="false" customHeight="false" outlineLevel="0" collapsed="false">
      <c r="A717" s="212" t="s">
        <v>1321</v>
      </c>
      <c r="B717" s="390" t="s">
        <v>344</v>
      </c>
      <c r="C717" s="388" t="n">
        <v>19</v>
      </c>
    </row>
    <row r="718" customFormat="false" ht="15" hidden="false" customHeight="false" outlineLevel="0" collapsed="false">
      <c r="A718" s="212" t="s">
        <v>1321</v>
      </c>
      <c r="B718" s="212" t="s">
        <v>347</v>
      </c>
      <c r="C718" s="388" t="n">
        <v>38</v>
      </c>
    </row>
    <row r="719" customFormat="false" ht="15" hidden="false" customHeight="false" outlineLevel="0" collapsed="false">
      <c r="A719" s="212" t="s">
        <v>1321</v>
      </c>
      <c r="B719" s="390" t="s">
        <v>350</v>
      </c>
      <c r="C719" s="388" t="n">
        <v>59</v>
      </c>
    </row>
    <row r="720" customFormat="false" ht="15" hidden="false" customHeight="false" outlineLevel="0" collapsed="false">
      <c r="A720" s="212" t="s">
        <v>1321</v>
      </c>
      <c r="B720" s="390" t="s">
        <v>783</v>
      </c>
      <c r="C720" s="388" t="n">
        <v>65</v>
      </c>
    </row>
    <row r="721" customFormat="false" ht="15" hidden="false" customHeight="false" outlineLevel="0" collapsed="false">
      <c r="A721" s="212" t="s">
        <v>1321</v>
      </c>
      <c r="B721" s="390" t="s">
        <v>354</v>
      </c>
      <c r="C721" s="388" t="n">
        <v>72</v>
      </c>
    </row>
    <row r="722" customFormat="false" ht="15" hidden="false" customHeight="false" outlineLevel="0" collapsed="false">
      <c r="A722" s="212" t="s">
        <v>1321</v>
      </c>
      <c r="B722" s="390" t="s">
        <v>355</v>
      </c>
      <c r="C722" s="388" t="n">
        <v>81</v>
      </c>
    </row>
    <row r="723" customFormat="false" ht="15" hidden="false" customHeight="false" outlineLevel="0" collapsed="false">
      <c r="A723" s="212" t="s">
        <v>1321</v>
      </c>
      <c r="B723" s="390" t="s">
        <v>359</v>
      </c>
      <c r="C723" s="388" t="n">
        <v>17</v>
      </c>
    </row>
    <row r="724" customFormat="false" ht="15" hidden="false" customHeight="false" outlineLevel="0" collapsed="false">
      <c r="A724" s="212" t="s">
        <v>1321</v>
      </c>
      <c r="B724" s="212" t="s">
        <v>361</v>
      </c>
      <c r="C724" s="388" t="n">
        <v>61</v>
      </c>
    </row>
    <row r="725" customFormat="false" ht="15" hidden="false" customHeight="false" outlineLevel="0" collapsed="false">
      <c r="A725" s="212" t="s">
        <v>1321</v>
      </c>
      <c r="B725" s="212" t="s">
        <v>365</v>
      </c>
      <c r="C725" s="388" t="n">
        <v>62</v>
      </c>
    </row>
    <row r="726" customFormat="false" ht="15" hidden="false" customHeight="false" outlineLevel="0" collapsed="false">
      <c r="A726" s="212" t="s">
        <v>1321</v>
      </c>
      <c r="B726" s="212" t="s">
        <v>368</v>
      </c>
      <c r="C726" s="388" t="n">
        <v>76</v>
      </c>
    </row>
    <row r="727" customFormat="false" ht="15" hidden="false" customHeight="false" outlineLevel="0" collapsed="false">
      <c r="A727" s="212" t="s">
        <v>1321</v>
      </c>
      <c r="B727" s="390" t="s">
        <v>370</v>
      </c>
      <c r="C727" s="388" t="n">
        <v>60</v>
      </c>
    </row>
    <row r="728" customFormat="false" ht="15" hidden="false" customHeight="false" outlineLevel="0" collapsed="false">
      <c r="A728" s="212" t="s">
        <v>1321</v>
      </c>
      <c r="B728" s="390" t="s">
        <v>374</v>
      </c>
      <c r="C728" s="388" t="n">
        <v>58</v>
      </c>
    </row>
    <row r="729" customFormat="false" ht="15" hidden="false" customHeight="false" outlineLevel="0" collapsed="false">
      <c r="A729" s="212" t="s">
        <v>1321</v>
      </c>
      <c r="B729" s="212" t="s">
        <v>376</v>
      </c>
      <c r="C729" s="388" t="n">
        <v>51</v>
      </c>
    </row>
    <row r="730" customFormat="false" ht="15" hidden="false" customHeight="false" outlineLevel="0" collapsed="false">
      <c r="A730" s="212" t="s">
        <v>1321</v>
      </c>
      <c r="B730" s="390" t="s">
        <v>379</v>
      </c>
      <c r="C730" s="388" t="n">
        <v>82</v>
      </c>
    </row>
    <row r="731" customFormat="false" ht="15" hidden="false" customHeight="false" outlineLevel="0" collapsed="false">
      <c r="A731" s="212" t="s">
        <v>1321</v>
      </c>
      <c r="B731" s="390" t="s">
        <v>381</v>
      </c>
      <c r="C731" s="388" t="n">
        <v>46</v>
      </c>
    </row>
    <row r="732" customFormat="false" ht="15" hidden="false" customHeight="false" outlineLevel="0" collapsed="false">
      <c r="A732" s="212" t="s">
        <v>1321</v>
      </c>
      <c r="B732" s="390" t="s">
        <v>384</v>
      </c>
      <c r="C732" s="388" t="n">
        <v>70</v>
      </c>
    </row>
    <row r="733" customFormat="false" ht="15" hidden="false" customHeight="false" outlineLevel="0" collapsed="false">
      <c r="A733" s="212" t="s">
        <v>1321</v>
      </c>
      <c r="B733" s="212" t="s">
        <v>385</v>
      </c>
      <c r="C733" s="388" t="n">
        <v>3</v>
      </c>
    </row>
    <row r="734" customFormat="false" ht="15" hidden="false" customHeight="false" outlineLevel="0" collapsed="false">
      <c r="A734" s="212" t="s">
        <v>1321</v>
      </c>
      <c r="B734" s="394" t="s">
        <v>393</v>
      </c>
      <c r="C734" s="388" t="n">
        <v>8</v>
      </c>
    </row>
    <row r="735" customFormat="false" ht="15" hidden="false" customHeight="false" outlineLevel="0" collapsed="false">
      <c r="A735" s="212" t="s">
        <v>1321</v>
      </c>
      <c r="B735" s="390" t="s">
        <v>394</v>
      </c>
      <c r="C735" s="388" t="n">
        <v>83</v>
      </c>
    </row>
    <row r="736" customFormat="false" ht="15" hidden="false" customHeight="false" outlineLevel="0" collapsed="false">
      <c r="A736" s="212" t="s">
        <v>1321</v>
      </c>
      <c r="B736" s="390" t="s">
        <v>395</v>
      </c>
      <c r="C736" s="388" t="n">
        <v>23</v>
      </c>
    </row>
    <row r="737" customFormat="false" ht="15" hidden="false" customHeight="false" outlineLevel="0" collapsed="false">
      <c r="A737" s="212" t="s">
        <v>1321</v>
      </c>
      <c r="B737" s="390" t="s">
        <v>401</v>
      </c>
      <c r="C737" s="388" t="n">
        <v>45</v>
      </c>
    </row>
    <row r="738" customFormat="false" ht="15" hidden="false" customHeight="false" outlineLevel="0" collapsed="false">
      <c r="A738" s="212" t="s">
        <v>1321</v>
      </c>
      <c r="B738" s="212" t="s">
        <v>409</v>
      </c>
      <c r="C738" s="388" t="n">
        <v>64</v>
      </c>
    </row>
    <row r="739" customFormat="false" ht="15" hidden="false" customHeight="false" outlineLevel="0" collapsed="false">
      <c r="A739" s="212" t="s">
        <v>1321</v>
      </c>
      <c r="B739" s="390" t="s">
        <v>410</v>
      </c>
      <c r="C739" s="388" t="n">
        <v>20</v>
      </c>
    </row>
    <row r="740" customFormat="false" ht="15" hidden="false" customHeight="false" outlineLevel="0" collapsed="false">
      <c r="A740" s="212" t="s">
        <v>1321</v>
      </c>
      <c r="B740" s="390" t="s">
        <v>412</v>
      </c>
      <c r="C740" s="388" t="n">
        <v>44</v>
      </c>
    </row>
    <row r="741" customFormat="false" ht="15" hidden="false" customHeight="false" outlineLevel="0" collapsed="false">
      <c r="A741" s="212" t="s">
        <v>1321</v>
      </c>
      <c r="B741" s="390" t="s">
        <v>413</v>
      </c>
      <c r="C741" s="388" t="n">
        <v>7</v>
      </c>
    </row>
    <row r="742" customFormat="false" ht="15" hidden="false" customHeight="false" outlineLevel="0" collapsed="false">
      <c r="A742" s="212" t="s">
        <v>1321</v>
      </c>
      <c r="B742" s="212" t="s">
        <v>414</v>
      </c>
      <c r="C742" s="388" t="n">
        <v>73</v>
      </c>
    </row>
    <row r="743" customFormat="false" ht="15" hidden="false" customHeight="false" outlineLevel="0" collapsed="false">
      <c r="A743" s="212" t="s">
        <v>1321</v>
      </c>
      <c r="B743" s="212" t="s">
        <v>415</v>
      </c>
      <c r="C743" s="388" t="n">
        <v>13</v>
      </c>
    </row>
    <row r="744" customFormat="false" ht="15" hidden="false" customHeight="false" outlineLevel="0" collapsed="false">
      <c r="A744" s="212" t="s">
        <v>1321</v>
      </c>
      <c r="B744" s="390" t="s">
        <v>422</v>
      </c>
      <c r="C744" s="388" t="n">
        <v>48</v>
      </c>
    </row>
    <row r="745" customFormat="false" ht="15" hidden="false" customHeight="false" outlineLevel="0" collapsed="false">
      <c r="A745" s="212" t="s">
        <v>1321</v>
      </c>
      <c r="B745" s="390" t="s">
        <v>423</v>
      </c>
      <c r="C745" s="388" t="n">
        <v>80</v>
      </c>
    </row>
    <row r="746" customFormat="false" ht="15" hidden="false" customHeight="false" outlineLevel="0" collapsed="false">
      <c r="A746" s="212" t="s">
        <v>1321</v>
      </c>
      <c r="B746" s="390" t="s">
        <v>432</v>
      </c>
      <c r="C746" s="388" t="n">
        <v>42</v>
      </c>
    </row>
    <row r="747" customFormat="false" ht="15" hidden="false" customHeight="false" outlineLevel="0" collapsed="false">
      <c r="A747" s="212" t="s">
        <v>1321</v>
      </c>
      <c r="B747" s="390" t="s">
        <v>433</v>
      </c>
      <c r="C747" s="388" t="n">
        <v>56</v>
      </c>
    </row>
    <row r="748" customFormat="false" ht="15" hidden="false" customHeight="false" outlineLevel="0" collapsed="false">
      <c r="A748" s="212" t="s">
        <v>1321</v>
      </c>
      <c r="B748" s="212" t="s">
        <v>435</v>
      </c>
      <c r="C748" s="388" t="n">
        <v>52</v>
      </c>
    </row>
  </sheetData>
  <sheetProtection sheet="true" objects="true" scenarios="true" selectLockedCells="true" selectUnlockedCells="true"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EA587"/>
  <sheetViews>
    <sheetView showFormulas="false" showGridLines="false" showRowColHeaders="true" showZeros="true" rightToLeft="false" tabSelected="false" showOutlineSymbols="true" defaultGridColor="true" view="normal" topLeftCell="A574" colorId="64" zoomScale="85" zoomScaleNormal="85" zoomScalePageLayoutView="100" workbookViewId="0">
      <selection pane="topLeft" activeCell="T577" activeCellId="0" sqref="T577"/>
    </sheetView>
  </sheetViews>
  <sheetFormatPr defaultColWidth="8.875" defaultRowHeight="15" zeroHeight="false" outlineLevelRow="0" outlineLevelCol="0"/>
  <cols>
    <col collapsed="false" customWidth="true" hidden="false" outlineLevel="0" max="4" min="1" style="164" width="5.14"/>
    <col collapsed="false" customWidth="true" hidden="false" outlineLevel="0" max="5" min="5" style="164" width="9"/>
    <col collapsed="false" customWidth="true" hidden="false" outlineLevel="0" max="6" min="6" style="164" width="4.86"/>
    <col collapsed="false" customWidth="true" hidden="false" outlineLevel="0" max="7" min="7" style="164" width="4.71"/>
    <col collapsed="false" customWidth="true" hidden="false" outlineLevel="0" max="8" min="8" style="395" width="2.99"/>
    <col collapsed="false" customWidth="true" hidden="false" outlineLevel="0" max="11" min="9" style="164" width="2.99"/>
    <col collapsed="false" customWidth="true" hidden="false" outlineLevel="0" max="12" min="12" style="164" width="3.57"/>
    <col collapsed="false" customWidth="true" hidden="false" outlineLevel="0" max="13" min="13" style="164" width="9"/>
    <col collapsed="false" customWidth="true" hidden="false" outlineLevel="0" max="14" min="14" style="164" width="4.86"/>
    <col collapsed="false" customWidth="true" hidden="false" outlineLevel="0" max="15" min="15" style="164" width="4.71"/>
    <col collapsed="false" customWidth="true" hidden="false" outlineLevel="0" max="16" min="16" style="395" width="2.99"/>
    <col collapsed="false" customWidth="true" hidden="false" outlineLevel="0" max="19" min="17" style="164" width="2.99"/>
    <col collapsed="false" customWidth="true" hidden="false" outlineLevel="0" max="20" min="20" style="164" width="3.57"/>
    <col collapsed="false" customWidth="true" hidden="false" outlineLevel="0" max="21" min="21" style="164" width="9"/>
    <col collapsed="false" customWidth="true" hidden="false" outlineLevel="0" max="22" min="22" style="164" width="4.86"/>
    <col collapsed="false" customWidth="true" hidden="false" outlineLevel="0" max="23" min="23" style="164" width="4.71"/>
    <col collapsed="false" customWidth="true" hidden="false" outlineLevel="0" max="24" min="24" style="395" width="2.99"/>
    <col collapsed="false" customWidth="true" hidden="false" outlineLevel="0" max="27" min="25" style="164" width="2.99"/>
    <col collapsed="false" customWidth="true" hidden="false" outlineLevel="0" max="28" min="28" style="164" width="3.57"/>
    <col collapsed="false" customWidth="true" hidden="false" outlineLevel="0" max="29" min="29" style="164" width="9"/>
    <col collapsed="false" customWidth="true" hidden="false" outlineLevel="0" max="30" min="30" style="164" width="4.86"/>
    <col collapsed="false" customWidth="true" hidden="false" outlineLevel="0" max="31" min="31" style="164" width="4.71"/>
    <col collapsed="false" customWidth="true" hidden="false" outlineLevel="0" max="32" min="32" style="395" width="2.99"/>
    <col collapsed="false" customWidth="true" hidden="false" outlineLevel="0" max="35" min="33" style="164" width="2.99"/>
    <col collapsed="false" customWidth="true" hidden="false" outlineLevel="0" max="36" min="36" style="164" width="3.57"/>
    <col collapsed="false" customWidth="true" hidden="false" outlineLevel="0" max="37" min="37" style="164" width="9"/>
    <col collapsed="false" customWidth="true" hidden="false" outlineLevel="0" max="38" min="38" style="164" width="4.86"/>
    <col collapsed="false" customWidth="true" hidden="false" outlineLevel="0" max="39" min="39" style="164" width="4.71"/>
    <col collapsed="false" customWidth="true" hidden="false" outlineLevel="0" max="40" min="40" style="395" width="2.99"/>
    <col collapsed="false" customWidth="true" hidden="false" outlineLevel="0" max="43" min="41" style="164" width="2.99"/>
    <col collapsed="false" customWidth="true" hidden="false" outlineLevel="0" max="44" min="44" style="164" width="3.57"/>
    <col collapsed="false" customWidth="true" hidden="false" outlineLevel="0" max="45" min="45" style="164" width="9"/>
    <col collapsed="false" customWidth="true" hidden="false" outlineLevel="0" max="46" min="46" style="164" width="4.86"/>
    <col collapsed="false" customWidth="true" hidden="false" outlineLevel="0" max="47" min="47" style="164" width="4.71"/>
    <col collapsed="false" customWidth="true" hidden="false" outlineLevel="0" max="48" min="48" style="395" width="2.99"/>
    <col collapsed="false" customWidth="true" hidden="false" outlineLevel="0" max="51" min="49" style="164" width="2.99"/>
    <col collapsed="false" customWidth="true" hidden="false" outlineLevel="0" max="52" min="52" style="164" width="3.57"/>
    <col collapsed="false" customWidth="true" hidden="false" outlineLevel="0" max="53" min="53" style="164" width="9"/>
    <col collapsed="false" customWidth="true" hidden="false" outlineLevel="0" max="54" min="54" style="164" width="4.86"/>
    <col collapsed="false" customWidth="true" hidden="false" outlineLevel="0" max="55" min="55" style="164" width="4.71"/>
    <col collapsed="false" customWidth="true" hidden="false" outlineLevel="0" max="56" min="56" style="395" width="2.85"/>
    <col collapsed="false" customWidth="true" hidden="false" outlineLevel="0" max="59" min="57" style="164" width="2.99"/>
    <col collapsed="false" customWidth="true" hidden="false" outlineLevel="0" max="60" min="60" style="164" width="3.57"/>
    <col collapsed="false" customWidth="true" hidden="false" outlineLevel="0" max="61" min="61" style="164" width="9"/>
    <col collapsed="false" customWidth="true" hidden="false" outlineLevel="0" max="62" min="62" style="164" width="4.86"/>
    <col collapsed="false" customWidth="true" hidden="false" outlineLevel="0" max="63" min="63" style="164" width="4.71"/>
    <col collapsed="false" customWidth="true" hidden="false" outlineLevel="0" max="64" min="64" style="395" width="2.99"/>
    <col collapsed="false" customWidth="true" hidden="false" outlineLevel="0" max="67" min="65" style="164" width="2.99"/>
    <col collapsed="false" customWidth="true" hidden="false" outlineLevel="0" max="68" min="68" style="164" width="3.57"/>
    <col collapsed="false" customWidth="true" hidden="false" outlineLevel="0" max="69" min="69" style="164" width="9"/>
    <col collapsed="false" customWidth="true" hidden="false" outlineLevel="0" max="70" min="70" style="164" width="4.86"/>
    <col collapsed="false" customWidth="true" hidden="false" outlineLevel="0" max="71" min="71" style="164" width="4.71"/>
    <col collapsed="false" customWidth="true" hidden="false" outlineLevel="0" max="75" min="72" style="164" width="2.99"/>
    <col collapsed="false" customWidth="true" hidden="false" outlineLevel="0" max="76" min="76" style="164" width="3.57"/>
    <col collapsed="false" customWidth="true" hidden="false" outlineLevel="0" max="77" min="77" style="164" width="9"/>
    <col collapsed="false" customWidth="true" hidden="false" outlineLevel="0" max="78" min="78" style="164" width="4.86"/>
    <col collapsed="false" customWidth="true" hidden="false" outlineLevel="0" max="79" min="79" style="164" width="4.71"/>
    <col collapsed="false" customWidth="true" hidden="false" outlineLevel="0" max="83" min="80" style="164" width="2.99"/>
    <col collapsed="false" customWidth="true" hidden="false" outlineLevel="0" max="84" min="84" style="164" width="3.57"/>
    <col collapsed="false" customWidth="true" hidden="false" outlineLevel="0" max="85" min="85" style="164" width="9"/>
    <col collapsed="false" customWidth="true" hidden="false" outlineLevel="0" max="86" min="86" style="164" width="4.86"/>
    <col collapsed="false" customWidth="true" hidden="false" outlineLevel="0" max="87" min="87" style="164" width="4.71"/>
    <col collapsed="false" customWidth="true" hidden="false" outlineLevel="0" max="91" min="88" style="164" width="2.99"/>
    <col collapsed="false" customWidth="true" hidden="false" outlineLevel="0" max="92" min="92" style="164" width="3.57"/>
    <col collapsed="false" customWidth="true" hidden="false" outlineLevel="0" max="93" min="93" style="164" width="9"/>
    <col collapsed="false" customWidth="true" hidden="false" outlineLevel="0" max="94" min="94" style="164" width="4.86"/>
    <col collapsed="false" customWidth="true" hidden="false" outlineLevel="0" max="95" min="95" style="164" width="4.71"/>
    <col collapsed="false" customWidth="true" hidden="false" outlineLevel="0" max="96" min="96" style="164" width="5.86"/>
    <col collapsed="false" customWidth="true" hidden="false" outlineLevel="0" max="97" min="97" style="164" width="2.99"/>
    <col collapsed="false" customWidth="true" hidden="false" outlineLevel="0" max="98" min="98" style="164" width="3.98"/>
    <col collapsed="false" customWidth="true" hidden="false" outlineLevel="0" max="99" min="99" style="164" width="2.99"/>
    <col collapsed="false" customWidth="true" hidden="false" outlineLevel="0" max="100" min="100" style="164" width="3.57"/>
    <col collapsed="false" customWidth="true" hidden="false" outlineLevel="0" max="101" min="101" style="164" width="9"/>
    <col collapsed="false" customWidth="true" hidden="false" outlineLevel="0" max="102" min="102" style="164" width="4.86"/>
    <col collapsed="false" customWidth="true" hidden="false" outlineLevel="0" max="103" min="103" style="164" width="4.71"/>
    <col collapsed="false" customWidth="true" hidden="false" outlineLevel="0" max="104" min="104" style="164" width="5.86"/>
    <col collapsed="false" customWidth="true" hidden="false" outlineLevel="0" max="105" min="105" style="164" width="2.99"/>
    <col collapsed="false" customWidth="true" hidden="false" outlineLevel="0" max="106" min="106" style="164" width="3.98"/>
    <col collapsed="false" customWidth="true" hidden="false" outlineLevel="0" max="107" min="107" style="164" width="2.99"/>
    <col collapsed="false" customWidth="true" hidden="false" outlineLevel="0" max="108" min="108" style="164" width="3.57"/>
    <col collapsed="false" customWidth="true" hidden="false" outlineLevel="0" max="109" min="109" style="164" width="9"/>
    <col collapsed="false" customWidth="true" hidden="false" outlineLevel="0" max="110" min="110" style="164" width="4.86"/>
    <col collapsed="false" customWidth="true" hidden="false" outlineLevel="0" max="111" min="111" style="164" width="4.71"/>
    <col collapsed="false" customWidth="true" hidden="false" outlineLevel="0" max="112" min="112" style="164" width="5.86"/>
    <col collapsed="false" customWidth="true" hidden="false" outlineLevel="0" max="113" min="113" style="164" width="2.99"/>
    <col collapsed="false" customWidth="true" hidden="false" outlineLevel="0" max="114" min="114" style="164" width="3.98"/>
    <col collapsed="false" customWidth="true" hidden="false" outlineLevel="0" max="115" min="115" style="164" width="2.99"/>
    <col collapsed="false" customWidth="true" hidden="false" outlineLevel="0" max="116" min="116" style="164" width="3.57"/>
    <col collapsed="false" customWidth="true" hidden="false" outlineLevel="0" max="117" min="117" style="164" width="9"/>
    <col collapsed="false" customWidth="true" hidden="false" outlineLevel="0" max="118" min="118" style="164" width="4.86"/>
    <col collapsed="false" customWidth="true" hidden="false" outlineLevel="0" max="119" min="119" style="164" width="4.71"/>
    <col collapsed="false" customWidth="true" hidden="false" outlineLevel="0" max="120" min="120" style="164" width="5.86"/>
    <col collapsed="false" customWidth="true" hidden="false" outlineLevel="0" max="121" min="121" style="164" width="2.99"/>
    <col collapsed="false" customWidth="true" hidden="false" outlineLevel="0" max="122" min="122" style="164" width="3.98"/>
    <col collapsed="false" customWidth="true" hidden="false" outlineLevel="0" max="123" min="123" style="164" width="2.99"/>
    <col collapsed="false" customWidth="true" hidden="false" outlineLevel="0" max="124" min="124" style="164" width="3.57"/>
    <col collapsed="false" customWidth="true" hidden="false" outlineLevel="0" max="125" min="125" style="164" width="9"/>
    <col collapsed="false" customWidth="true" hidden="false" outlineLevel="0" max="126" min="126" style="164" width="4.86"/>
    <col collapsed="false" customWidth="true" hidden="false" outlineLevel="0" max="127" min="127" style="164" width="4.71"/>
    <col collapsed="false" customWidth="true" hidden="false" outlineLevel="0" max="128" min="128" style="164" width="5.86"/>
    <col collapsed="false" customWidth="true" hidden="false" outlineLevel="0" max="129" min="129" style="164" width="2.99"/>
    <col collapsed="false" customWidth="true" hidden="false" outlineLevel="0" max="130" min="130" style="164" width="3.98"/>
    <col collapsed="false" customWidth="true" hidden="false" outlineLevel="0" max="131" min="131" style="164" width="2.99"/>
    <col collapsed="false" customWidth="true" hidden="false" outlineLevel="0" max="132" min="132" style="164" width="3.57"/>
    <col collapsed="false" customWidth="false" hidden="false" outlineLevel="0" max="1024" min="133" style="164" width="8.86"/>
  </cols>
  <sheetData>
    <row r="1" customFormat="false" ht="15" hidden="false" customHeight="false" outlineLevel="0" collapsed="false">
      <c r="G1" s="189" t="s">
        <v>1322</v>
      </c>
      <c r="H1" s="395" t="n">
        <v>4</v>
      </c>
      <c r="I1" s="164" t="s">
        <v>1323</v>
      </c>
      <c r="J1" s="164" t="n">
        <v>9</v>
      </c>
      <c r="O1" s="189" t="str">
        <f aca="false">G1</f>
        <v>Linhas</v>
      </c>
      <c r="P1" s="395" t="n">
        <f aca="false">H1+9</f>
        <v>13</v>
      </c>
      <c r="Q1" s="164" t="str">
        <f aca="false">I1</f>
        <v>a</v>
      </c>
      <c r="R1" s="164" t="n">
        <f aca="false">J1+9</f>
        <v>18</v>
      </c>
      <c r="W1" s="189" t="str">
        <f aca="false">O1</f>
        <v>Linhas</v>
      </c>
      <c r="X1" s="395" t="n">
        <f aca="false">P1+9</f>
        <v>22</v>
      </c>
      <c r="Y1" s="164" t="str">
        <f aca="false">Q1</f>
        <v>a</v>
      </c>
      <c r="Z1" s="164" t="n">
        <f aca="false">R1+9</f>
        <v>27</v>
      </c>
      <c r="AE1" s="189" t="str">
        <f aca="false">W1</f>
        <v>Linhas</v>
      </c>
      <c r="AF1" s="395" t="n">
        <f aca="false">X1+9</f>
        <v>31</v>
      </c>
      <c r="AG1" s="164" t="str">
        <f aca="false">Y1</f>
        <v>a</v>
      </c>
      <c r="AH1" s="164" t="n">
        <f aca="false">Z1+9</f>
        <v>36</v>
      </c>
      <c r="AM1" s="189" t="str">
        <f aca="false">AE1</f>
        <v>Linhas</v>
      </c>
      <c r="AN1" s="395" t="n">
        <f aca="false">AF1+9</f>
        <v>40</v>
      </c>
      <c r="AO1" s="164" t="str">
        <f aca="false">AG1</f>
        <v>a</v>
      </c>
      <c r="AP1" s="164" t="n">
        <f aca="false">AH1+9</f>
        <v>45</v>
      </c>
      <c r="AU1" s="189" t="str">
        <f aca="false">AM1</f>
        <v>Linhas</v>
      </c>
      <c r="AV1" s="395" t="n">
        <f aca="false">AN1+9</f>
        <v>49</v>
      </c>
      <c r="AW1" s="164" t="str">
        <f aca="false">AO1</f>
        <v>a</v>
      </c>
      <c r="AX1" s="164" t="n">
        <f aca="false">AP1+9</f>
        <v>54</v>
      </c>
      <c r="BC1" s="189" t="str">
        <f aca="false">AU1</f>
        <v>Linhas</v>
      </c>
      <c r="BD1" s="395" t="n">
        <f aca="false">AV1+9</f>
        <v>58</v>
      </c>
      <c r="BE1" s="164" t="str">
        <f aca="false">AW1</f>
        <v>a</v>
      </c>
      <c r="BF1" s="164" t="n">
        <f aca="false">AX1+9</f>
        <v>63</v>
      </c>
      <c r="BK1" s="189" t="str">
        <f aca="false">BC1</f>
        <v>Linhas</v>
      </c>
      <c r="BL1" s="395" t="n">
        <f aca="false">BD1+9</f>
        <v>67</v>
      </c>
      <c r="BM1" s="164" t="str">
        <f aca="false">BE1</f>
        <v>a</v>
      </c>
      <c r="BN1" s="164" t="n">
        <f aca="false">BF1+9</f>
        <v>72</v>
      </c>
      <c r="BS1" s="189" t="str">
        <f aca="false">BK1</f>
        <v>Linhas</v>
      </c>
      <c r="BT1" s="164" t="n">
        <f aca="false">BL1+9</f>
        <v>76</v>
      </c>
      <c r="BU1" s="164" t="str">
        <f aca="false">BM1</f>
        <v>a</v>
      </c>
      <c r="BV1" s="164" t="n">
        <f aca="false">BN1+9</f>
        <v>81</v>
      </c>
      <c r="CA1" s="189" t="str">
        <f aca="false">BS1</f>
        <v>Linhas</v>
      </c>
      <c r="CB1" s="164" t="n">
        <f aca="false">BT1+9</f>
        <v>85</v>
      </c>
      <c r="CC1" s="164" t="str">
        <f aca="false">BU1</f>
        <v>a</v>
      </c>
      <c r="CD1" s="164" t="n">
        <f aca="false">BV1+9</f>
        <v>90</v>
      </c>
      <c r="CI1" s="189" t="str">
        <f aca="false">CA1</f>
        <v>Linhas</v>
      </c>
      <c r="CJ1" s="164" t="n">
        <f aca="false">CB1+9</f>
        <v>94</v>
      </c>
      <c r="CK1" s="164" t="str">
        <f aca="false">CC1</f>
        <v>a</v>
      </c>
      <c r="CL1" s="164" t="n">
        <f aca="false">CD1+9</f>
        <v>99</v>
      </c>
      <c r="CQ1" s="189" t="str">
        <f aca="false">CI1</f>
        <v>Linhas</v>
      </c>
      <c r="CR1" s="164" t="n">
        <f aca="false">CJ1+9</f>
        <v>103</v>
      </c>
      <c r="CS1" s="164" t="str">
        <f aca="false">CK1</f>
        <v>a</v>
      </c>
      <c r="CT1" s="164" t="n">
        <f aca="false">CL1+9</f>
        <v>108</v>
      </c>
      <c r="CY1" s="189" t="str">
        <f aca="false">CQ1</f>
        <v>Linhas</v>
      </c>
      <c r="CZ1" s="164" t="n">
        <f aca="false">CR1+9</f>
        <v>112</v>
      </c>
      <c r="DA1" s="164" t="str">
        <f aca="false">CS1</f>
        <v>a</v>
      </c>
      <c r="DB1" s="164" t="n">
        <f aca="false">CT1+9</f>
        <v>117</v>
      </c>
      <c r="DG1" s="189" t="str">
        <f aca="false">CY1</f>
        <v>Linhas</v>
      </c>
      <c r="DH1" s="164" t="n">
        <f aca="false">CZ1+9</f>
        <v>121</v>
      </c>
      <c r="DI1" s="164" t="str">
        <f aca="false">DA1</f>
        <v>a</v>
      </c>
      <c r="DJ1" s="164" t="n">
        <f aca="false">DB1+9</f>
        <v>126</v>
      </c>
      <c r="DO1" s="189" t="str">
        <f aca="false">DG1</f>
        <v>Linhas</v>
      </c>
      <c r="DP1" s="164" t="n">
        <f aca="false">DH1+9</f>
        <v>130</v>
      </c>
      <c r="DQ1" s="164" t="str">
        <f aca="false">DI1</f>
        <v>a</v>
      </c>
      <c r="DR1" s="164" t="n">
        <f aca="false">DJ1+9</f>
        <v>135</v>
      </c>
      <c r="DW1" s="189" t="str">
        <f aca="false">DO1</f>
        <v>Linhas</v>
      </c>
      <c r="DX1" s="164" t="n">
        <f aca="false">DP1+9</f>
        <v>139</v>
      </c>
      <c r="DY1" s="164" t="str">
        <f aca="false">DQ1</f>
        <v>a</v>
      </c>
      <c r="DZ1" s="164" t="n">
        <f aca="false">DR1+9</f>
        <v>144</v>
      </c>
    </row>
    <row r="2" customFormat="false" ht="15" hidden="false" customHeight="false" outlineLevel="0" collapsed="false">
      <c r="E2" s="189" t="s">
        <v>940</v>
      </c>
      <c r="M2" s="189" t="s">
        <v>941</v>
      </c>
      <c r="U2" s="189" t="s">
        <v>942</v>
      </c>
      <c r="AC2" s="189" t="s">
        <v>943</v>
      </c>
      <c r="AK2" s="189" t="s">
        <v>944</v>
      </c>
      <c r="AS2" s="189" t="s">
        <v>945</v>
      </c>
      <c r="BA2" s="189" t="s">
        <v>946</v>
      </c>
      <c r="BI2" s="189" t="s">
        <v>947</v>
      </c>
      <c r="BQ2" s="189" t="s">
        <v>948</v>
      </c>
      <c r="BY2" s="189" t="s">
        <v>949</v>
      </c>
      <c r="CG2" s="189" t="s">
        <v>950</v>
      </c>
      <c r="CO2" s="189" t="s">
        <v>951</v>
      </c>
      <c r="CW2" s="189" t="s">
        <v>952</v>
      </c>
      <c r="DE2" s="189" t="s">
        <v>953</v>
      </c>
      <c r="DM2" s="189" t="s">
        <v>47</v>
      </c>
      <c r="DU2" s="189" t="s">
        <v>954</v>
      </c>
    </row>
    <row r="3" customFormat="false" ht="15" hidden="false" customHeight="false" outlineLevel="0" collapsed="false">
      <c r="E3" s="396" t="s">
        <v>0</v>
      </c>
      <c r="F3" s="397" t="n">
        <v>1</v>
      </c>
      <c r="G3" s="397" t="n">
        <v>2</v>
      </c>
      <c r="H3" s="395" t="n">
        <v>3</v>
      </c>
      <c r="I3" s="397" t="n">
        <v>4</v>
      </c>
      <c r="J3" s="397" t="n">
        <v>5</v>
      </c>
      <c r="K3" s="397" t="n">
        <v>6</v>
      </c>
      <c r="M3" s="396" t="s">
        <v>0</v>
      </c>
      <c r="N3" s="397" t="n">
        <v>1</v>
      </c>
      <c r="O3" s="397" t="n">
        <v>2</v>
      </c>
      <c r="P3" s="395" t="n">
        <v>3</v>
      </c>
      <c r="Q3" s="397" t="n">
        <v>4</v>
      </c>
      <c r="R3" s="397" t="n">
        <v>5</v>
      </c>
      <c r="S3" s="397" t="n">
        <v>6</v>
      </c>
      <c r="U3" s="396" t="s">
        <v>0</v>
      </c>
      <c r="V3" s="397" t="n">
        <v>1</v>
      </c>
      <c r="W3" s="397" t="n">
        <v>2</v>
      </c>
      <c r="X3" s="395" t="n">
        <v>3</v>
      </c>
      <c r="Y3" s="397" t="n">
        <v>4</v>
      </c>
      <c r="Z3" s="397" t="n">
        <v>5</v>
      </c>
      <c r="AA3" s="397" t="n">
        <v>6</v>
      </c>
      <c r="AC3" s="396" t="s">
        <v>0</v>
      </c>
      <c r="AD3" s="397" t="n">
        <v>1</v>
      </c>
      <c r="AE3" s="397" t="n">
        <v>2</v>
      </c>
      <c r="AF3" s="395" t="n">
        <v>3</v>
      </c>
      <c r="AG3" s="397" t="n">
        <v>4</v>
      </c>
      <c r="AH3" s="397" t="n">
        <v>5</v>
      </c>
      <c r="AI3" s="397" t="n">
        <v>6</v>
      </c>
      <c r="AK3" s="396" t="s">
        <v>0</v>
      </c>
      <c r="AL3" s="397" t="n">
        <v>1</v>
      </c>
      <c r="AM3" s="397" t="n">
        <v>2</v>
      </c>
      <c r="AN3" s="395" t="n">
        <v>3</v>
      </c>
      <c r="AO3" s="397" t="n">
        <v>4</v>
      </c>
      <c r="AP3" s="397" t="n">
        <v>5</v>
      </c>
      <c r="AQ3" s="397" t="n">
        <v>6</v>
      </c>
      <c r="AS3" s="396" t="s">
        <v>0</v>
      </c>
      <c r="AT3" s="397" t="n">
        <v>1</v>
      </c>
      <c r="AU3" s="397" t="n">
        <v>2</v>
      </c>
      <c r="AV3" s="395" t="n">
        <v>3</v>
      </c>
      <c r="AW3" s="397" t="n">
        <v>4</v>
      </c>
      <c r="AX3" s="397" t="n">
        <v>5</v>
      </c>
      <c r="AY3" s="397" t="n">
        <v>6</v>
      </c>
      <c r="BA3" s="396" t="s">
        <v>0</v>
      </c>
      <c r="BB3" s="397" t="n">
        <v>1</v>
      </c>
      <c r="BC3" s="397" t="n">
        <v>2</v>
      </c>
      <c r="BD3" s="395" t="n">
        <v>3</v>
      </c>
      <c r="BE3" s="397" t="n">
        <v>4</v>
      </c>
      <c r="BF3" s="397" t="n">
        <v>5</v>
      </c>
      <c r="BG3" s="397" t="n">
        <v>6</v>
      </c>
      <c r="BI3" s="396" t="s">
        <v>0</v>
      </c>
      <c r="BJ3" s="397" t="n">
        <v>1</v>
      </c>
      <c r="BK3" s="397" t="n">
        <v>2</v>
      </c>
      <c r="BL3" s="395" t="n">
        <v>3</v>
      </c>
      <c r="BM3" s="397" t="n">
        <v>4</v>
      </c>
      <c r="BN3" s="397" t="n">
        <v>5</v>
      </c>
      <c r="BO3" s="397" t="n">
        <v>6</v>
      </c>
      <c r="BQ3" s="396" t="s">
        <v>0</v>
      </c>
      <c r="BR3" s="397" t="n">
        <v>1</v>
      </c>
      <c r="BS3" s="397" t="n">
        <v>2</v>
      </c>
      <c r="BT3" s="397" t="n">
        <v>3</v>
      </c>
      <c r="BU3" s="397" t="n">
        <v>4</v>
      </c>
      <c r="BV3" s="397" t="n">
        <v>5</v>
      </c>
      <c r="BW3" s="397" t="n">
        <v>6</v>
      </c>
      <c r="BY3" s="396" t="s">
        <v>0</v>
      </c>
      <c r="BZ3" s="397" t="n">
        <v>1</v>
      </c>
      <c r="CA3" s="397" t="n">
        <v>2</v>
      </c>
      <c r="CB3" s="397" t="n">
        <v>3</v>
      </c>
      <c r="CC3" s="397" t="n">
        <v>4</v>
      </c>
      <c r="CD3" s="397" t="n">
        <v>5</v>
      </c>
      <c r="CE3" s="397" t="n">
        <v>6</v>
      </c>
      <c r="CG3" s="396" t="s">
        <v>0</v>
      </c>
      <c r="CH3" s="397" t="n">
        <v>1</v>
      </c>
      <c r="CI3" s="397" t="n">
        <v>2</v>
      </c>
      <c r="CJ3" s="397" t="n">
        <v>3</v>
      </c>
      <c r="CK3" s="397" t="n">
        <v>4</v>
      </c>
      <c r="CL3" s="397" t="n">
        <v>5</v>
      </c>
      <c r="CM3" s="397" t="n">
        <v>6</v>
      </c>
      <c r="CO3" s="396" t="s">
        <v>0</v>
      </c>
      <c r="CP3" s="397" t="n">
        <v>1</v>
      </c>
      <c r="CQ3" s="397" t="n">
        <v>2</v>
      </c>
      <c r="CR3" s="397" t="n">
        <v>3</v>
      </c>
      <c r="CS3" s="397" t="n">
        <v>4</v>
      </c>
      <c r="CT3" s="397" t="n">
        <v>5</v>
      </c>
      <c r="CU3" s="397" t="n">
        <v>6</v>
      </c>
      <c r="CW3" s="396" t="s">
        <v>0</v>
      </c>
      <c r="CX3" s="397" t="n">
        <v>1</v>
      </c>
      <c r="CY3" s="397" t="n">
        <v>2</v>
      </c>
      <c r="CZ3" s="397" t="n">
        <v>3</v>
      </c>
      <c r="DA3" s="397" t="n">
        <v>4</v>
      </c>
      <c r="DB3" s="397" t="n">
        <v>5</v>
      </c>
      <c r="DC3" s="397" t="n">
        <v>6</v>
      </c>
      <c r="DE3" s="396" t="s">
        <v>0</v>
      </c>
      <c r="DF3" s="397" t="n">
        <v>1</v>
      </c>
      <c r="DG3" s="397" t="n">
        <v>2</v>
      </c>
      <c r="DH3" s="397" t="n">
        <v>3</v>
      </c>
      <c r="DI3" s="397" t="n">
        <v>4</v>
      </c>
      <c r="DJ3" s="397" t="n">
        <v>5</v>
      </c>
      <c r="DK3" s="397" t="n">
        <v>6</v>
      </c>
      <c r="DM3" s="396" t="s">
        <v>0</v>
      </c>
      <c r="DN3" s="397" t="n">
        <v>1</v>
      </c>
      <c r="DO3" s="397" t="n">
        <v>2</v>
      </c>
      <c r="DP3" s="397" t="n">
        <v>3</v>
      </c>
      <c r="DQ3" s="397" t="n">
        <v>4</v>
      </c>
      <c r="DR3" s="397" t="n">
        <v>5</v>
      </c>
      <c r="DS3" s="397" t="n">
        <v>6</v>
      </c>
      <c r="DU3" s="396" t="s">
        <v>0</v>
      </c>
      <c r="DV3" s="397" t="n">
        <v>1</v>
      </c>
      <c r="DW3" s="397" t="n">
        <v>2</v>
      </c>
      <c r="DX3" s="397" t="n">
        <v>3</v>
      </c>
      <c r="DY3" s="397" t="n">
        <v>4</v>
      </c>
      <c r="DZ3" s="397" t="n">
        <v>5</v>
      </c>
      <c r="EA3" s="397" t="n">
        <v>6</v>
      </c>
    </row>
    <row r="4" customFormat="false" ht="15" hidden="false" customHeight="false" outlineLevel="0" collapsed="false">
      <c r="E4" s="397" t="n">
        <v>1</v>
      </c>
      <c r="F4" s="164" t="n">
        <f aca="false">'Result do Turno'!$FJ4</f>
        <v>0</v>
      </c>
      <c r="G4" s="164" t="n">
        <f aca="false">'Result do Turno'!$FK4</f>
        <v>2</v>
      </c>
      <c r="H4" s="395" t="n">
        <f aca="false">'Result do Turno'!$FL4</f>
        <v>3</v>
      </c>
      <c r="I4" s="164" t="n">
        <f aca="false">'Result do Turno'!$FM4</f>
        <v>4</v>
      </c>
      <c r="J4" s="164" t="n">
        <f aca="false">'Result do Turno'!$FN4</f>
        <v>1</v>
      </c>
      <c r="K4" s="164" t="n">
        <f aca="false">'Result do Turno'!$FO4</f>
        <v>1</v>
      </c>
      <c r="M4" s="397" t="n">
        <v>1</v>
      </c>
      <c r="N4" s="164" t="n">
        <f aca="false">'Result do Turno'!$FJ13</f>
        <v>0</v>
      </c>
      <c r="O4" s="164" t="n">
        <f aca="false">'Result do Turno'!$FK13</f>
        <v>1</v>
      </c>
      <c r="P4" s="395" t="n">
        <f aca="false">'Result do Turno'!$FL13</f>
        <v>1</v>
      </c>
      <c r="Q4" s="164" t="n">
        <f aca="false">'Result do Turno'!$FM13</f>
        <v>1</v>
      </c>
      <c r="R4" s="164" t="n">
        <f aca="false">'Result do Turno'!$FN13</f>
        <v>1</v>
      </c>
      <c r="S4" s="164" t="n">
        <f aca="false">'Result do Turno'!$FO13</f>
        <v>1</v>
      </c>
      <c r="U4" s="397" t="n">
        <v>1</v>
      </c>
      <c r="V4" s="164" t="n">
        <f aca="false">'Result do Turno'!$FJ22</f>
        <v>0</v>
      </c>
      <c r="W4" s="164" t="n">
        <f aca="false">'Result do Turno'!$FK22</f>
        <v>1</v>
      </c>
      <c r="X4" s="395" t="n">
        <f aca="false">'Result do Turno'!$FL22</f>
        <v>3</v>
      </c>
      <c r="Y4" s="164" t="n">
        <f aca="false">'Result do Turno'!$FM22</f>
        <v>4</v>
      </c>
      <c r="Z4" s="164" t="n">
        <f aca="false">'Result do Turno'!$FN22</f>
        <v>1</v>
      </c>
      <c r="AA4" s="164" t="n">
        <f aca="false">'Result do Turno'!$FO22</f>
        <v>1</v>
      </c>
      <c r="AC4" s="397" t="n">
        <v>1</v>
      </c>
      <c r="AD4" s="164" t="n">
        <f aca="false">'Result do Turno'!$FJ31</f>
        <v>0</v>
      </c>
      <c r="AE4" s="164" t="n">
        <f aca="false">'Result do Turno'!$FK31</f>
        <v>2</v>
      </c>
      <c r="AF4" s="395" t="n">
        <f aca="false">'Result do Turno'!$FL31</f>
        <v>1</v>
      </c>
      <c r="AG4" s="164" t="n">
        <f aca="false">'Result do Turno'!$FM31</f>
        <v>1</v>
      </c>
      <c r="AH4" s="164" t="n">
        <f aca="false">'Result do Turno'!$FN31</f>
        <v>5</v>
      </c>
      <c r="AI4" s="164" t="n">
        <f aca="false">'Result do Turno'!$FO31</f>
        <v>6</v>
      </c>
      <c r="AK4" s="397" t="n">
        <v>1</v>
      </c>
      <c r="AL4" s="164" t="n">
        <f aca="false">'Result do Turno'!$FJ40</f>
        <v>0</v>
      </c>
      <c r="AM4" s="164" t="n">
        <f aca="false">'Result do Turno'!$FK40</f>
        <v>1</v>
      </c>
      <c r="AN4" s="395" t="n">
        <f aca="false">'Result do Turno'!$FL40</f>
        <v>1</v>
      </c>
      <c r="AO4" s="164" t="n">
        <f aca="false">'Result do Turno'!$FM40</f>
        <v>4</v>
      </c>
      <c r="AP4" s="164" t="n">
        <f aca="false">'Result do Turno'!$FN40</f>
        <v>1</v>
      </c>
      <c r="AQ4" s="164" t="n">
        <f aca="false">'Result do Turno'!$FO40</f>
        <v>1</v>
      </c>
      <c r="AS4" s="397" t="n">
        <v>1</v>
      </c>
      <c r="AT4" s="164" t="n">
        <f aca="false">'Result do Turno'!$FJ49</f>
        <v>0</v>
      </c>
      <c r="AU4" s="164" t="n">
        <f aca="false">'Result do Turno'!$FK49</f>
        <v>2</v>
      </c>
      <c r="AV4" s="395" t="n">
        <f aca="false">'Result do Turno'!$FL49</f>
        <v>3</v>
      </c>
      <c r="AW4" s="164" t="n">
        <f aca="false">'Result do Turno'!$FM49</f>
        <v>4</v>
      </c>
      <c r="AX4" s="164" t="n">
        <f aca="false">'Result do Turno'!$FN49</f>
        <v>1</v>
      </c>
      <c r="AY4" s="164" t="n">
        <f aca="false">'Result do Turno'!$FO49</f>
        <v>6</v>
      </c>
      <c r="BA4" s="397" t="n">
        <v>1</v>
      </c>
      <c r="BB4" s="164" t="n">
        <f aca="false">'Result do Turno'!$FJ58</f>
        <v>0</v>
      </c>
      <c r="BC4" s="164" t="n">
        <f aca="false">'Result do Turno'!$FK58</f>
        <v>2</v>
      </c>
      <c r="BD4" s="395" t="n">
        <f aca="false">'Result do Turno'!$FL58</f>
        <v>3</v>
      </c>
      <c r="BE4" s="164" t="n">
        <f aca="false">'Result do Turno'!$FM58</f>
        <v>4</v>
      </c>
      <c r="BF4" s="164" t="n">
        <f aca="false">'Result do Turno'!$FN58</f>
        <v>5</v>
      </c>
      <c r="BG4" s="164" t="n">
        <f aca="false">'Result do Turno'!$FO58</f>
        <v>6</v>
      </c>
      <c r="BI4" s="397" t="n">
        <v>1</v>
      </c>
      <c r="BJ4" s="164" t="n">
        <f aca="false">'Result do Turno'!$FJ67</f>
        <v>0</v>
      </c>
      <c r="BK4" s="164" t="n">
        <f aca="false">'Result do Turno'!$FK67</f>
        <v>1</v>
      </c>
      <c r="BL4" s="395" t="n">
        <f aca="false">'Result do Turno'!$FL67</f>
        <v>1</v>
      </c>
      <c r="BM4" s="164" t="n">
        <f aca="false">'Result do Turno'!$FM67</f>
        <v>1</v>
      </c>
      <c r="BN4" s="164" t="n">
        <f aca="false">'Result do Turno'!$FN67</f>
        <v>1</v>
      </c>
      <c r="BO4" s="164" t="n">
        <f aca="false">'Result do Turno'!$FO67</f>
        <v>1</v>
      </c>
      <c r="BQ4" s="397" t="n">
        <v>1</v>
      </c>
      <c r="BR4" s="164" t="n">
        <f aca="false">'Result do Turno'!$FJ76</f>
        <v>0</v>
      </c>
      <c r="BS4" s="164" t="n">
        <f aca="false">'Result do Turno'!$FK76</f>
        <v>2</v>
      </c>
      <c r="BT4" s="164" t="n">
        <f aca="false">'Result do Turno'!$FL76</f>
        <v>1</v>
      </c>
      <c r="BU4" s="164" t="n">
        <f aca="false">'Result do Turno'!$FM76</f>
        <v>1</v>
      </c>
      <c r="BV4" s="164" t="n">
        <f aca="false">'Result do Turno'!$FN76</f>
        <v>5</v>
      </c>
      <c r="BW4" s="164" t="n">
        <f aca="false">'Result do Turno'!$FO76</f>
        <v>6</v>
      </c>
      <c r="BY4" s="397" t="n">
        <v>1</v>
      </c>
      <c r="BZ4" s="164" t="n">
        <f aca="false">'Result do Turno'!$FJ85</f>
        <v>0</v>
      </c>
      <c r="CA4" s="164" t="n">
        <f aca="false">'Result do Turno'!$FK85</f>
        <v>1</v>
      </c>
      <c r="CB4" s="164" t="n">
        <f aca="false">'Result do Turno'!$FL85</f>
        <v>1</v>
      </c>
      <c r="CC4" s="164" t="n">
        <f aca="false">'Result do Turno'!$FM85</f>
        <v>1</v>
      </c>
      <c r="CD4" s="164" t="n">
        <f aca="false">'Result do Turno'!$FN85</f>
        <v>1</v>
      </c>
      <c r="CE4" s="164" t="n">
        <f aca="false">'Result do Turno'!$FO85</f>
        <v>6</v>
      </c>
      <c r="CG4" s="397" t="n">
        <v>1</v>
      </c>
      <c r="CH4" s="164" t="n">
        <f aca="false">'Result do Turno'!$FJ94</f>
        <v>0</v>
      </c>
      <c r="CI4" s="164" t="n">
        <f aca="false">'Result do Turno'!$FK94</f>
        <v>1</v>
      </c>
      <c r="CJ4" s="164" t="n">
        <f aca="false">'Result do Turno'!$FL94</f>
        <v>3</v>
      </c>
      <c r="CK4" s="164" t="n">
        <f aca="false">'Result do Turno'!$FM94</f>
        <v>1</v>
      </c>
      <c r="CL4" s="164" t="n">
        <f aca="false">'Result do Turno'!$FN94</f>
        <v>5</v>
      </c>
      <c r="CM4" s="164" t="n">
        <f aca="false">'Result do Turno'!$FO94</f>
        <v>6</v>
      </c>
      <c r="CO4" s="397" t="n">
        <v>1</v>
      </c>
      <c r="CP4" s="164" t="n">
        <f aca="false">'Result do Turno'!$FJ103</f>
        <v>0</v>
      </c>
      <c r="CQ4" s="164" t="n">
        <f aca="false">'Result do Turno'!$FK103</f>
        <v>2</v>
      </c>
      <c r="CR4" s="164" t="n">
        <f aca="false">'Result do Turno'!$FL103</f>
        <v>3</v>
      </c>
      <c r="CS4" s="164" t="n">
        <f aca="false">'Result do Turno'!$FM103</f>
        <v>4</v>
      </c>
      <c r="CT4" s="164" t="n">
        <f aca="false">'Result do Turno'!$FN103</f>
        <v>5</v>
      </c>
      <c r="CU4" s="164" t="n">
        <f aca="false">'Result do Turno'!$FO103</f>
        <v>6</v>
      </c>
      <c r="CW4" s="397" t="n">
        <v>1</v>
      </c>
      <c r="CX4" s="164" t="n">
        <f aca="false">'Result do Turno'!$FJ112</f>
        <v>0</v>
      </c>
      <c r="CY4" s="164" t="n">
        <f aca="false">'Result do Turno'!$FK112</f>
        <v>2</v>
      </c>
      <c r="CZ4" s="164" t="n">
        <f aca="false">'Result do Turno'!$FL112</f>
        <v>1</v>
      </c>
      <c r="DA4" s="164" t="n">
        <f aca="false">'Result do Turno'!$FM112</f>
        <v>1</v>
      </c>
      <c r="DB4" s="164" t="n">
        <f aca="false">'Result do Turno'!$FN112</f>
        <v>5</v>
      </c>
      <c r="DC4" s="164" t="n">
        <f aca="false">'Result do Turno'!$FO112</f>
        <v>6</v>
      </c>
      <c r="DE4" s="397" t="n">
        <v>1</v>
      </c>
      <c r="DF4" s="164" t="n">
        <f aca="false">'Result do Turno'!$FJ121</f>
        <v>0</v>
      </c>
      <c r="DG4" s="164" t="n">
        <f aca="false">'Result do Turno'!$FK121</f>
        <v>2</v>
      </c>
      <c r="DH4" s="164" t="n">
        <f aca="false">'Result do Turno'!$FL121</f>
        <v>0</v>
      </c>
      <c r="DI4" s="164" t="n">
        <f aca="false">'Result do Turno'!$FM121</f>
        <v>1</v>
      </c>
      <c r="DJ4" s="164" t="n">
        <f aca="false">'Result do Turno'!$FN121</f>
        <v>1</v>
      </c>
      <c r="DK4" s="164" t="n">
        <f aca="false">'Result do Turno'!$FO121</f>
        <v>6</v>
      </c>
      <c r="DM4" s="397" t="n">
        <v>1</v>
      </c>
      <c r="DN4" s="164" t="n">
        <f aca="false">'Result do Turno'!$FJ130</f>
        <v>0</v>
      </c>
      <c r="DO4" s="164" t="n">
        <f aca="false">'Result do Turno'!$FK130</f>
        <v>1</v>
      </c>
      <c r="DP4" s="164" t="n">
        <f aca="false">'Result do Turno'!$FL130</f>
        <v>1</v>
      </c>
      <c r="DQ4" s="164" t="n">
        <f aca="false">'Result do Turno'!$FM130</f>
        <v>4</v>
      </c>
      <c r="DR4" s="164" t="n">
        <f aca="false">'Result do Turno'!$FN130</f>
        <v>5</v>
      </c>
      <c r="DS4" s="164" t="n">
        <f aca="false">'Result do Turno'!$FO130</f>
        <v>1</v>
      </c>
      <c r="DU4" s="397" t="n">
        <v>1</v>
      </c>
      <c r="DV4" s="164" t="n">
        <f aca="false">'Result do Turno'!$FJ139</f>
        <v>0</v>
      </c>
      <c r="DW4" s="164" t="n">
        <f aca="false">'Result do Turno'!$FK139</f>
        <v>2</v>
      </c>
      <c r="DX4" s="164" t="n">
        <f aca="false">'Result do Turno'!$FL139</f>
        <v>3</v>
      </c>
      <c r="DY4" s="164" t="n">
        <f aca="false">'Result do Turno'!$FM139</f>
        <v>0</v>
      </c>
      <c r="DZ4" s="164" t="n">
        <f aca="false">'Result do Turno'!$FN139</f>
        <v>1</v>
      </c>
      <c r="EA4" s="164" t="n">
        <f aca="false">'Result do Turno'!$FO139</f>
        <v>1</v>
      </c>
    </row>
    <row r="5" customFormat="false" ht="15" hidden="false" customHeight="false" outlineLevel="0" collapsed="false">
      <c r="E5" s="397" t="n">
        <v>2</v>
      </c>
      <c r="F5" s="164" t="n">
        <f aca="false">'Result do Turno'!$FJ5</f>
        <v>2</v>
      </c>
      <c r="G5" s="164" t="n">
        <f aca="false">'Result do Turno'!$FK5</f>
        <v>0</v>
      </c>
      <c r="H5" s="395" t="n">
        <f aca="false">'Result do Turno'!$FL5</f>
        <v>2</v>
      </c>
      <c r="I5" s="164" t="n">
        <f aca="false">'Result do Turno'!$FM5</f>
        <v>2</v>
      </c>
      <c r="J5" s="164" t="n">
        <f aca="false">'Result do Turno'!$FN5</f>
        <v>2</v>
      </c>
      <c r="K5" s="164" t="n">
        <f aca="false">'Result do Turno'!$FO5</f>
        <v>6</v>
      </c>
      <c r="M5" s="397" t="n">
        <v>2</v>
      </c>
      <c r="N5" s="164" t="n">
        <f aca="false">'Result do Turno'!$FJ14</f>
        <v>1</v>
      </c>
      <c r="O5" s="164" t="n">
        <f aca="false">'Result do Turno'!$FK14</f>
        <v>0</v>
      </c>
      <c r="P5" s="395" t="n">
        <f aca="false">'Result do Turno'!$FL14</f>
        <v>3</v>
      </c>
      <c r="Q5" s="164" t="n">
        <f aca="false">'Result do Turno'!$FM14</f>
        <v>2</v>
      </c>
      <c r="R5" s="164" t="n">
        <f aca="false">'Result do Turno'!$FN14</f>
        <v>5</v>
      </c>
      <c r="S5" s="164" t="n">
        <f aca="false">'Result do Turno'!$FO14</f>
        <v>3</v>
      </c>
      <c r="U5" s="397" t="n">
        <v>2</v>
      </c>
      <c r="V5" s="164" t="n">
        <f aca="false">'Result do Turno'!$FJ5</f>
        <v>2</v>
      </c>
      <c r="W5" s="164" t="n">
        <f aca="false">'Result do Turno'!$FK5</f>
        <v>0</v>
      </c>
      <c r="X5" s="395" t="n">
        <f aca="false">'Result do Turno'!$FL5</f>
        <v>2</v>
      </c>
      <c r="Y5" s="164" t="n">
        <f aca="false">'Result do Turno'!$FM5</f>
        <v>2</v>
      </c>
      <c r="Z5" s="164" t="n">
        <f aca="false">'Result do Turno'!$FN5</f>
        <v>2</v>
      </c>
      <c r="AA5" s="164" t="n">
        <f aca="false">'Result do Turno'!$FO5</f>
        <v>6</v>
      </c>
      <c r="AC5" s="397" t="n">
        <v>2</v>
      </c>
      <c r="AD5" s="164" t="n">
        <f aca="false">'Result do Turno'!$FJ32</f>
        <v>2</v>
      </c>
      <c r="AE5" s="164" t="n">
        <f aca="false">'Result do Turno'!$FK32</f>
        <v>0</v>
      </c>
      <c r="AF5" s="395" t="n">
        <f aca="false">'Result do Turno'!$FL32</f>
        <v>2</v>
      </c>
      <c r="AG5" s="164" t="n">
        <f aca="false">'Result do Turno'!$FM32</f>
        <v>2</v>
      </c>
      <c r="AH5" s="164" t="n">
        <f aca="false">'Result do Turno'!$FN32</f>
        <v>2</v>
      </c>
      <c r="AI5" s="164" t="n">
        <f aca="false">'Result do Turno'!$FO32</f>
        <v>3</v>
      </c>
      <c r="AK5" s="397" t="n">
        <v>2</v>
      </c>
      <c r="AL5" s="164" t="n">
        <f aca="false">'Result do Turno'!$FJ41</f>
        <v>1</v>
      </c>
      <c r="AM5" s="164" t="n">
        <f aca="false">'Result do Turno'!$FK41</f>
        <v>0</v>
      </c>
      <c r="AN5" s="395" t="n">
        <f aca="false">'Result do Turno'!$FL41</f>
        <v>3</v>
      </c>
      <c r="AO5" s="164" t="n">
        <f aca="false">'Result do Turno'!$FM41</f>
        <v>4</v>
      </c>
      <c r="AP5" s="164" t="n">
        <f aca="false">'Result do Turno'!$FN41</f>
        <v>5</v>
      </c>
      <c r="AQ5" s="164" t="n">
        <f aca="false">'Result do Turno'!$FO41</f>
        <v>3</v>
      </c>
      <c r="AS5" s="397" t="n">
        <v>2</v>
      </c>
      <c r="AT5" s="164" t="n">
        <f aca="false">'Result do Turno'!$FJ50</f>
        <v>2</v>
      </c>
      <c r="AU5" s="164" t="n">
        <f aca="false">'Result do Turno'!$FK50</f>
        <v>0</v>
      </c>
      <c r="AV5" s="395" t="n">
        <f aca="false">'Result do Turno'!$FL50</f>
        <v>3</v>
      </c>
      <c r="AW5" s="164" t="n">
        <f aca="false">'Result do Turno'!$FM50</f>
        <v>4</v>
      </c>
      <c r="AX5" s="164" t="n">
        <f aca="false">'Result do Turno'!$FN50</f>
        <v>5</v>
      </c>
      <c r="AY5" s="164" t="n">
        <f aca="false">'Result do Turno'!$FO50</f>
        <v>6</v>
      </c>
      <c r="BA5" s="397" t="n">
        <v>2</v>
      </c>
      <c r="BB5" s="164" t="n">
        <f aca="false">'Result do Turno'!$FJ59</f>
        <v>2</v>
      </c>
      <c r="BC5" s="164" t="n">
        <f aca="false">'Result do Turno'!$FK59</f>
        <v>0</v>
      </c>
      <c r="BD5" s="395" t="n">
        <f aca="false">'Result do Turno'!$FL59</f>
        <v>2</v>
      </c>
      <c r="BE5" s="164" t="n">
        <f aca="false">'Result do Turno'!$FM59</f>
        <v>4</v>
      </c>
      <c r="BF5" s="164" t="n">
        <f aca="false">'Result do Turno'!$FN59</f>
        <v>2</v>
      </c>
      <c r="BG5" s="164" t="n">
        <f aca="false">'Result do Turno'!$FO59</f>
        <v>3</v>
      </c>
      <c r="BI5" s="397" t="n">
        <v>2</v>
      </c>
      <c r="BJ5" s="164" t="n">
        <f aca="false">'Result do Turno'!$FJ68</f>
        <v>1</v>
      </c>
      <c r="BK5" s="164" t="n">
        <f aca="false">'Result do Turno'!$FK68</f>
        <v>0</v>
      </c>
      <c r="BL5" s="395" t="n">
        <f aca="false">'Result do Turno'!$FL68</f>
        <v>2</v>
      </c>
      <c r="BM5" s="164" t="n">
        <f aca="false">'Result do Turno'!$FM68</f>
        <v>4</v>
      </c>
      <c r="BN5" s="164" t="n">
        <f aca="false">'Result do Turno'!$FN68</f>
        <v>2</v>
      </c>
      <c r="BO5" s="164" t="n">
        <f aca="false">'Result do Turno'!$FO68</f>
        <v>3</v>
      </c>
      <c r="BQ5" s="397" t="n">
        <v>2</v>
      </c>
      <c r="BR5" s="164" t="n">
        <f aca="false">'Result do Turno'!$FJ77</f>
        <v>2</v>
      </c>
      <c r="BS5" s="164" t="n">
        <f aca="false">'Result do Turno'!$FK77</f>
        <v>0</v>
      </c>
      <c r="BT5" s="164" t="n">
        <f aca="false">'Result do Turno'!$FL77</f>
        <v>2</v>
      </c>
      <c r="BU5" s="164" t="n">
        <f aca="false">'Result do Turno'!$FM77</f>
        <v>2</v>
      </c>
      <c r="BV5" s="164" t="n">
        <f aca="false">'Result do Turno'!$FN77</f>
        <v>5</v>
      </c>
      <c r="BW5" s="164" t="n">
        <f aca="false">'Result do Turno'!$FO77</f>
        <v>6</v>
      </c>
      <c r="BY5" s="397" t="n">
        <v>2</v>
      </c>
      <c r="BZ5" s="164" t="n">
        <f aca="false">'Result do Turno'!$FJ86</f>
        <v>1</v>
      </c>
      <c r="CA5" s="164" t="n">
        <f aca="false">'Result do Turno'!$FK86</f>
        <v>0</v>
      </c>
      <c r="CB5" s="164" t="n">
        <f aca="false">'Result do Turno'!$FL86</f>
        <v>2</v>
      </c>
      <c r="CC5" s="164" t="n">
        <f aca="false">'Result do Turno'!$FM86</f>
        <v>4</v>
      </c>
      <c r="CD5" s="164" t="n">
        <f aca="false">'Result do Turno'!$FN86</f>
        <v>2</v>
      </c>
      <c r="CE5" s="164" t="n">
        <f aca="false">'Result do Turno'!$FO86</f>
        <v>6</v>
      </c>
      <c r="CG5" s="397" t="n">
        <v>2</v>
      </c>
      <c r="CH5" s="164" t="n">
        <f aca="false">'Result do Turno'!$FJ95</f>
        <v>1</v>
      </c>
      <c r="CI5" s="164" t="n">
        <f aca="false">'Result do Turno'!$FK95</f>
        <v>0</v>
      </c>
      <c r="CJ5" s="164" t="n">
        <f aca="false">'Result do Turno'!$FL95</f>
        <v>3</v>
      </c>
      <c r="CK5" s="164" t="n">
        <f aca="false">'Result do Turno'!$FM95</f>
        <v>4</v>
      </c>
      <c r="CL5" s="164" t="n">
        <f aca="false">'Result do Turno'!$FN95</f>
        <v>5</v>
      </c>
      <c r="CM5" s="164" t="n">
        <f aca="false">'Result do Turno'!$FO95</f>
        <v>6</v>
      </c>
      <c r="CO5" s="397" t="n">
        <v>2</v>
      </c>
      <c r="CP5" s="164" t="n">
        <f aca="false">'Result do Turno'!$FJ104</f>
        <v>2</v>
      </c>
      <c r="CQ5" s="164" t="n">
        <f aca="false">'Result do Turno'!$FK104</f>
        <v>0</v>
      </c>
      <c r="CR5" s="164" t="n">
        <f aca="false">'Result do Turno'!$FL104</f>
        <v>3</v>
      </c>
      <c r="CS5" s="164" t="n">
        <f aca="false">'Result do Turno'!$FM104</f>
        <v>4</v>
      </c>
      <c r="CT5" s="164" t="n">
        <f aca="false">'Result do Turno'!$FN104</f>
        <v>5</v>
      </c>
      <c r="CU5" s="164" t="n">
        <f aca="false">'Result do Turno'!$FO104</f>
        <v>6</v>
      </c>
      <c r="CW5" s="397" t="n">
        <v>2</v>
      </c>
      <c r="CX5" s="164" t="n">
        <f aca="false">'Result do Turno'!$FJ113</f>
        <v>2</v>
      </c>
      <c r="CY5" s="164" t="n">
        <f aca="false">'Result do Turno'!$FK113</f>
        <v>0</v>
      </c>
      <c r="CZ5" s="164" t="n">
        <f aca="false">'Result do Turno'!$FL113</f>
        <v>2</v>
      </c>
      <c r="DA5" s="164" t="n">
        <f aca="false">'Result do Turno'!$FM113</f>
        <v>2</v>
      </c>
      <c r="DB5" s="164" t="n">
        <f aca="false">'Result do Turno'!$FN113</f>
        <v>2</v>
      </c>
      <c r="DC5" s="164" t="n">
        <f aca="false">'Result do Turno'!$FO113</f>
        <v>6</v>
      </c>
      <c r="DE5" s="397" t="n">
        <v>2</v>
      </c>
      <c r="DF5" s="164" t="n">
        <f aca="false">'Result do Turno'!$FJ122</f>
        <v>2</v>
      </c>
      <c r="DG5" s="164" t="n">
        <f aca="false">'Result do Turno'!$FK122</f>
        <v>0</v>
      </c>
      <c r="DH5" s="164" t="n">
        <f aca="false">'Result do Turno'!$FL122</f>
        <v>2</v>
      </c>
      <c r="DI5" s="164" t="n">
        <f aca="false">'Result do Turno'!$FM122</f>
        <v>2</v>
      </c>
      <c r="DJ5" s="164" t="n">
        <f aca="false">'Result do Turno'!$FN122</f>
        <v>2</v>
      </c>
      <c r="DK5" s="164" t="n">
        <f aca="false">'Result do Turno'!$FO122</f>
        <v>6</v>
      </c>
      <c r="DM5" s="397" t="n">
        <v>2</v>
      </c>
      <c r="DN5" s="164" t="n">
        <f aca="false">'Result do Turno'!$FJ131</f>
        <v>1</v>
      </c>
      <c r="DO5" s="164" t="n">
        <f aca="false">'Result do Turno'!$FK131</f>
        <v>0</v>
      </c>
      <c r="DP5" s="164" t="n">
        <f aca="false">'Result do Turno'!$FL131</f>
        <v>2</v>
      </c>
      <c r="DQ5" s="164" t="n">
        <f aca="false">'Result do Turno'!$FM131</f>
        <v>4</v>
      </c>
      <c r="DR5" s="164" t="n">
        <f aca="false">'Result do Turno'!$FN131</f>
        <v>5</v>
      </c>
      <c r="DS5" s="164" t="n">
        <f aca="false">'Result do Turno'!$FO131</f>
        <v>6</v>
      </c>
      <c r="DU5" s="397" t="n">
        <v>2</v>
      </c>
      <c r="DV5" s="164" t="n">
        <f aca="false">'Result do Turno'!$FJ140</f>
        <v>2</v>
      </c>
      <c r="DW5" s="164" t="n">
        <f aca="false">'Result do Turno'!$FK140</f>
        <v>0</v>
      </c>
      <c r="DX5" s="164" t="n">
        <f aca="false">'Result do Turno'!$FL140</f>
        <v>3</v>
      </c>
      <c r="DY5" s="164" t="n">
        <f aca="false">'Result do Turno'!$FM140</f>
        <v>2</v>
      </c>
      <c r="DZ5" s="164" t="n">
        <f aca="false">'Result do Turno'!$FN140</f>
        <v>2</v>
      </c>
      <c r="EA5" s="164" t="n">
        <f aca="false">'Result do Turno'!$FO140</f>
        <v>3</v>
      </c>
    </row>
    <row r="6" customFormat="false" ht="15" hidden="false" customHeight="false" outlineLevel="0" collapsed="false">
      <c r="E6" s="397" t="n">
        <v>3</v>
      </c>
      <c r="F6" s="164" t="n">
        <f aca="false">'Result do Turno'!$FJ6</f>
        <v>3</v>
      </c>
      <c r="G6" s="164" t="n">
        <f aca="false">'Result do Turno'!$FK6</f>
        <v>2</v>
      </c>
      <c r="H6" s="395" t="n">
        <f aca="false">'Result do Turno'!$FL6</f>
        <v>0</v>
      </c>
      <c r="I6" s="164" t="n">
        <f aca="false">'Result do Turno'!$FM6</f>
        <v>4</v>
      </c>
      <c r="J6" s="164" t="n">
        <f aca="false">'Result do Turno'!$FN6</f>
        <v>3</v>
      </c>
      <c r="K6" s="164" t="n">
        <f aca="false">'Result do Turno'!$FO6</f>
        <v>6</v>
      </c>
      <c r="M6" s="397" t="n">
        <v>3</v>
      </c>
      <c r="N6" s="164" t="n">
        <f aca="false">'Result do Turno'!$FJ15</f>
        <v>1</v>
      </c>
      <c r="O6" s="164" t="n">
        <f aca="false">'Result do Turno'!$FK15</f>
        <v>3</v>
      </c>
      <c r="P6" s="395" t="n">
        <f aca="false">'Result do Turno'!$FL15</f>
        <v>0</v>
      </c>
      <c r="Q6" s="164" t="n">
        <f aca="false">'Result do Turno'!$FM15</f>
        <v>4</v>
      </c>
      <c r="R6" s="164" t="n">
        <f aca="false">'Result do Turno'!$FN15</f>
        <v>5</v>
      </c>
      <c r="S6" s="164" t="n">
        <f aca="false">'Result do Turno'!$FO15</f>
        <v>3</v>
      </c>
      <c r="U6" s="397" t="n">
        <v>3</v>
      </c>
      <c r="V6" s="164" t="n">
        <f aca="false">'Result do Turno'!$FJ6</f>
        <v>3</v>
      </c>
      <c r="W6" s="164" t="n">
        <f aca="false">'Result do Turno'!$FK6</f>
        <v>2</v>
      </c>
      <c r="X6" s="395" t="n">
        <f aca="false">'Result do Turno'!$FL6</f>
        <v>0</v>
      </c>
      <c r="Y6" s="164" t="n">
        <f aca="false">'Result do Turno'!$FM6</f>
        <v>4</v>
      </c>
      <c r="Z6" s="164" t="n">
        <f aca="false">'Result do Turno'!$FN6</f>
        <v>3</v>
      </c>
      <c r="AA6" s="164" t="n">
        <f aca="false">'Result do Turno'!$FO6</f>
        <v>6</v>
      </c>
      <c r="AC6" s="397" t="n">
        <v>3</v>
      </c>
      <c r="AD6" s="164" t="n">
        <f aca="false">'Result do Turno'!$FJ33</f>
        <v>1</v>
      </c>
      <c r="AE6" s="164" t="n">
        <f aca="false">'Result do Turno'!$FK33</f>
        <v>2</v>
      </c>
      <c r="AF6" s="395" t="n">
        <f aca="false">'Result do Turno'!$FL33</f>
        <v>0</v>
      </c>
      <c r="AG6" s="164" t="n">
        <f aca="false">'Result do Turno'!$FM33</f>
        <v>4</v>
      </c>
      <c r="AH6" s="164" t="n">
        <f aca="false">'Result do Turno'!$FN33</f>
        <v>5</v>
      </c>
      <c r="AI6" s="164" t="n">
        <f aca="false">'Result do Turno'!$FO33</f>
        <v>3</v>
      </c>
      <c r="AK6" s="397" t="n">
        <v>3</v>
      </c>
      <c r="AL6" s="164" t="n">
        <f aca="false">'Result do Turno'!$FJ42</f>
        <v>1</v>
      </c>
      <c r="AM6" s="164" t="n">
        <f aca="false">'Result do Turno'!$FK42</f>
        <v>3</v>
      </c>
      <c r="AN6" s="395" t="n">
        <f aca="false">'Result do Turno'!$FL42</f>
        <v>0</v>
      </c>
      <c r="AO6" s="164" t="n">
        <f aca="false">'Result do Turno'!$FM42</f>
        <v>4</v>
      </c>
      <c r="AP6" s="164" t="n">
        <f aca="false">'Result do Turno'!$FN42</f>
        <v>3</v>
      </c>
      <c r="AQ6" s="164" t="n">
        <f aca="false">'Result do Turno'!$FO42</f>
        <v>3</v>
      </c>
      <c r="AS6" s="397" t="n">
        <v>3</v>
      </c>
      <c r="AT6" s="164" t="n">
        <f aca="false">'Result do Turno'!$FJ51</f>
        <v>3</v>
      </c>
      <c r="AU6" s="164" t="n">
        <f aca="false">'Result do Turno'!$FK51</f>
        <v>3</v>
      </c>
      <c r="AV6" s="395" t="n">
        <f aca="false">'Result do Turno'!$FL51</f>
        <v>0</v>
      </c>
      <c r="AW6" s="164" t="n">
        <f aca="false">'Result do Turno'!$FM51</f>
        <v>3</v>
      </c>
      <c r="AX6" s="164" t="n">
        <f aca="false">'Result do Turno'!$FN51</f>
        <v>3</v>
      </c>
      <c r="AY6" s="164" t="n">
        <f aca="false">'Result do Turno'!$FO51</f>
        <v>6</v>
      </c>
      <c r="BA6" s="397" t="n">
        <v>3</v>
      </c>
      <c r="BB6" s="164" t="n">
        <f aca="false">'Result do Turno'!$FJ60</f>
        <v>3</v>
      </c>
      <c r="BC6" s="164" t="n">
        <f aca="false">'Result do Turno'!$FK60</f>
        <v>2</v>
      </c>
      <c r="BD6" s="395" t="n">
        <f aca="false">'Result do Turno'!$FL60</f>
        <v>0</v>
      </c>
      <c r="BE6" s="164" t="n">
        <f aca="false">'Result do Turno'!$FM60</f>
        <v>4</v>
      </c>
      <c r="BF6" s="164" t="n">
        <f aca="false">'Result do Turno'!$FN60</f>
        <v>3</v>
      </c>
      <c r="BG6" s="164" t="n">
        <f aca="false">'Result do Turno'!$FO60</f>
        <v>3</v>
      </c>
      <c r="BI6" s="397" t="n">
        <v>3</v>
      </c>
      <c r="BJ6" s="164" t="n">
        <f aca="false">'Result do Turno'!$FJ69</f>
        <v>1</v>
      </c>
      <c r="BK6" s="164" t="n">
        <f aca="false">'Result do Turno'!$FK69</f>
        <v>2</v>
      </c>
      <c r="BL6" s="395" t="n">
        <f aca="false">'Result do Turno'!$FL69</f>
        <v>0</v>
      </c>
      <c r="BM6" s="164" t="n">
        <f aca="false">'Result do Turno'!$FM69</f>
        <v>3</v>
      </c>
      <c r="BN6" s="164" t="n">
        <f aca="false">'Result do Turno'!$FN69</f>
        <v>5</v>
      </c>
      <c r="BO6" s="164" t="n">
        <f aca="false">'Result do Turno'!$FO69</f>
        <v>3</v>
      </c>
      <c r="BQ6" s="397" t="n">
        <v>3</v>
      </c>
      <c r="BR6" s="164" t="n">
        <f aca="false">'Result do Turno'!$FJ78</f>
        <v>1</v>
      </c>
      <c r="BS6" s="164" t="n">
        <f aca="false">'Result do Turno'!$FK78</f>
        <v>2</v>
      </c>
      <c r="BT6" s="164" t="n">
        <f aca="false">'Result do Turno'!$FL78</f>
        <v>0</v>
      </c>
      <c r="BU6" s="164" t="n">
        <f aca="false">'Result do Turno'!$FM78</f>
        <v>3</v>
      </c>
      <c r="BV6" s="164" t="n">
        <f aca="false">'Result do Turno'!$FN78</f>
        <v>5</v>
      </c>
      <c r="BW6" s="164" t="n">
        <f aca="false">'Result do Turno'!$FO78</f>
        <v>6</v>
      </c>
      <c r="BY6" s="397" t="n">
        <v>3</v>
      </c>
      <c r="BZ6" s="164" t="n">
        <f aca="false">'Result do Turno'!$FJ87</f>
        <v>1</v>
      </c>
      <c r="CA6" s="164" t="n">
        <f aca="false">'Result do Turno'!$FK87</f>
        <v>2</v>
      </c>
      <c r="CB6" s="164" t="n">
        <f aca="false">'Result do Turno'!$FL87</f>
        <v>0</v>
      </c>
      <c r="CC6" s="164" t="n">
        <f aca="false">'Result do Turno'!$FM87</f>
        <v>3</v>
      </c>
      <c r="CD6" s="164" t="n">
        <f aca="false">'Result do Turno'!$FN87</f>
        <v>3</v>
      </c>
      <c r="CE6" s="164" t="n">
        <f aca="false">'Result do Turno'!$FO87</f>
        <v>6</v>
      </c>
      <c r="CG6" s="397" t="n">
        <v>3</v>
      </c>
      <c r="CH6" s="164" t="n">
        <f aca="false">'Result do Turno'!$FJ96</f>
        <v>3</v>
      </c>
      <c r="CI6" s="164" t="n">
        <f aca="false">'Result do Turno'!$FK96</f>
        <v>3</v>
      </c>
      <c r="CJ6" s="164" t="n">
        <f aca="false">'Result do Turno'!$FL96</f>
        <v>0</v>
      </c>
      <c r="CK6" s="164" t="n">
        <f aca="false">'Result do Turno'!$FM96</f>
        <v>3</v>
      </c>
      <c r="CL6" s="164" t="n">
        <f aca="false">'Result do Turno'!$FN96</f>
        <v>5</v>
      </c>
      <c r="CM6" s="164" t="n">
        <f aca="false">'Result do Turno'!$FO96</f>
        <v>6</v>
      </c>
      <c r="CO6" s="397" t="n">
        <v>3</v>
      </c>
      <c r="CP6" s="164" t="n">
        <f aca="false">'Result do Turno'!$FJ105</f>
        <v>3</v>
      </c>
      <c r="CQ6" s="164" t="n">
        <f aca="false">'Result do Turno'!$FK105</f>
        <v>3</v>
      </c>
      <c r="CR6" s="164" t="n">
        <f aca="false">'Result do Turno'!$FL105</f>
        <v>0</v>
      </c>
      <c r="CS6" s="164" t="n">
        <f aca="false">'Result do Turno'!$FM105</f>
        <v>3</v>
      </c>
      <c r="CT6" s="164" t="n">
        <f aca="false">'Result do Turno'!$FN105</f>
        <v>5</v>
      </c>
      <c r="CU6" s="164" t="n">
        <f aca="false">'Result do Turno'!$FO105</f>
        <v>6</v>
      </c>
      <c r="CW6" s="397" t="n">
        <v>3</v>
      </c>
      <c r="CX6" s="164" t="n">
        <f aca="false">'Result do Turno'!$FJ114</f>
        <v>1</v>
      </c>
      <c r="CY6" s="164" t="n">
        <f aca="false">'Result do Turno'!$FK114</f>
        <v>2</v>
      </c>
      <c r="CZ6" s="164" t="n">
        <f aca="false">'Result do Turno'!$FL114</f>
        <v>0</v>
      </c>
      <c r="DA6" s="164" t="n">
        <f aca="false">'Result do Turno'!$FM114</f>
        <v>4</v>
      </c>
      <c r="DB6" s="164" t="n">
        <f aca="false">'Result do Turno'!$FN114</f>
        <v>5</v>
      </c>
      <c r="DC6" s="164" t="n">
        <f aca="false">'Result do Turno'!$FO114</f>
        <v>6</v>
      </c>
      <c r="DE6" s="397" t="n">
        <v>3</v>
      </c>
      <c r="DF6" s="164" t="n">
        <f aca="false">'Result do Turno'!$FJ123</f>
        <v>0</v>
      </c>
      <c r="DG6" s="164" t="n">
        <f aca="false">'Result do Turno'!$FK123</f>
        <v>2</v>
      </c>
      <c r="DH6" s="164" t="n">
        <f aca="false">'Result do Turno'!$FL123</f>
        <v>0</v>
      </c>
      <c r="DI6" s="164" t="n">
        <f aca="false">'Result do Turno'!$FM123</f>
        <v>0</v>
      </c>
      <c r="DJ6" s="164" t="n">
        <f aca="false">'Result do Turno'!$FN123</f>
        <v>5</v>
      </c>
      <c r="DK6" s="164" t="n">
        <f aca="false">'Result do Turno'!$FO123</f>
        <v>6</v>
      </c>
      <c r="DM6" s="397" t="n">
        <v>3</v>
      </c>
      <c r="DN6" s="164" t="n">
        <f aca="false">'Result do Turno'!$FJ132</f>
        <v>1</v>
      </c>
      <c r="DO6" s="164" t="n">
        <f aca="false">'Result do Turno'!$FK132</f>
        <v>2</v>
      </c>
      <c r="DP6" s="164" t="n">
        <f aca="false">'Result do Turno'!$FL132</f>
        <v>0</v>
      </c>
      <c r="DQ6" s="164" t="n">
        <f aca="false">'Result do Turno'!$FM132</f>
        <v>4</v>
      </c>
      <c r="DR6" s="164" t="n">
        <f aca="false">'Result do Turno'!$FN132</f>
        <v>5</v>
      </c>
      <c r="DS6" s="164" t="n">
        <f aca="false">'Result do Turno'!$FO132</f>
        <v>6</v>
      </c>
      <c r="DU6" s="397" t="n">
        <v>3</v>
      </c>
      <c r="DV6" s="164" t="n">
        <f aca="false">'Result do Turno'!$FJ141</f>
        <v>3</v>
      </c>
      <c r="DW6" s="164" t="n">
        <f aca="false">'Result do Turno'!$FK141</f>
        <v>3</v>
      </c>
      <c r="DX6" s="164" t="n">
        <f aca="false">'Result do Turno'!$FL141</f>
        <v>0</v>
      </c>
      <c r="DY6" s="164" t="n">
        <f aca="false">'Result do Turno'!$FM141</f>
        <v>3</v>
      </c>
      <c r="DZ6" s="164" t="n">
        <f aca="false">'Result do Turno'!$FN141</f>
        <v>3</v>
      </c>
      <c r="EA6" s="164" t="n">
        <f aca="false">'Result do Turno'!$FO141</f>
        <v>3</v>
      </c>
    </row>
    <row r="7" customFormat="false" ht="15" hidden="false" customHeight="false" outlineLevel="0" collapsed="false">
      <c r="E7" s="397" t="n">
        <v>4</v>
      </c>
      <c r="F7" s="164" t="n">
        <f aca="false">'Result do Turno'!$FJ7</f>
        <v>4</v>
      </c>
      <c r="G7" s="164" t="n">
        <f aca="false">'Result do Turno'!$FK7</f>
        <v>2</v>
      </c>
      <c r="H7" s="395" t="n">
        <f aca="false">'Result do Turno'!$FL7</f>
        <v>4</v>
      </c>
      <c r="I7" s="164" t="n">
        <f aca="false">'Result do Turno'!$FM7</f>
        <v>0</v>
      </c>
      <c r="J7" s="164" t="n">
        <f aca="false">'Result do Turno'!$FN7</f>
        <v>4</v>
      </c>
      <c r="K7" s="164" t="n">
        <f aca="false">'Result do Turno'!$FO7</f>
        <v>6</v>
      </c>
      <c r="M7" s="397" t="n">
        <v>4</v>
      </c>
      <c r="N7" s="164" t="n">
        <f aca="false">'Result do Turno'!$FJ16</f>
        <v>1</v>
      </c>
      <c r="O7" s="164" t="n">
        <f aca="false">'Result do Turno'!$FK16</f>
        <v>2</v>
      </c>
      <c r="P7" s="395" t="n">
        <f aca="false">'Result do Turno'!$FL16</f>
        <v>4</v>
      </c>
      <c r="Q7" s="164" t="n">
        <f aca="false">'Result do Turno'!$FM16</f>
        <v>0</v>
      </c>
      <c r="R7" s="164" t="n">
        <f aca="false">'Result do Turno'!$FN16</f>
        <v>5</v>
      </c>
      <c r="S7" s="164" t="n">
        <f aca="false">'Result do Turno'!$FO16</f>
        <v>6</v>
      </c>
      <c r="U7" s="397" t="n">
        <v>4</v>
      </c>
      <c r="V7" s="164" t="n">
        <f aca="false">'Result do Turno'!$FJ7</f>
        <v>4</v>
      </c>
      <c r="W7" s="164" t="n">
        <f aca="false">'Result do Turno'!$FK7</f>
        <v>2</v>
      </c>
      <c r="X7" s="395" t="n">
        <f aca="false">'Result do Turno'!$FL7</f>
        <v>4</v>
      </c>
      <c r="Y7" s="164" t="n">
        <f aca="false">'Result do Turno'!$FM7</f>
        <v>0</v>
      </c>
      <c r="Z7" s="164" t="n">
        <f aca="false">'Result do Turno'!$FN7</f>
        <v>4</v>
      </c>
      <c r="AA7" s="164" t="n">
        <f aca="false">'Result do Turno'!$FO7</f>
        <v>6</v>
      </c>
      <c r="AC7" s="397" t="n">
        <v>4</v>
      </c>
      <c r="AD7" s="164" t="n">
        <f aca="false">'Result do Turno'!$FJ34</f>
        <v>1</v>
      </c>
      <c r="AE7" s="164" t="n">
        <f aca="false">'Result do Turno'!$FK34</f>
        <v>2</v>
      </c>
      <c r="AF7" s="395" t="n">
        <f aca="false">'Result do Turno'!$FL34</f>
        <v>4</v>
      </c>
      <c r="AG7" s="164" t="n">
        <f aca="false">'Result do Turno'!$FM34</f>
        <v>0</v>
      </c>
      <c r="AH7" s="164" t="n">
        <f aca="false">'Result do Turno'!$FN34</f>
        <v>5</v>
      </c>
      <c r="AI7" s="164" t="n">
        <f aca="false">'Result do Turno'!$FO34</f>
        <v>6</v>
      </c>
      <c r="AK7" s="397" t="n">
        <v>4</v>
      </c>
      <c r="AL7" s="164" t="n">
        <f aca="false">'Result do Turno'!$FJ43</f>
        <v>4</v>
      </c>
      <c r="AM7" s="164" t="n">
        <f aca="false">'Result do Turno'!$FK43</f>
        <v>4</v>
      </c>
      <c r="AN7" s="395" t="n">
        <f aca="false">'Result do Turno'!$FL43</f>
        <v>4</v>
      </c>
      <c r="AO7" s="164" t="n">
        <f aca="false">'Result do Turno'!$FM43</f>
        <v>0</v>
      </c>
      <c r="AP7" s="164" t="n">
        <f aca="false">'Result do Turno'!$FN43</f>
        <v>4</v>
      </c>
      <c r="AQ7" s="164" t="n">
        <f aca="false">'Result do Turno'!$FO43</f>
        <v>4</v>
      </c>
      <c r="AS7" s="397" t="n">
        <v>4</v>
      </c>
      <c r="AT7" s="164" t="n">
        <f aca="false">'Result do Turno'!$FJ52</f>
        <v>4</v>
      </c>
      <c r="AU7" s="164" t="n">
        <f aca="false">'Result do Turno'!$FK52</f>
        <v>4</v>
      </c>
      <c r="AV7" s="395" t="n">
        <f aca="false">'Result do Turno'!$FL52</f>
        <v>3</v>
      </c>
      <c r="AW7" s="164" t="n">
        <f aca="false">'Result do Turno'!$FM52</f>
        <v>0</v>
      </c>
      <c r="AX7" s="164" t="n">
        <f aca="false">'Result do Turno'!$FN52</f>
        <v>4</v>
      </c>
      <c r="AY7" s="164" t="n">
        <f aca="false">'Result do Turno'!$FO52</f>
        <v>6</v>
      </c>
      <c r="BA7" s="397" t="n">
        <v>4</v>
      </c>
      <c r="BB7" s="164" t="n">
        <f aca="false">'Result do Turno'!$FJ61</f>
        <v>4</v>
      </c>
      <c r="BC7" s="164" t="n">
        <f aca="false">'Result do Turno'!$FK61</f>
        <v>4</v>
      </c>
      <c r="BD7" s="395" t="n">
        <f aca="false">'Result do Turno'!$FL61</f>
        <v>4</v>
      </c>
      <c r="BE7" s="164" t="n">
        <f aca="false">'Result do Turno'!$FM61</f>
        <v>0</v>
      </c>
      <c r="BF7" s="164" t="n">
        <f aca="false">'Result do Turno'!$FN61</f>
        <v>4</v>
      </c>
      <c r="BG7" s="164" t="n">
        <f aca="false">'Result do Turno'!$FO61</f>
        <v>6</v>
      </c>
      <c r="BI7" s="397" t="n">
        <v>4</v>
      </c>
      <c r="BJ7" s="164" t="n">
        <f aca="false">'Result do Turno'!$FJ70</f>
        <v>1</v>
      </c>
      <c r="BK7" s="164" t="n">
        <f aca="false">'Result do Turno'!$FK70</f>
        <v>4</v>
      </c>
      <c r="BL7" s="395" t="n">
        <f aca="false">'Result do Turno'!$FL70</f>
        <v>3</v>
      </c>
      <c r="BM7" s="164" t="n">
        <f aca="false">'Result do Turno'!$FM70</f>
        <v>0</v>
      </c>
      <c r="BN7" s="164" t="n">
        <f aca="false">'Result do Turno'!$FN70</f>
        <v>4</v>
      </c>
      <c r="BO7" s="164" t="n">
        <f aca="false">'Result do Turno'!$FO70</f>
        <v>6</v>
      </c>
      <c r="BQ7" s="397" t="n">
        <v>4</v>
      </c>
      <c r="BR7" s="164" t="n">
        <f aca="false">'Result do Turno'!$FJ79</f>
        <v>1</v>
      </c>
      <c r="BS7" s="164" t="n">
        <f aca="false">'Result do Turno'!$FK79</f>
        <v>2</v>
      </c>
      <c r="BT7" s="164" t="n">
        <f aca="false">'Result do Turno'!$FL79</f>
        <v>3</v>
      </c>
      <c r="BU7" s="164" t="n">
        <f aca="false">'Result do Turno'!$FM79</f>
        <v>0</v>
      </c>
      <c r="BV7" s="164" t="n">
        <f aca="false">'Result do Turno'!$FN79</f>
        <v>5</v>
      </c>
      <c r="BW7" s="164" t="n">
        <f aca="false">'Result do Turno'!$FO79</f>
        <v>6</v>
      </c>
      <c r="BY7" s="397" t="n">
        <v>4</v>
      </c>
      <c r="BZ7" s="164" t="n">
        <f aca="false">'Result do Turno'!$FJ88</f>
        <v>1</v>
      </c>
      <c r="CA7" s="164" t="n">
        <f aca="false">'Result do Turno'!$FK88</f>
        <v>4</v>
      </c>
      <c r="CB7" s="164" t="n">
        <f aca="false">'Result do Turno'!$FL88</f>
        <v>3</v>
      </c>
      <c r="CC7" s="164" t="n">
        <f aca="false">'Result do Turno'!$FM88</f>
        <v>0</v>
      </c>
      <c r="CD7" s="164" t="n">
        <f aca="false">'Result do Turno'!$FN88</f>
        <v>4</v>
      </c>
      <c r="CE7" s="164" t="n">
        <f aca="false">'Result do Turno'!$FO88</f>
        <v>4</v>
      </c>
      <c r="CG7" s="397" t="n">
        <v>4</v>
      </c>
      <c r="CH7" s="164" t="n">
        <f aca="false">'Result do Turno'!$FJ97</f>
        <v>1</v>
      </c>
      <c r="CI7" s="164" t="n">
        <f aca="false">'Result do Turno'!$FK97</f>
        <v>4</v>
      </c>
      <c r="CJ7" s="164" t="n">
        <f aca="false">'Result do Turno'!$FL97</f>
        <v>3</v>
      </c>
      <c r="CK7" s="164" t="n">
        <f aca="false">'Result do Turno'!$FM97</f>
        <v>0</v>
      </c>
      <c r="CL7" s="164" t="n">
        <f aca="false">'Result do Turno'!$FN97</f>
        <v>5</v>
      </c>
      <c r="CM7" s="164" t="n">
        <f aca="false">'Result do Turno'!$FO97</f>
        <v>6</v>
      </c>
      <c r="CO7" s="397" t="n">
        <v>4</v>
      </c>
      <c r="CP7" s="164" t="n">
        <f aca="false">'Result do Turno'!$FJ106</f>
        <v>4</v>
      </c>
      <c r="CQ7" s="164" t="n">
        <f aca="false">'Result do Turno'!$FK106</f>
        <v>4</v>
      </c>
      <c r="CR7" s="164" t="n">
        <f aca="false">'Result do Turno'!$FL106</f>
        <v>3</v>
      </c>
      <c r="CS7" s="164" t="n">
        <f aca="false">'Result do Turno'!$FM106</f>
        <v>0</v>
      </c>
      <c r="CT7" s="164" t="n">
        <f aca="false">'Result do Turno'!$FN106</f>
        <v>5</v>
      </c>
      <c r="CU7" s="164" t="n">
        <f aca="false">'Result do Turno'!$FO106</f>
        <v>4</v>
      </c>
      <c r="CW7" s="397" t="n">
        <v>4</v>
      </c>
      <c r="CX7" s="164" t="n">
        <f aca="false">'Result do Turno'!$FJ115</f>
        <v>1</v>
      </c>
      <c r="CY7" s="164" t="n">
        <f aca="false">'Result do Turno'!$FK115</f>
        <v>2</v>
      </c>
      <c r="CZ7" s="164" t="n">
        <f aca="false">'Result do Turno'!$FL115</f>
        <v>4</v>
      </c>
      <c r="DA7" s="164" t="n">
        <f aca="false">'Result do Turno'!$FM115</f>
        <v>0</v>
      </c>
      <c r="DB7" s="164" t="n">
        <f aca="false">'Result do Turno'!$FN115</f>
        <v>4</v>
      </c>
      <c r="DC7" s="164" t="n">
        <f aca="false">'Result do Turno'!$FO115</f>
        <v>6</v>
      </c>
      <c r="DE7" s="397" t="n">
        <v>4</v>
      </c>
      <c r="DF7" s="164" t="n">
        <f aca="false">'Result do Turno'!$FJ124</f>
        <v>1</v>
      </c>
      <c r="DG7" s="164" t="n">
        <f aca="false">'Result do Turno'!$FK124</f>
        <v>2</v>
      </c>
      <c r="DH7" s="164" t="n">
        <f aca="false">'Result do Turno'!$FL124</f>
        <v>0</v>
      </c>
      <c r="DI7" s="164" t="n">
        <f aca="false">'Result do Turno'!$FM124</f>
        <v>0</v>
      </c>
      <c r="DJ7" s="164" t="n">
        <f aca="false">'Result do Turno'!$FN124</f>
        <v>0</v>
      </c>
      <c r="DK7" s="164" t="n">
        <f aca="false">'Result do Turno'!$FO124</f>
        <v>6</v>
      </c>
      <c r="DM7" s="397" t="n">
        <v>4</v>
      </c>
      <c r="DN7" s="164" t="n">
        <f aca="false">'Result do Turno'!$FJ133</f>
        <v>4</v>
      </c>
      <c r="DO7" s="164" t="n">
        <f aca="false">'Result do Turno'!$FK133</f>
        <v>4</v>
      </c>
      <c r="DP7" s="164" t="n">
        <f aca="false">'Result do Turno'!$FL133</f>
        <v>4</v>
      </c>
      <c r="DQ7" s="164" t="n">
        <f aca="false">'Result do Turno'!$FM133</f>
        <v>0</v>
      </c>
      <c r="DR7" s="164" t="n">
        <f aca="false">'Result do Turno'!$FN133</f>
        <v>5</v>
      </c>
      <c r="DS7" s="164" t="n">
        <f aca="false">'Result do Turno'!$FO133</f>
        <v>4</v>
      </c>
      <c r="DU7" s="397" t="n">
        <v>4</v>
      </c>
      <c r="DV7" s="164" t="n">
        <f aca="false">'Result do Turno'!$FJ142</f>
        <v>0</v>
      </c>
      <c r="DW7" s="164" t="n">
        <f aca="false">'Result do Turno'!$FK142</f>
        <v>2</v>
      </c>
      <c r="DX7" s="164" t="n">
        <f aca="false">'Result do Turno'!$FL142</f>
        <v>3</v>
      </c>
      <c r="DY7" s="164" t="n">
        <f aca="false">'Result do Turno'!$FM142</f>
        <v>0</v>
      </c>
      <c r="DZ7" s="164" t="n">
        <f aca="false">'Result do Turno'!$FN142</f>
        <v>5</v>
      </c>
      <c r="EA7" s="164" t="n">
        <f aca="false">'Result do Turno'!$FO142</f>
        <v>4</v>
      </c>
    </row>
    <row r="8" customFormat="false" ht="15" hidden="false" customHeight="false" outlineLevel="0" collapsed="false">
      <c r="E8" s="397" t="n">
        <v>5</v>
      </c>
      <c r="F8" s="164" t="n">
        <f aca="false">'Result do Turno'!$FJ8</f>
        <v>1</v>
      </c>
      <c r="G8" s="164" t="n">
        <f aca="false">'Result do Turno'!$FK8</f>
        <v>2</v>
      </c>
      <c r="H8" s="395" t="n">
        <f aca="false">'Result do Turno'!$FL8</f>
        <v>3</v>
      </c>
      <c r="I8" s="164" t="n">
        <f aca="false">'Result do Turno'!$FM8</f>
        <v>4</v>
      </c>
      <c r="J8" s="164" t="n">
        <f aca="false">'Result do Turno'!$FN8</f>
        <v>0</v>
      </c>
      <c r="K8" s="164" t="n">
        <f aca="false">'Result do Turno'!$FO8</f>
        <v>6</v>
      </c>
      <c r="M8" s="397" t="n">
        <v>5</v>
      </c>
      <c r="N8" s="164" t="n">
        <f aca="false">'Result do Turno'!$FJ17</f>
        <v>1</v>
      </c>
      <c r="O8" s="164" t="n">
        <f aca="false">'Result do Turno'!$FK17</f>
        <v>5</v>
      </c>
      <c r="P8" s="395" t="n">
        <f aca="false">'Result do Turno'!$FL17</f>
        <v>5</v>
      </c>
      <c r="Q8" s="164" t="n">
        <f aca="false">'Result do Turno'!$FM17</f>
        <v>5</v>
      </c>
      <c r="R8" s="164" t="n">
        <f aca="false">'Result do Turno'!$FN17</f>
        <v>0</v>
      </c>
      <c r="S8" s="164" t="n">
        <f aca="false">'Result do Turno'!$FO17</f>
        <v>5</v>
      </c>
      <c r="U8" s="397" t="n">
        <v>5</v>
      </c>
      <c r="V8" s="164" t="n">
        <f aca="false">'Result do Turno'!$FJ8</f>
        <v>1</v>
      </c>
      <c r="W8" s="164" t="n">
        <f aca="false">'Result do Turno'!$FK8</f>
        <v>2</v>
      </c>
      <c r="X8" s="395" t="n">
        <f aca="false">'Result do Turno'!$FL8</f>
        <v>3</v>
      </c>
      <c r="Y8" s="164" t="n">
        <f aca="false">'Result do Turno'!$FM8</f>
        <v>4</v>
      </c>
      <c r="Z8" s="164" t="n">
        <f aca="false">'Result do Turno'!$FN8</f>
        <v>0</v>
      </c>
      <c r="AA8" s="164" t="n">
        <f aca="false">'Result do Turno'!$FO8</f>
        <v>6</v>
      </c>
      <c r="AC8" s="397" t="n">
        <v>5</v>
      </c>
      <c r="AD8" s="164" t="n">
        <f aca="false">'Result do Turno'!$FJ35</f>
        <v>5</v>
      </c>
      <c r="AE8" s="164" t="n">
        <f aca="false">'Result do Turno'!$FK35</f>
        <v>2</v>
      </c>
      <c r="AF8" s="395" t="n">
        <f aca="false">'Result do Turno'!$FL35</f>
        <v>5</v>
      </c>
      <c r="AG8" s="164" t="n">
        <f aca="false">'Result do Turno'!$FM35</f>
        <v>5</v>
      </c>
      <c r="AH8" s="164" t="n">
        <f aca="false">'Result do Turno'!$FN35</f>
        <v>0</v>
      </c>
      <c r="AI8" s="164" t="n">
        <f aca="false">'Result do Turno'!$FO35</f>
        <v>5</v>
      </c>
      <c r="AK8" s="397" t="n">
        <v>5</v>
      </c>
      <c r="AL8" s="164" t="n">
        <f aca="false">'Result do Turno'!$FJ44</f>
        <v>1</v>
      </c>
      <c r="AM8" s="164" t="n">
        <f aca="false">'Result do Turno'!$FK44</f>
        <v>5</v>
      </c>
      <c r="AN8" s="395" t="n">
        <f aca="false">'Result do Turno'!$FL44</f>
        <v>3</v>
      </c>
      <c r="AO8" s="164" t="n">
        <f aca="false">'Result do Turno'!$FM44</f>
        <v>4</v>
      </c>
      <c r="AP8" s="164" t="n">
        <f aca="false">'Result do Turno'!$FN44</f>
        <v>0</v>
      </c>
      <c r="AQ8" s="164" t="n">
        <f aca="false">'Result do Turno'!$FO44</f>
        <v>6</v>
      </c>
      <c r="AS8" s="397" t="n">
        <v>5</v>
      </c>
      <c r="AT8" s="164" t="n">
        <f aca="false">'Result do Turno'!$FJ53</f>
        <v>1</v>
      </c>
      <c r="AU8" s="164" t="n">
        <f aca="false">'Result do Turno'!$FK53</f>
        <v>5</v>
      </c>
      <c r="AV8" s="395" t="n">
        <f aca="false">'Result do Turno'!$FL53</f>
        <v>3</v>
      </c>
      <c r="AW8" s="164" t="n">
        <f aca="false">'Result do Turno'!$FM53</f>
        <v>4</v>
      </c>
      <c r="AX8" s="164" t="n">
        <f aca="false">'Result do Turno'!$FN53</f>
        <v>0</v>
      </c>
      <c r="AY8" s="164" t="n">
        <f aca="false">'Result do Turno'!$FO53</f>
        <v>5</v>
      </c>
      <c r="BA8" s="397" t="n">
        <v>5</v>
      </c>
      <c r="BB8" s="164" t="n">
        <f aca="false">'Result do Turno'!$FJ62</f>
        <v>5</v>
      </c>
      <c r="BC8" s="164" t="n">
        <f aca="false">'Result do Turno'!$FK62</f>
        <v>2</v>
      </c>
      <c r="BD8" s="395" t="n">
        <f aca="false">'Result do Turno'!$FL62</f>
        <v>3</v>
      </c>
      <c r="BE8" s="164" t="n">
        <f aca="false">'Result do Turno'!$FM62</f>
        <v>4</v>
      </c>
      <c r="BF8" s="164" t="n">
        <f aca="false">'Result do Turno'!$FN62</f>
        <v>0</v>
      </c>
      <c r="BG8" s="164" t="n">
        <f aca="false">'Result do Turno'!$FO62</f>
        <v>5</v>
      </c>
      <c r="BI8" s="397" t="n">
        <v>5</v>
      </c>
      <c r="BJ8" s="164" t="n">
        <f aca="false">'Result do Turno'!$FJ71</f>
        <v>1</v>
      </c>
      <c r="BK8" s="164" t="n">
        <f aca="false">'Result do Turno'!$FK71</f>
        <v>2</v>
      </c>
      <c r="BL8" s="395" t="n">
        <f aca="false">'Result do Turno'!$FL71</f>
        <v>5</v>
      </c>
      <c r="BM8" s="164" t="n">
        <f aca="false">'Result do Turno'!$FM71</f>
        <v>4</v>
      </c>
      <c r="BN8" s="164" t="n">
        <f aca="false">'Result do Turno'!$FN71</f>
        <v>0</v>
      </c>
      <c r="BO8" s="164" t="n">
        <f aca="false">'Result do Turno'!$FO71</f>
        <v>5</v>
      </c>
      <c r="BQ8" s="397" t="n">
        <v>5</v>
      </c>
      <c r="BR8" s="164" t="n">
        <f aca="false">'Result do Turno'!$FJ80</f>
        <v>5</v>
      </c>
      <c r="BS8" s="164" t="n">
        <f aca="false">'Result do Turno'!$FK80</f>
        <v>5</v>
      </c>
      <c r="BT8" s="164" t="n">
        <f aca="false">'Result do Turno'!$FL80</f>
        <v>5</v>
      </c>
      <c r="BU8" s="164" t="n">
        <f aca="false">'Result do Turno'!$FM80</f>
        <v>5</v>
      </c>
      <c r="BV8" s="164" t="n">
        <f aca="false">'Result do Turno'!$FN80</f>
        <v>0</v>
      </c>
      <c r="BW8" s="164" t="n">
        <f aca="false">'Result do Turno'!$FO80</f>
        <v>5</v>
      </c>
      <c r="BY8" s="397" t="n">
        <v>5</v>
      </c>
      <c r="BZ8" s="164" t="n">
        <f aca="false">'Result do Turno'!$FJ89</f>
        <v>1</v>
      </c>
      <c r="CA8" s="164" t="n">
        <f aca="false">'Result do Turno'!$FK89</f>
        <v>2</v>
      </c>
      <c r="CB8" s="164" t="n">
        <f aca="false">'Result do Turno'!$FL89</f>
        <v>3</v>
      </c>
      <c r="CC8" s="164" t="n">
        <f aca="false">'Result do Turno'!$FM89</f>
        <v>4</v>
      </c>
      <c r="CD8" s="164" t="n">
        <f aca="false">'Result do Turno'!$FN89</f>
        <v>0</v>
      </c>
      <c r="CE8" s="164" t="n">
        <f aca="false">'Result do Turno'!$FO89</f>
        <v>6</v>
      </c>
      <c r="CG8" s="397" t="n">
        <v>5</v>
      </c>
      <c r="CH8" s="164" t="n">
        <f aca="false">'Result do Turno'!$FJ98</f>
        <v>5</v>
      </c>
      <c r="CI8" s="164" t="n">
        <f aca="false">'Result do Turno'!$FK98</f>
        <v>5</v>
      </c>
      <c r="CJ8" s="164" t="n">
        <f aca="false">'Result do Turno'!$FL98</f>
        <v>5</v>
      </c>
      <c r="CK8" s="164" t="n">
        <f aca="false">'Result do Turno'!$FM98</f>
        <v>5</v>
      </c>
      <c r="CL8" s="164" t="n">
        <f aca="false">'Result do Turno'!$FN98</f>
        <v>0</v>
      </c>
      <c r="CM8" s="164" t="n">
        <f aca="false">'Result do Turno'!$FO98</f>
        <v>5</v>
      </c>
      <c r="CO8" s="397" t="n">
        <v>5</v>
      </c>
      <c r="CP8" s="164" t="n">
        <f aca="false">'Result do Turno'!$FJ107</f>
        <v>5</v>
      </c>
      <c r="CQ8" s="164" t="n">
        <f aca="false">'Result do Turno'!$FK107</f>
        <v>5</v>
      </c>
      <c r="CR8" s="164" t="n">
        <f aca="false">'Result do Turno'!$FL107</f>
        <v>5</v>
      </c>
      <c r="CS8" s="164" t="n">
        <f aca="false">'Result do Turno'!$FM107</f>
        <v>5</v>
      </c>
      <c r="CT8" s="164" t="n">
        <f aca="false">'Result do Turno'!$FN107</f>
        <v>0</v>
      </c>
      <c r="CU8" s="164" t="n">
        <f aca="false">'Result do Turno'!$FO107</f>
        <v>5</v>
      </c>
      <c r="CW8" s="397" t="n">
        <v>5</v>
      </c>
      <c r="CX8" s="164" t="n">
        <f aca="false">'Result do Turno'!$FJ116</f>
        <v>5</v>
      </c>
      <c r="CY8" s="164" t="n">
        <f aca="false">'Result do Turno'!$FK116</f>
        <v>2</v>
      </c>
      <c r="CZ8" s="164" t="n">
        <f aca="false">'Result do Turno'!$FL116</f>
        <v>5</v>
      </c>
      <c r="DA8" s="164" t="n">
        <f aca="false">'Result do Turno'!$FM116</f>
        <v>4</v>
      </c>
      <c r="DB8" s="164" t="n">
        <f aca="false">'Result do Turno'!$FN116</f>
        <v>0</v>
      </c>
      <c r="DC8" s="164" t="n">
        <f aca="false">'Result do Turno'!$FO116</f>
        <v>6</v>
      </c>
      <c r="DE8" s="397" t="n">
        <v>5</v>
      </c>
      <c r="DF8" s="164" t="n">
        <f aca="false">'Result do Turno'!$FJ125</f>
        <v>1</v>
      </c>
      <c r="DG8" s="164" t="n">
        <f aca="false">'Result do Turno'!$FK125</f>
        <v>2</v>
      </c>
      <c r="DH8" s="164" t="n">
        <f aca="false">'Result do Turno'!$FL125</f>
        <v>5</v>
      </c>
      <c r="DI8" s="164" t="n">
        <f aca="false">'Result do Turno'!$FM125</f>
        <v>0</v>
      </c>
      <c r="DJ8" s="164" t="n">
        <f aca="false">'Result do Turno'!$FN125</f>
        <v>0</v>
      </c>
      <c r="DK8" s="164" t="n">
        <f aca="false">'Result do Turno'!$FO125</f>
        <v>6</v>
      </c>
      <c r="DM8" s="397" t="n">
        <v>5</v>
      </c>
      <c r="DN8" s="164" t="n">
        <f aca="false">'Result do Turno'!$FJ134</f>
        <v>5</v>
      </c>
      <c r="DO8" s="164" t="n">
        <f aca="false">'Result do Turno'!$FK134</f>
        <v>5</v>
      </c>
      <c r="DP8" s="164" t="n">
        <f aca="false">'Result do Turno'!$FL134</f>
        <v>5</v>
      </c>
      <c r="DQ8" s="164" t="n">
        <f aca="false">'Result do Turno'!$FM134</f>
        <v>5</v>
      </c>
      <c r="DR8" s="164" t="n">
        <f aca="false">'Result do Turno'!$FN134</f>
        <v>0</v>
      </c>
      <c r="DS8" s="164" t="n">
        <f aca="false">'Result do Turno'!$FO134</f>
        <v>5</v>
      </c>
      <c r="DU8" s="397" t="n">
        <v>5</v>
      </c>
      <c r="DV8" s="164" t="n">
        <f aca="false">'Result do Turno'!$FJ143</f>
        <v>1</v>
      </c>
      <c r="DW8" s="164" t="n">
        <f aca="false">'Result do Turno'!$FK143</f>
        <v>2</v>
      </c>
      <c r="DX8" s="164" t="n">
        <f aca="false">'Result do Turno'!$FL143</f>
        <v>3</v>
      </c>
      <c r="DY8" s="164" t="n">
        <f aca="false">'Result do Turno'!$FM143</f>
        <v>5</v>
      </c>
      <c r="DZ8" s="164" t="n">
        <f aca="false">'Result do Turno'!$FN143</f>
        <v>0</v>
      </c>
      <c r="EA8" s="164" t="n">
        <f aca="false">'Result do Turno'!$FO143</f>
        <v>5</v>
      </c>
    </row>
    <row r="9" customFormat="false" ht="15" hidden="false" customHeight="false" outlineLevel="0" collapsed="false">
      <c r="E9" s="397" t="n">
        <v>6</v>
      </c>
      <c r="F9" s="164" t="n">
        <f aca="false">'Result do Turno'!$FJ9</f>
        <v>1</v>
      </c>
      <c r="G9" s="164" t="n">
        <f aca="false">'Result do Turno'!$FK9</f>
        <v>2</v>
      </c>
      <c r="H9" s="395" t="n">
        <f aca="false">'Result do Turno'!$FL9</f>
        <v>6</v>
      </c>
      <c r="I9" s="164" t="n">
        <f aca="false">'Result do Turno'!$FM9</f>
        <v>6</v>
      </c>
      <c r="J9" s="164" t="n">
        <f aca="false">'Result do Turno'!$FN9</f>
        <v>6</v>
      </c>
      <c r="K9" s="164" t="n">
        <f aca="false">'Result do Turno'!$FO9</f>
        <v>0</v>
      </c>
      <c r="M9" s="397" t="n">
        <v>6</v>
      </c>
      <c r="N9" s="164" t="n">
        <f aca="false">'Result do Turno'!$FJ18</f>
        <v>1</v>
      </c>
      <c r="O9" s="164" t="n">
        <f aca="false">'Result do Turno'!$FK18</f>
        <v>6</v>
      </c>
      <c r="P9" s="395" t="n">
        <f aca="false">'Result do Turno'!$FL18</f>
        <v>3</v>
      </c>
      <c r="Q9" s="164" t="n">
        <f aca="false">'Result do Turno'!$FM18</f>
        <v>6</v>
      </c>
      <c r="R9" s="164" t="n">
        <f aca="false">'Result do Turno'!$FN18</f>
        <v>5</v>
      </c>
      <c r="S9" s="164" t="n">
        <f aca="false">'Result do Turno'!$FO18</f>
        <v>0</v>
      </c>
      <c r="U9" s="397" t="n">
        <v>6</v>
      </c>
      <c r="V9" s="164" t="n">
        <f aca="false">'Result do Turno'!$FJ9</f>
        <v>1</v>
      </c>
      <c r="W9" s="164" t="n">
        <f aca="false">'Result do Turno'!$FK9</f>
        <v>2</v>
      </c>
      <c r="X9" s="395" t="n">
        <f aca="false">'Result do Turno'!$FL9</f>
        <v>6</v>
      </c>
      <c r="Y9" s="164" t="n">
        <f aca="false">'Result do Turno'!$FM9</f>
        <v>6</v>
      </c>
      <c r="Z9" s="164" t="n">
        <f aca="false">'Result do Turno'!$FN9</f>
        <v>6</v>
      </c>
      <c r="AA9" s="164" t="n">
        <f aca="false">'Result do Turno'!$FO9</f>
        <v>0</v>
      </c>
      <c r="AC9" s="397" t="n">
        <v>6</v>
      </c>
      <c r="AD9" s="164" t="n">
        <f aca="false">'Result do Turno'!$FJ36</f>
        <v>6</v>
      </c>
      <c r="AE9" s="164" t="n">
        <f aca="false">'Result do Turno'!$FK36</f>
        <v>2</v>
      </c>
      <c r="AF9" s="395" t="n">
        <f aca="false">'Result do Turno'!$FL36</f>
        <v>3</v>
      </c>
      <c r="AG9" s="164" t="n">
        <f aca="false">'Result do Turno'!$FM36</f>
        <v>6</v>
      </c>
      <c r="AH9" s="164" t="n">
        <f aca="false">'Result do Turno'!$FN36</f>
        <v>5</v>
      </c>
      <c r="AI9" s="164" t="n">
        <f aca="false">'Result do Turno'!$FO36</f>
        <v>0</v>
      </c>
      <c r="AK9" s="397" t="n">
        <v>6</v>
      </c>
      <c r="AL9" s="164" t="n">
        <f aca="false">'Result do Turno'!$FJ45</f>
        <v>1</v>
      </c>
      <c r="AM9" s="164" t="n">
        <f aca="false">'Result do Turno'!$FK45</f>
        <v>6</v>
      </c>
      <c r="AN9" s="395" t="n">
        <f aca="false">'Result do Turno'!$FL45</f>
        <v>3</v>
      </c>
      <c r="AO9" s="164" t="n">
        <f aca="false">'Result do Turno'!$FM45</f>
        <v>4</v>
      </c>
      <c r="AP9" s="164" t="n">
        <f aca="false">'Result do Turno'!$FN45</f>
        <v>6</v>
      </c>
      <c r="AQ9" s="164" t="n">
        <f aca="false">'Result do Turno'!$FO45</f>
        <v>0</v>
      </c>
      <c r="AS9" s="397" t="n">
        <v>6</v>
      </c>
      <c r="AT9" s="164" t="n">
        <f aca="false">'Result do Turno'!$FJ54</f>
        <v>6</v>
      </c>
      <c r="AU9" s="164" t="n">
        <f aca="false">'Result do Turno'!$FK54</f>
        <v>6</v>
      </c>
      <c r="AV9" s="395" t="n">
        <f aca="false">'Result do Turno'!$FL54</f>
        <v>6</v>
      </c>
      <c r="AW9" s="164" t="n">
        <f aca="false">'Result do Turno'!$FM54</f>
        <v>6</v>
      </c>
      <c r="AX9" s="164" t="n">
        <f aca="false">'Result do Turno'!$FN54</f>
        <v>5</v>
      </c>
      <c r="AY9" s="164" t="n">
        <f aca="false">'Result do Turno'!$FO54</f>
        <v>0</v>
      </c>
      <c r="BA9" s="397" t="n">
        <v>6</v>
      </c>
      <c r="BB9" s="164" t="n">
        <f aca="false">'Result do Turno'!$FJ63</f>
        <v>6</v>
      </c>
      <c r="BC9" s="164" t="n">
        <f aca="false">'Result do Turno'!$FK63</f>
        <v>2</v>
      </c>
      <c r="BD9" s="395" t="n">
        <f aca="false">'Result do Turno'!$FL63</f>
        <v>3</v>
      </c>
      <c r="BE9" s="164" t="n">
        <f aca="false">'Result do Turno'!$FM63</f>
        <v>6</v>
      </c>
      <c r="BF9" s="164" t="n">
        <f aca="false">'Result do Turno'!$FN63</f>
        <v>5</v>
      </c>
      <c r="BG9" s="164" t="n">
        <f aca="false">'Result do Turno'!$FO63</f>
        <v>0</v>
      </c>
      <c r="BI9" s="397" t="n">
        <v>6</v>
      </c>
      <c r="BJ9" s="164" t="n">
        <f aca="false">'Result do Turno'!$FJ72</f>
        <v>1</v>
      </c>
      <c r="BK9" s="164" t="n">
        <f aca="false">'Result do Turno'!$FK72</f>
        <v>2</v>
      </c>
      <c r="BL9" s="395" t="n">
        <f aca="false">'Result do Turno'!$FL72</f>
        <v>3</v>
      </c>
      <c r="BM9" s="164" t="n">
        <f aca="false">'Result do Turno'!$FM72</f>
        <v>6</v>
      </c>
      <c r="BN9" s="164" t="n">
        <f aca="false">'Result do Turno'!$FN72</f>
        <v>5</v>
      </c>
      <c r="BO9" s="164" t="n">
        <f aca="false">'Result do Turno'!$FO72</f>
        <v>0</v>
      </c>
      <c r="BQ9" s="397" t="n">
        <v>6</v>
      </c>
      <c r="BR9" s="164" t="n">
        <f aca="false">'Result do Turno'!$FJ81</f>
        <v>6</v>
      </c>
      <c r="BS9" s="164" t="n">
        <f aca="false">'Result do Turno'!$FK81</f>
        <v>2</v>
      </c>
      <c r="BT9" s="164" t="n">
        <f aca="false">'Result do Turno'!$FL81</f>
        <v>6</v>
      </c>
      <c r="BU9" s="164" t="n">
        <f aca="false">'Result do Turno'!$FM81</f>
        <v>6</v>
      </c>
      <c r="BV9" s="164" t="n">
        <f aca="false">'Result do Turno'!$FN81</f>
        <v>5</v>
      </c>
      <c r="BW9" s="164" t="n">
        <f aca="false">'Result do Turno'!$FO81</f>
        <v>0</v>
      </c>
      <c r="BY9" s="397" t="n">
        <v>6</v>
      </c>
      <c r="BZ9" s="164" t="n">
        <f aca="false">'Result do Turno'!$FJ90</f>
        <v>6</v>
      </c>
      <c r="CA9" s="164" t="n">
        <f aca="false">'Result do Turno'!$FK90</f>
        <v>2</v>
      </c>
      <c r="CB9" s="164" t="n">
        <f aca="false">'Result do Turno'!$FL90</f>
        <v>6</v>
      </c>
      <c r="CC9" s="164" t="n">
        <f aca="false">'Result do Turno'!$FM90</f>
        <v>4</v>
      </c>
      <c r="CD9" s="164" t="n">
        <f aca="false">'Result do Turno'!$FN90</f>
        <v>6</v>
      </c>
      <c r="CE9" s="164" t="n">
        <f aca="false">'Result do Turno'!$FO90</f>
        <v>0</v>
      </c>
      <c r="CG9" s="397" t="n">
        <v>6</v>
      </c>
      <c r="CH9" s="164" t="n">
        <f aca="false">'Result do Turno'!$FJ99</f>
        <v>6</v>
      </c>
      <c r="CI9" s="164" t="n">
        <f aca="false">'Result do Turno'!$FK99</f>
        <v>6</v>
      </c>
      <c r="CJ9" s="164" t="n">
        <f aca="false">'Result do Turno'!$FL99</f>
        <v>6</v>
      </c>
      <c r="CK9" s="164" t="n">
        <f aca="false">'Result do Turno'!$FM99</f>
        <v>6</v>
      </c>
      <c r="CL9" s="164" t="n">
        <f aca="false">'Result do Turno'!$FN99</f>
        <v>5</v>
      </c>
      <c r="CM9" s="164" t="n">
        <f aca="false">'Result do Turno'!$FO99</f>
        <v>0</v>
      </c>
      <c r="CO9" s="397" t="n">
        <v>6</v>
      </c>
      <c r="CP9" s="164" t="n">
        <f aca="false">'Result do Turno'!$FJ108</f>
        <v>6</v>
      </c>
      <c r="CQ9" s="164" t="n">
        <f aca="false">'Result do Turno'!$FK108</f>
        <v>6</v>
      </c>
      <c r="CR9" s="164" t="n">
        <f aca="false">'Result do Turno'!$FL108</f>
        <v>6</v>
      </c>
      <c r="CS9" s="164" t="n">
        <f aca="false">'Result do Turno'!$FM108</f>
        <v>4</v>
      </c>
      <c r="CT9" s="164" t="n">
        <f aca="false">'Result do Turno'!$FN108</f>
        <v>5</v>
      </c>
      <c r="CU9" s="164" t="n">
        <f aca="false">'Result do Turno'!$FO108</f>
        <v>0</v>
      </c>
      <c r="CW9" s="397" t="n">
        <v>6</v>
      </c>
      <c r="CX9" s="164" t="n">
        <f aca="false">'Result do Turno'!$FJ117</f>
        <v>6</v>
      </c>
      <c r="CY9" s="164" t="n">
        <f aca="false">'Result do Turno'!$FK117</f>
        <v>2</v>
      </c>
      <c r="CZ9" s="164" t="n">
        <f aca="false">'Result do Turno'!$FL117</f>
        <v>6</v>
      </c>
      <c r="DA9" s="164" t="n">
        <f aca="false">'Result do Turno'!$FM117</f>
        <v>6</v>
      </c>
      <c r="DB9" s="164" t="n">
        <f aca="false">'Result do Turno'!$FN117</f>
        <v>6</v>
      </c>
      <c r="DC9" s="164" t="n">
        <f aca="false">'Result do Turno'!$FO117</f>
        <v>0</v>
      </c>
      <c r="DE9" s="397" t="n">
        <v>6</v>
      </c>
      <c r="DF9" s="164" t="n">
        <f aca="false">'Result do Turno'!$FJ126</f>
        <v>6</v>
      </c>
      <c r="DG9" s="164" t="n">
        <f aca="false">'Result do Turno'!$FK126</f>
        <v>0</v>
      </c>
      <c r="DH9" s="164" t="n">
        <f aca="false">'Result do Turno'!$FL126</f>
        <v>6</v>
      </c>
      <c r="DI9" s="164" t="n">
        <f aca="false">'Result do Turno'!$FM126</f>
        <v>6</v>
      </c>
      <c r="DJ9" s="164" t="n">
        <f aca="false">'Result do Turno'!$FN126</f>
        <v>6</v>
      </c>
      <c r="DK9" s="164" t="n">
        <f aca="false">'Result do Turno'!$FO126</f>
        <v>0</v>
      </c>
      <c r="DM9" s="397" t="n">
        <v>6</v>
      </c>
      <c r="DN9" s="164" t="n">
        <f aca="false">'Result do Turno'!$FJ135</f>
        <v>1</v>
      </c>
      <c r="DO9" s="164" t="n">
        <f aca="false">'Result do Turno'!$FK135</f>
        <v>2</v>
      </c>
      <c r="DP9" s="164" t="n">
        <f aca="false">'Result do Turno'!$FL135</f>
        <v>6</v>
      </c>
      <c r="DQ9" s="164" t="n">
        <f aca="false">'Result do Turno'!$FM135</f>
        <v>4</v>
      </c>
      <c r="DR9" s="164" t="n">
        <f aca="false">'Result do Turno'!$FN135</f>
        <v>5</v>
      </c>
      <c r="DS9" s="164" t="n">
        <f aca="false">'Result do Turno'!$FO135</f>
        <v>0</v>
      </c>
      <c r="DU9" s="397" t="n">
        <v>6</v>
      </c>
      <c r="DV9" s="164" t="n">
        <f aca="false">'Result do Turno'!$FJ144</f>
        <v>1</v>
      </c>
      <c r="DW9" s="164" t="n">
        <f aca="false">'Result do Turno'!$FK144</f>
        <v>2</v>
      </c>
      <c r="DX9" s="164" t="n">
        <f aca="false">'Result do Turno'!$FL144</f>
        <v>3</v>
      </c>
      <c r="DY9" s="164" t="n">
        <f aca="false">'Result do Turno'!$FM144</f>
        <v>4</v>
      </c>
      <c r="DZ9" s="164" t="n">
        <f aca="false">'Result do Turno'!$FN144</f>
        <v>5</v>
      </c>
      <c r="EA9" s="164" t="n">
        <f aca="false">'Result do Turno'!$FO144</f>
        <v>0</v>
      </c>
    </row>
    <row r="11" customFormat="false" ht="15" hidden="false" customHeight="false" outlineLevel="0" collapsed="false">
      <c r="A11" s="164" t="str">
        <f aca="false">G11</f>
        <v>CHV</v>
      </c>
      <c r="B11" s="164" t="str">
        <f aca="false">G11</f>
        <v>CHV</v>
      </c>
      <c r="E11" s="189" t="s">
        <v>1324</v>
      </c>
      <c r="F11" s="398" t="s">
        <v>937</v>
      </c>
      <c r="G11" s="164" t="s">
        <v>1325</v>
      </c>
      <c r="H11" s="395" t="s">
        <v>116</v>
      </c>
      <c r="M11" s="189" t="s">
        <v>1324</v>
      </c>
      <c r="N11" s="398" t="s">
        <v>937</v>
      </c>
      <c r="O11" s="164" t="s">
        <v>1325</v>
      </c>
      <c r="P11" s="395" t="s">
        <v>116</v>
      </c>
      <c r="U11" s="189" t="s">
        <v>1324</v>
      </c>
      <c r="V11" s="398" t="s">
        <v>937</v>
      </c>
      <c r="W11" s="164" t="s">
        <v>1325</v>
      </c>
      <c r="X11" s="395" t="s">
        <v>116</v>
      </c>
      <c r="AC11" s="189" t="s">
        <v>1324</v>
      </c>
      <c r="AD11" s="398" t="s">
        <v>937</v>
      </c>
      <c r="AE11" s="164" t="s">
        <v>1325</v>
      </c>
      <c r="AF11" s="395" t="s">
        <v>116</v>
      </c>
      <c r="AK11" s="189" t="s">
        <v>1324</v>
      </c>
      <c r="AL11" s="398" t="s">
        <v>937</v>
      </c>
      <c r="AM11" s="164" t="s">
        <v>1325</v>
      </c>
      <c r="AN11" s="395" t="s">
        <v>116</v>
      </c>
      <c r="AS11" s="189" t="s">
        <v>1324</v>
      </c>
      <c r="AT11" s="398" t="s">
        <v>937</v>
      </c>
      <c r="AU11" s="164" t="s">
        <v>1325</v>
      </c>
      <c r="AV11" s="395" t="s">
        <v>116</v>
      </c>
      <c r="BA11" s="189" t="s">
        <v>1324</v>
      </c>
      <c r="BB11" s="398" t="s">
        <v>937</v>
      </c>
      <c r="BC11" s="164" t="s">
        <v>1325</v>
      </c>
      <c r="BD11" s="395" t="s">
        <v>116</v>
      </c>
      <c r="BI11" s="189" t="s">
        <v>1324</v>
      </c>
      <c r="BJ11" s="398" t="s">
        <v>937</v>
      </c>
      <c r="BK11" s="164" t="s">
        <v>1325</v>
      </c>
      <c r="BL11" s="395" t="s">
        <v>116</v>
      </c>
      <c r="BQ11" s="189" t="s">
        <v>1324</v>
      </c>
      <c r="BR11" s="398" t="s">
        <v>937</v>
      </c>
      <c r="BS11" s="164" t="s">
        <v>1325</v>
      </c>
      <c r="BT11" s="164" t="s">
        <v>116</v>
      </c>
      <c r="BY11" s="189" t="s">
        <v>1324</v>
      </c>
      <c r="BZ11" s="398" t="s">
        <v>937</v>
      </c>
      <c r="CA11" s="164" t="s">
        <v>1325</v>
      </c>
      <c r="CB11" s="164" t="s">
        <v>116</v>
      </c>
      <c r="CG11" s="189" t="s">
        <v>1324</v>
      </c>
      <c r="CH11" s="398" t="s">
        <v>937</v>
      </c>
      <c r="CI11" s="164" t="s">
        <v>1325</v>
      </c>
      <c r="CJ11" s="164" t="s">
        <v>116</v>
      </c>
      <c r="CO11" s="189" t="s">
        <v>1324</v>
      </c>
      <c r="CP11" s="398" t="s">
        <v>937</v>
      </c>
      <c r="CQ11" s="164" t="s">
        <v>1325</v>
      </c>
      <c r="CR11" s="164" t="s">
        <v>116</v>
      </c>
      <c r="CW11" s="189" t="s">
        <v>1324</v>
      </c>
      <c r="CX11" s="398" t="s">
        <v>937</v>
      </c>
      <c r="CY11" s="164" t="s">
        <v>1325</v>
      </c>
      <c r="CZ11" s="164" t="s">
        <v>116</v>
      </c>
      <c r="DE11" s="189" t="s">
        <v>1324</v>
      </c>
      <c r="DF11" s="398" t="s">
        <v>937</v>
      </c>
      <c r="DG11" s="164" t="s">
        <v>1325</v>
      </c>
      <c r="DH11" s="164" t="s">
        <v>116</v>
      </c>
      <c r="DM11" s="189" t="s">
        <v>1324</v>
      </c>
      <c r="DN11" s="398" t="s">
        <v>937</v>
      </c>
      <c r="DO11" s="164" t="s">
        <v>1325</v>
      </c>
      <c r="DP11" s="164" t="s">
        <v>116</v>
      </c>
      <c r="DU11" s="189" t="s">
        <v>1324</v>
      </c>
      <c r="DV11" s="398" t="s">
        <v>937</v>
      </c>
      <c r="DW11" s="164" t="s">
        <v>1325</v>
      </c>
      <c r="DX11" s="164" t="s">
        <v>116</v>
      </c>
    </row>
    <row r="12" customFormat="false" ht="15" hidden="false" customHeight="false" outlineLevel="0" collapsed="false">
      <c r="A12" s="164" t="str">
        <f aca="false">G12</f>
        <v>A11</v>
      </c>
      <c r="B12" s="164" t="n">
        <f aca="false">H12</f>
        <v>0</v>
      </c>
      <c r="E12" s="189" t="str">
        <f aca="false">E2</f>
        <v>A</v>
      </c>
      <c r="F12" s="399" t="s">
        <v>1326</v>
      </c>
      <c r="G12" s="164" t="str">
        <f aca="false">CONCATENATE(E12,F12)</f>
        <v>A11</v>
      </c>
      <c r="H12" s="395" t="n">
        <f aca="false">F4</f>
        <v>0</v>
      </c>
      <c r="M12" s="189" t="str">
        <f aca="false">M2</f>
        <v>B</v>
      </c>
      <c r="N12" s="399" t="s">
        <v>1326</v>
      </c>
      <c r="O12" s="164" t="str">
        <f aca="false">CONCATENATE(M12,N12)</f>
        <v>B11</v>
      </c>
      <c r="P12" s="395" t="n">
        <f aca="false">N4</f>
        <v>0</v>
      </c>
      <c r="U12" s="189" t="str">
        <f aca="false">U2</f>
        <v>C</v>
      </c>
      <c r="V12" s="399" t="s">
        <v>1326</v>
      </c>
      <c r="W12" s="164" t="str">
        <f aca="false">CONCATENATE(U12,V12)</f>
        <v>C11</v>
      </c>
      <c r="X12" s="395" t="n">
        <f aca="false">V4</f>
        <v>0</v>
      </c>
      <c r="AC12" s="189" t="str">
        <f aca="false">AC2</f>
        <v>D</v>
      </c>
      <c r="AD12" s="399" t="s">
        <v>1326</v>
      </c>
      <c r="AE12" s="164" t="str">
        <f aca="false">CONCATENATE(AC12,AD12)</f>
        <v>D11</v>
      </c>
      <c r="AF12" s="395" t="n">
        <f aca="false">AD4</f>
        <v>0</v>
      </c>
      <c r="AK12" s="189" t="str">
        <f aca="false">AK2</f>
        <v>E</v>
      </c>
      <c r="AL12" s="399" t="s">
        <v>1326</v>
      </c>
      <c r="AM12" s="164" t="str">
        <f aca="false">CONCATENATE(AK12,AL12)</f>
        <v>E11</v>
      </c>
      <c r="AN12" s="395" t="n">
        <f aca="false">AL4</f>
        <v>0</v>
      </c>
      <c r="AS12" s="189" t="str">
        <f aca="false">AS2</f>
        <v>F</v>
      </c>
      <c r="AT12" s="399" t="s">
        <v>1326</v>
      </c>
      <c r="AU12" s="164" t="str">
        <f aca="false">CONCATENATE(AS12,AT12)</f>
        <v>F11</v>
      </c>
      <c r="AV12" s="395" t="n">
        <f aca="false">AT4</f>
        <v>0</v>
      </c>
      <c r="BA12" s="189" t="str">
        <f aca="false">BA2</f>
        <v>G</v>
      </c>
      <c r="BB12" s="399" t="s">
        <v>1326</v>
      </c>
      <c r="BC12" s="164" t="str">
        <f aca="false">CONCATENATE(BA12,BB12)</f>
        <v>G11</v>
      </c>
      <c r="BD12" s="395" t="n">
        <f aca="false">BB4</f>
        <v>0</v>
      </c>
      <c r="BI12" s="189" t="str">
        <f aca="false">BI2</f>
        <v>H</v>
      </c>
      <c r="BJ12" s="399" t="s">
        <v>1326</v>
      </c>
      <c r="BK12" s="164" t="str">
        <f aca="false">CONCATENATE(BI12,BJ12)</f>
        <v>H11</v>
      </c>
      <c r="BL12" s="395" t="n">
        <f aca="false">BJ4</f>
        <v>0</v>
      </c>
      <c r="BQ12" s="189" t="str">
        <f aca="false">BQ2</f>
        <v>I</v>
      </c>
      <c r="BR12" s="399" t="s">
        <v>1326</v>
      </c>
      <c r="BS12" s="164" t="str">
        <f aca="false">CONCATENATE(BQ12,BR12)</f>
        <v>I11</v>
      </c>
      <c r="BT12" s="164" t="n">
        <f aca="false">BR4</f>
        <v>0</v>
      </c>
      <c r="BY12" s="189" t="str">
        <f aca="false">BY2</f>
        <v>J</v>
      </c>
      <c r="BZ12" s="399" t="s">
        <v>1326</v>
      </c>
      <c r="CA12" s="164" t="str">
        <f aca="false">CONCATENATE(BY12,BZ12)</f>
        <v>J11</v>
      </c>
      <c r="CB12" s="164" t="n">
        <f aca="false">BZ4</f>
        <v>0</v>
      </c>
      <c r="CG12" s="189" t="str">
        <f aca="false">CG2</f>
        <v>K</v>
      </c>
      <c r="CH12" s="399" t="s">
        <v>1326</v>
      </c>
      <c r="CI12" s="164" t="str">
        <f aca="false">CONCATENATE(CG12,CH12)</f>
        <v>K11</v>
      </c>
      <c r="CJ12" s="164" t="n">
        <f aca="false">CH4</f>
        <v>0</v>
      </c>
      <c r="CO12" s="189" t="str">
        <f aca="false">CO2</f>
        <v>L</v>
      </c>
      <c r="CP12" s="399" t="s">
        <v>1326</v>
      </c>
      <c r="CQ12" s="164" t="str">
        <f aca="false">CONCATENATE(CO12,CP12)</f>
        <v>L11</v>
      </c>
      <c r="CR12" s="164" t="n">
        <f aca="false">CP4</f>
        <v>0</v>
      </c>
      <c r="CW12" s="189" t="str">
        <f aca="false">CW2</f>
        <v>M</v>
      </c>
      <c r="CX12" s="399" t="s">
        <v>1326</v>
      </c>
      <c r="CY12" s="164" t="str">
        <f aca="false">CONCATENATE(CW12,CX12)</f>
        <v>M11</v>
      </c>
      <c r="CZ12" s="164" t="n">
        <f aca="false">CX4</f>
        <v>0</v>
      </c>
      <c r="DE12" s="189" t="str">
        <f aca="false">DE2</f>
        <v>N</v>
      </c>
      <c r="DF12" s="399" t="s">
        <v>1326</v>
      </c>
      <c r="DG12" s="164" t="str">
        <f aca="false">CONCATENATE(DE12,DF12)</f>
        <v>N11</v>
      </c>
      <c r="DH12" s="164" t="n">
        <f aca="false">DF4</f>
        <v>0</v>
      </c>
      <c r="DM12" s="189" t="str">
        <f aca="false">DM2</f>
        <v>O</v>
      </c>
      <c r="DN12" s="399" t="s">
        <v>1326</v>
      </c>
      <c r="DO12" s="164" t="str">
        <f aca="false">CONCATENATE(DM12,DN12)</f>
        <v>O11</v>
      </c>
      <c r="DP12" s="164" t="n">
        <f aca="false">DN4</f>
        <v>0</v>
      </c>
      <c r="DU12" s="189" t="str">
        <f aca="false">DU2</f>
        <v>P</v>
      </c>
      <c r="DV12" s="399" t="s">
        <v>1326</v>
      </c>
      <c r="DW12" s="164" t="str">
        <f aca="false">CONCATENATE(DU12,DV12)</f>
        <v>P11</v>
      </c>
      <c r="DX12" s="164" t="n">
        <f aca="false">DV4</f>
        <v>0</v>
      </c>
    </row>
    <row r="13" customFormat="false" ht="15" hidden="false" customHeight="false" outlineLevel="0" collapsed="false">
      <c r="A13" s="164" t="str">
        <f aca="false">G13</f>
        <v>A12</v>
      </c>
      <c r="B13" s="164" t="n">
        <f aca="false">H13</f>
        <v>2</v>
      </c>
      <c r="E13" s="189" t="str">
        <f aca="false">E12</f>
        <v>A</v>
      </c>
      <c r="F13" s="399" t="s">
        <v>1327</v>
      </c>
      <c r="G13" s="164" t="str">
        <f aca="false">CONCATENATE(E13,F13)</f>
        <v>A12</v>
      </c>
      <c r="H13" s="395" t="n">
        <f aca="false">G4</f>
        <v>2</v>
      </c>
      <c r="M13" s="189" t="str">
        <f aca="false">M12</f>
        <v>B</v>
      </c>
      <c r="N13" s="399" t="s">
        <v>1327</v>
      </c>
      <c r="O13" s="164" t="str">
        <f aca="false">CONCATENATE(M13,N13)</f>
        <v>B12</v>
      </c>
      <c r="P13" s="395" t="n">
        <f aca="false">O4</f>
        <v>1</v>
      </c>
      <c r="U13" s="189" t="str">
        <f aca="false">U12</f>
        <v>C</v>
      </c>
      <c r="V13" s="399" t="s">
        <v>1327</v>
      </c>
      <c r="W13" s="164" t="str">
        <f aca="false">CONCATENATE(U13,V13)</f>
        <v>C12</v>
      </c>
      <c r="X13" s="395" t="n">
        <f aca="false">W4</f>
        <v>1</v>
      </c>
      <c r="AC13" s="189" t="str">
        <f aca="false">AC12</f>
        <v>D</v>
      </c>
      <c r="AD13" s="399" t="s">
        <v>1327</v>
      </c>
      <c r="AE13" s="164" t="str">
        <f aca="false">CONCATENATE(AC13,AD13)</f>
        <v>D12</v>
      </c>
      <c r="AF13" s="395" t="n">
        <f aca="false">AE4</f>
        <v>2</v>
      </c>
      <c r="AK13" s="189" t="str">
        <f aca="false">AK12</f>
        <v>E</v>
      </c>
      <c r="AL13" s="399" t="s">
        <v>1327</v>
      </c>
      <c r="AM13" s="164" t="str">
        <f aca="false">CONCATENATE(AK13,AL13)</f>
        <v>E12</v>
      </c>
      <c r="AN13" s="395" t="n">
        <f aca="false">AM4</f>
        <v>1</v>
      </c>
      <c r="AS13" s="189" t="str">
        <f aca="false">AS12</f>
        <v>F</v>
      </c>
      <c r="AT13" s="399" t="s">
        <v>1327</v>
      </c>
      <c r="AU13" s="164" t="str">
        <f aca="false">CONCATENATE(AS13,AT13)</f>
        <v>F12</v>
      </c>
      <c r="AV13" s="395" t="n">
        <f aca="false">AU4</f>
        <v>2</v>
      </c>
      <c r="BA13" s="189" t="str">
        <f aca="false">BA12</f>
        <v>G</v>
      </c>
      <c r="BB13" s="399" t="s">
        <v>1327</v>
      </c>
      <c r="BC13" s="164" t="str">
        <f aca="false">CONCATENATE(BA13,BB13)</f>
        <v>G12</v>
      </c>
      <c r="BD13" s="395" t="n">
        <f aca="false">BC4</f>
        <v>2</v>
      </c>
      <c r="BI13" s="189" t="str">
        <f aca="false">BI12</f>
        <v>H</v>
      </c>
      <c r="BJ13" s="399" t="s">
        <v>1327</v>
      </c>
      <c r="BK13" s="164" t="str">
        <f aca="false">CONCATENATE(BI13,BJ13)</f>
        <v>H12</v>
      </c>
      <c r="BL13" s="395" t="n">
        <f aca="false">BK4</f>
        <v>1</v>
      </c>
      <c r="BQ13" s="189" t="str">
        <f aca="false">BQ12</f>
        <v>I</v>
      </c>
      <c r="BR13" s="399" t="s">
        <v>1327</v>
      </c>
      <c r="BS13" s="164" t="str">
        <f aca="false">CONCATENATE(BQ13,BR13)</f>
        <v>I12</v>
      </c>
      <c r="BT13" s="164" t="n">
        <f aca="false">BS4</f>
        <v>2</v>
      </c>
      <c r="BY13" s="189" t="str">
        <f aca="false">BY12</f>
        <v>J</v>
      </c>
      <c r="BZ13" s="399" t="s">
        <v>1327</v>
      </c>
      <c r="CA13" s="164" t="str">
        <f aca="false">CONCATENATE(BY13,BZ13)</f>
        <v>J12</v>
      </c>
      <c r="CB13" s="164" t="n">
        <f aca="false">CA4</f>
        <v>1</v>
      </c>
      <c r="CG13" s="189" t="str">
        <f aca="false">CG12</f>
        <v>K</v>
      </c>
      <c r="CH13" s="399" t="s">
        <v>1327</v>
      </c>
      <c r="CI13" s="164" t="str">
        <f aca="false">CONCATENATE(CG13,CH13)</f>
        <v>K12</v>
      </c>
      <c r="CJ13" s="164" t="n">
        <f aca="false">CI4</f>
        <v>1</v>
      </c>
      <c r="CO13" s="189" t="str">
        <f aca="false">CO12</f>
        <v>L</v>
      </c>
      <c r="CP13" s="399" t="s">
        <v>1327</v>
      </c>
      <c r="CQ13" s="164" t="str">
        <f aca="false">CONCATENATE(CO13,CP13)</f>
        <v>L12</v>
      </c>
      <c r="CR13" s="164" t="n">
        <f aca="false">CQ4</f>
        <v>2</v>
      </c>
      <c r="CW13" s="189" t="str">
        <f aca="false">CW12</f>
        <v>M</v>
      </c>
      <c r="CX13" s="399" t="s">
        <v>1327</v>
      </c>
      <c r="CY13" s="164" t="str">
        <f aca="false">CONCATENATE(CW13,CX13)</f>
        <v>M12</v>
      </c>
      <c r="CZ13" s="164" t="n">
        <f aca="false">CY4</f>
        <v>2</v>
      </c>
      <c r="DE13" s="189" t="str">
        <f aca="false">DE12</f>
        <v>N</v>
      </c>
      <c r="DF13" s="399" t="s">
        <v>1327</v>
      </c>
      <c r="DG13" s="164" t="str">
        <f aca="false">CONCATENATE(DE13,DF13)</f>
        <v>N12</v>
      </c>
      <c r="DH13" s="164" t="n">
        <f aca="false">DG4</f>
        <v>2</v>
      </c>
      <c r="DM13" s="189" t="str">
        <f aca="false">DM12</f>
        <v>O</v>
      </c>
      <c r="DN13" s="399" t="s">
        <v>1327</v>
      </c>
      <c r="DO13" s="164" t="str">
        <f aca="false">CONCATENATE(DM13,DN13)</f>
        <v>O12</v>
      </c>
      <c r="DP13" s="164" t="n">
        <f aca="false">DO4</f>
        <v>1</v>
      </c>
      <c r="DU13" s="189" t="str">
        <f aca="false">DU12</f>
        <v>P</v>
      </c>
      <c r="DV13" s="399" t="s">
        <v>1327</v>
      </c>
      <c r="DW13" s="164" t="str">
        <f aca="false">CONCATENATE(DU13,DV13)</f>
        <v>P12</v>
      </c>
      <c r="DX13" s="164" t="n">
        <f aca="false">DW4</f>
        <v>2</v>
      </c>
    </row>
    <row r="14" customFormat="false" ht="15" hidden="false" customHeight="false" outlineLevel="0" collapsed="false">
      <c r="A14" s="164" t="str">
        <f aca="false">G14</f>
        <v>A13</v>
      </c>
      <c r="B14" s="164" t="n">
        <f aca="false">H14</f>
        <v>3</v>
      </c>
      <c r="E14" s="189" t="str">
        <f aca="false">E13</f>
        <v>A</v>
      </c>
      <c r="F14" s="399" t="s">
        <v>1328</v>
      </c>
      <c r="G14" s="164" t="str">
        <f aca="false">CONCATENATE(E14,F14)</f>
        <v>A13</v>
      </c>
      <c r="H14" s="395" t="n">
        <f aca="false">H4</f>
        <v>3</v>
      </c>
      <c r="M14" s="189" t="str">
        <f aca="false">M13</f>
        <v>B</v>
      </c>
      <c r="N14" s="399" t="s">
        <v>1328</v>
      </c>
      <c r="O14" s="164" t="str">
        <f aca="false">CONCATENATE(M14,N14)</f>
        <v>B13</v>
      </c>
      <c r="P14" s="395" t="n">
        <f aca="false">P4</f>
        <v>1</v>
      </c>
      <c r="U14" s="189" t="str">
        <f aca="false">U13</f>
        <v>C</v>
      </c>
      <c r="V14" s="399" t="s">
        <v>1328</v>
      </c>
      <c r="W14" s="164" t="str">
        <f aca="false">CONCATENATE(U14,V14)</f>
        <v>C13</v>
      </c>
      <c r="X14" s="395" t="n">
        <f aca="false">X4</f>
        <v>3</v>
      </c>
      <c r="AC14" s="189" t="str">
        <f aca="false">AC13</f>
        <v>D</v>
      </c>
      <c r="AD14" s="399" t="s">
        <v>1328</v>
      </c>
      <c r="AE14" s="164" t="str">
        <f aca="false">CONCATENATE(AC14,AD14)</f>
        <v>D13</v>
      </c>
      <c r="AF14" s="395" t="n">
        <f aca="false">AF4</f>
        <v>1</v>
      </c>
      <c r="AK14" s="189" t="str">
        <f aca="false">AK13</f>
        <v>E</v>
      </c>
      <c r="AL14" s="399" t="s">
        <v>1328</v>
      </c>
      <c r="AM14" s="164" t="str">
        <f aca="false">CONCATENATE(AK14,AL14)</f>
        <v>E13</v>
      </c>
      <c r="AN14" s="395" t="n">
        <f aca="false">AN4</f>
        <v>1</v>
      </c>
      <c r="AS14" s="189" t="str">
        <f aca="false">AS13</f>
        <v>F</v>
      </c>
      <c r="AT14" s="399" t="s">
        <v>1328</v>
      </c>
      <c r="AU14" s="164" t="str">
        <f aca="false">CONCATENATE(AS14,AT14)</f>
        <v>F13</v>
      </c>
      <c r="AV14" s="395" t="n">
        <f aca="false">AV4</f>
        <v>3</v>
      </c>
      <c r="BA14" s="189" t="str">
        <f aca="false">BA13</f>
        <v>G</v>
      </c>
      <c r="BB14" s="399" t="s">
        <v>1328</v>
      </c>
      <c r="BC14" s="164" t="str">
        <f aca="false">CONCATENATE(BA14,BB14)</f>
        <v>G13</v>
      </c>
      <c r="BD14" s="395" t="n">
        <f aca="false">BD4</f>
        <v>3</v>
      </c>
      <c r="BI14" s="189" t="str">
        <f aca="false">BI13</f>
        <v>H</v>
      </c>
      <c r="BJ14" s="399" t="s">
        <v>1328</v>
      </c>
      <c r="BK14" s="164" t="str">
        <f aca="false">CONCATENATE(BI14,BJ14)</f>
        <v>H13</v>
      </c>
      <c r="BL14" s="395" t="n">
        <f aca="false">BL4</f>
        <v>1</v>
      </c>
      <c r="BQ14" s="189" t="str">
        <f aca="false">BQ13</f>
        <v>I</v>
      </c>
      <c r="BR14" s="399" t="s">
        <v>1328</v>
      </c>
      <c r="BS14" s="164" t="str">
        <f aca="false">CONCATENATE(BQ14,BR14)</f>
        <v>I13</v>
      </c>
      <c r="BT14" s="164" t="n">
        <f aca="false">BT4</f>
        <v>1</v>
      </c>
      <c r="BY14" s="189" t="str">
        <f aca="false">BY13</f>
        <v>J</v>
      </c>
      <c r="BZ14" s="399" t="s">
        <v>1328</v>
      </c>
      <c r="CA14" s="164" t="str">
        <f aca="false">CONCATENATE(BY14,BZ14)</f>
        <v>J13</v>
      </c>
      <c r="CB14" s="164" t="n">
        <f aca="false">CB4</f>
        <v>1</v>
      </c>
      <c r="CG14" s="189" t="str">
        <f aca="false">CG13</f>
        <v>K</v>
      </c>
      <c r="CH14" s="399" t="s">
        <v>1328</v>
      </c>
      <c r="CI14" s="164" t="str">
        <f aca="false">CONCATENATE(CG14,CH14)</f>
        <v>K13</v>
      </c>
      <c r="CJ14" s="164" t="n">
        <f aca="false">CJ4</f>
        <v>3</v>
      </c>
      <c r="CO14" s="189" t="str">
        <f aca="false">CO13</f>
        <v>L</v>
      </c>
      <c r="CP14" s="399" t="s">
        <v>1328</v>
      </c>
      <c r="CQ14" s="164" t="str">
        <f aca="false">CONCATENATE(CO14,CP14)</f>
        <v>L13</v>
      </c>
      <c r="CR14" s="164" t="n">
        <f aca="false">CR4</f>
        <v>3</v>
      </c>
      <c r="CW14" s="189" t="str">
        <f aca="false">CW13</f>
        <v>M</v>
      </c>
      <c r="CX14" s="399" t="s">
        <v>1328</v>
      </c>
      <c r="CY14" s="164" t="str">
        <f aca="false">CONCATENATE(CW14,CX14)</f>
        <v>M13</v>
      </c>
      <c r="CZ14" s="164" t="n">
        <f aca="false">CZ4</f>
        <v>1</v>
      </c>
      <c r="DE14" s="189" t="str">
        <f aca="false">DE13</f>
        <v>N</v>
      </c>
      <c r="DF14" s="399" t="s">
        <v>1328</v>
      </c>
      <c r="DG14" s="164" t="str">
        <f aca="false">CONCATENATE(DE14,DF14)</f>
        <v>N13</v>
      </c>
      <c r="DH14" s="164" t="n">
        <f aca="false">DH4</f>
        <v>0</v>
      </c>
      <c r="DM14" s="189" t="str">
        <f aca="false">DM13</f>
        <v>O</v>
      </c>
      <c r="DN14" s="399" t="s">
        <v>1328</v>
      </c>
      <c r="DO14" s="164" t="str">
        <f aca="false">CONCATENATE(DM14,DN14)</f>
        <v>O13</v>
      </c>
      <c r="DP14" s="164" t="n">
        <f aca="false">DP4</f>
        <v>1</v>
      </c>
      <c r="DU14" s="189" t="str">
        <f aca="false">DU13</f>
        <v>P</v>
      </c>
      <c r="DV14" s="399" t="s">
        <v>1328</v>
      </c>
      <c r="DW14" s="164" t="str">
        <f aca="false">CONCATENATE(DU14,DV14)</f>
        <v>P13</v>
      </c>
      <c r="DX14" s="164" t="n">
        <f aca="false">DX4</f>
        <v>3</v>
      </c>
    </row>
    <row r="15" customFormat="false" ht="15" hidden="false" customHeight="false" outlineLevel="0" collapsed="false">
      <c r="A15" s="164" t="str">
        <f aca="false">G15</f>
        <v>A14</v>
      </c>
      <c r="B15" s="164" t="n">
        <f aca="false">H15</f>
        <v>4</v>
      </c>
      <c r="E15" s="189" t="str">
        <f aca="false">E14</f>
        <v>A</v>
      </c>
      <c r="F15" s="399" t="s">
        <v>1329</v>
      </c>
      <c r="G15" s="164" t="str">
        <f aca="false">CONCATENATE(E15,F15)</f>
        <v>A14</v>
      </c>
      <c r="H15" s="395" t="n">
        <f aca="false">I4</f>
        <v>4</v>
      </c>
      <c r="M15" s="189" t="str">
        <f aca="false">M14</f>
        <v>B</v>
      </c>
      <c r="N15" s="399" t="s">
        <v>1329</v>
      </c>
      <c r="O15" s="164" t="str">
        <f aca="false">CONCATENATE(M15,N15)</f>
        <v>B14</v>
      </c>
      <c r="P15" s="395" t="n">
        <f aca="false">Q4</f>
        <v>1</v>
      </c>
      <c r="U15" s="189" t="str">
        <f aca="false">U14</f>
        <v>C</v>
      </c>
      <c r="V15" s="399" t="s">
        <v>1329</v>
      </c>
      <c r="W15" s="164" t="str">
        <f aca="false">CONCATENATE(U15,V15)</f>
        <v>C14</v>
      </c>
      <c r="X15" s="395" t="n">
        <f aca="false">Y4</f>
        <v>4</v>
      </c>
      <c r="AC15" s="189" t="str">
        <f aca="false">AC14</f>
        <v>D</v>
      </c>
      <c r="AD15" s="399" t="s">
        <v>1329</v>
      </c>
      <c r="AE15" s="164" t="str">
        <f aca="false">CONCATENATE(AC15,AD15)</f>
        <v>D14</v>
      </c>
      <c r="AF15" s="395" t="n">
        <f aca="false">AG4</f>
        <v>1</v>
      </c>
      <c r="AK15" s="189" t="str">
        <f aca="false">AK14</f>
        <v>E</v>
      </c>
      <c r="AL15" s="399" t="s">
        <v>1329</v>
      </c>
      <c r="AM15" s="164" t="str">
        <f aca="false">CONCATENATE(AK15,AL15)</f>
        <v>E14</v>
      </c>
      <c r="AN15" s="395" t="n">
        <f aca="false">AO4</f>
        <v>4</v>
      </c>
      <c r="AS15" s="189" t="str">
        <f aca="false">AS14</f>
        <v>F</v>
      </c>
      <c r="AT15" s="399" t="s">
        <v>1329</v>
      </c>
      <c r="AU15" s="164" t="str">
        <f aca="false">CONCATENATE(AS15,AT15)</f>
        <v>F14</v>
      </c>
      <c r="AV15" s="395" t="n">
        <f aca="false">AW4</f>
        <v>4</v>
      </c>
      <c r="BA15" s="189" t="str">
        <f aca="false">BA14</f>
        <v>G</v>
      </c>
      <c r="BB15" s="399" t="s">
        <v>1329</v>
      </c>
      <c r="BC15" s="164" t="str">
        <f aca="false">CONCATENATE(BA15,BB15)</f>
        <v>G14</v>
      </c>
      <c r="BD15" s="395" t="n">
        <f aca="false">BE4</f>
        <v>4</v>
      </c>
      <c r="BI15" s="189" t="str">
        <f aca="false">BI14</f>
        <v>H</v>
      </c>
      <c r="BJ15" s="399" t="s">
        <v>1329</v>
      </c>
      <c r="BK15" s="164" t="str">
        <f aca="false">CONCATENATE(BI15,BJ15)</f>
        <v>H14</v>
      </c>
      <c r="BL15" s="395" t="n">
        <f aca="false">BM4</f>
        <v>1</v>
      </c>
      <c r="BQ15" s="189" t="str">
        <f aca="false">BQ14</f>
        <v>I</v>
      </c>
      <c r="BR15" s="399" t="s">
        <v>1329</v>
      </c>
      <c r="BS15" s="164" t="str">
        <f aca="false">CONCATENATE(BQ15,BR15)</f>
        <v>I14</v>
      </c>
      <c r="BT15" s="164" t="n">
        <f aca="false">BU4</f>
        <v>1</v>
      </c>
      <c r="BY15" s="189" t="str">
        <f aca="false">BY14</f>
        <v>J</v>
      </c>
      <c r="BZ15" s="399" t="s">
        <v>1329</v>
      </c>
      <c r="CA15" s="164" t="str">
        <f aca="false">CONCATENATE(BY15,BZ15)</f>
        <v>J14</v>
      </c>
      <c r="CB15" s="164" t="n">
        <f aca="false">CC4</f>
        <v>1</v>
      </c>
      <c r="CG15" s="189" t="str">
        <f aca="false">CG14</f>
        <v>K</v>
      </c>
      <c r="CH15" s="399" t="s">
        <v>1329</v>
      </c>
      <c r="CI15" s="164" t="str">
        <f aca="false">CONCATENATE(CG15,CH15)</f>
        <v>K14</v>
      </c>
      <c r="CJ15" s="164" t="n">
        <f aca="false">CK4</f>
        <v>1</v>
      </c>
      <c r="CO15" s="189" t="str">
        <f aca="false">CO14</f>
        <v>L</v>
      </c>
      <c r="CP15" s="399" t="s">
        <v>1329</v>
      </c>
      <c r="CQ15" s="164" t="str">
        <f aca="false">CONCATENATE(CO15,CP15)</f>
        <v>L14</v>
      </c>
      <c r="CR15" s="164" t="n">
        <f aca="false">CS4</f>
        <v>4</v>
      </c>
      <c r="CW15" s="189" t="str">
        <f aca="false">CW14</f>
        <v>M</v>
      </c>
      <c r="CX15" s="399" t="s">
        <v>1329</v>
      </c>
      <c r="CY15" s="164" t="str">
        <f aca="false">CONCATENATE(CW15,CX15)</f>
        <v>M14</v>
      </c>
      <c r="CZ15" s="164" t="n">
        <f aca="false">DA4</f>
        <v>1</v>
      </c>
      <c r="DE15" s="189" t="str">
        <f aca="false">DE14</f>
        <v>N</v>
      </c>
      <c r="DF15" s="399" t="s">
        <v>1329</v>
      </c>
      <c r="DG15" s="164" t="str">
        <f aca="false">CONCATENATE(DE15,DF15)</f>
        <v>N14</v>
      </c>
      <c r="DH15" s="164" t="n">
        <f aca="false">DI4</f>
        <v>1</v>
      </c>
      <c r="DM15" s="189" t="str">
        <f aca="false">DM14</f>
        <v>O</v>
      </c>
      <c r="DN15" s="399" t="s">
        <v>1329</v>
      </c>
      <c r="DO15" s="164" t="str">
        <f aca="false">CONCATENATE(DM15,DN15)</f>
        <v>O14</v>
      </c>
      <c r="DP15" s="164" t="n">
        <f aca="false">DQ4</f>
        <v>4</v>
      </c>
      <c r="DU15" s="189" t="str">
        <f aca="false">DU14</f>
        <v>P</v>
      </c>
      <c r="DV15" s="399" t="s">
        <v>1329</v>
      </c>
      <c r="DW15" s="164" t="str">
        <f aca="false">CONCATENATE(DU15,DV15)</f>
        <v>P14</v>
      </c>
      <c r="DX15" s="164" t="n">
        <f aca="false">DY4</f>
        <v>0</v>
      </c>
    </row>
    <row r="16" customFormat="false" ht="15" hidden="false" customHeight="false" outlineLevel="0" collapsed="false">
      <c r="A16" s="164" t="str">
        <f aca="false">G16</f>
        <v>A15</v>
      </c>
      <c r="B16" s="164" t="n">
        <f aca="false">H16</f>
        <v>1</v>
      </c>
      <c r="E16" s="189" t="str">
        <f aca="false">E15</f>
        <v>A</v>
      </c>
      <c r="F16" s="399" t="s">
        <v>1330</v>
      </c>
      <c r="G16" s="164" t="str">
        <f aca="false">CONCATENATE(E16,F16)</f>
        <v>A15</v>
      </c>
      <c r="H16" s="395" t="n">
        <f aca="false">J4</f>
        <v>1</v>
      </c>
      <c r="M16" s="189" t="str">
        <f aca="false">M15</f>
        <v>B</v>
      </c>
      <c r="N16" s="399" t="s">
        <v>1330</v>
      </c>
      <c r="O16" s="164" t="str">
        <f aca="false">CONCATENATE(M16,N16)</f>
        <v>B15</v>
      </c>
      <c r="P16" s="395" t="n">
        <f aca="false">R4</f>
        <v>1</v>
      </c>
      <c r="U16" s="189" t="str">
        <f aca="false">U15</f>
        <v>C</v>
      </c>
      <c r="V16" s="399" t="s">
        <v>1330</v>
      </c>
      <c r="W16" s="164" t="str">
        <f aca="false">CONCATENATE(U16,V16)</f>
        <v>C15</v>
      </c>
      <c r="X16" s="395" t="n">
        <f aca="false">Z4</f>
        <v>1</v>
      </c>
      <c r="AC16" s="189" t="str">
        <f aca="false">AC15</f>
        <v>D</v>
      </c>
      <c r="AD16" s="399" t="s">
        <v>1330</v>
      </c>
      <c r="AE16" s="164" t="str">
        <f aca="false">CONCATENATE(AC16,AD16)</f>
        <v>D15</v>
      </c>
      <c r="AF16" s="395" t="n">
        <f aca="false">AH4</f>
        <v>5</v>
      </c>
      <c r="AK16" s="189" t="str">
        <f aca="false">AK15</f>
        <v>E</v>
      </c>
      <c r="AL16" s="399" t="s">
        <v>1330</v>
      </c>
      <c r="AM16" s="164" t="str">
        <f aca="false">CONCATENATE(AK16,AL16)</f>
        <v>E15</v>
      </c>
      <c r="AN16" s="395" t="n">
        <f aca="false">AP4</f>
        <v>1</v>
      </c>
      <c r="AS16" s="189" t="str">
        <f aca="false">AS15</f>
        <v>F</v>
      </c>
      <c r="AT16" s="399" t="s">
        <v>1330</v>
      </c>
      <c r="AU16" s="164" t="str">
        <f aca="false">CONCATENATE(AS16,AT16)</f>
        <v>F15</v>
      </c>
      <c r="AV16" s="395" t="n">
        <f aca="false">AX4</f>
        <v>1</v>
      </c>
      <c r="BA16" s="189" t="str">
        <f aca="false">BA15</f>
        <v>G</v>
      </c>
      <c r="BB16" s="399" t="s">
        <v>1330</v>
      </c>
      <c r="BC16" s="164" t="str">
        <f aca="false">CONCATENATE(BA16,BB16)</f>
        <v>G15</v>
      </c>
      <c r="BD16" s="395" t="n">
        <f aca="false">BF4</f>
        <v>5</v>
      </c>
      <c r="BI16" s="189" t="str">
        <f aca="false">BI15</f>
        <v>H</v>
      </c>
      <c r="BJ16" s="399" t="s">
        <v>1330</v>
      </c>
      <c r="BK16" s="164" t="str">
        <f aca="false">CONCATENATE(BI16,BJ16)</f>
        <v>H15</v>
      </c>
      <c r="BL16" s="395" t="n">
        <f aca="false">BN4</f>
        <v>1</v>
      </c>
      <c r="BQ16" s="189" t="str">
        <f aca="false">BQ15</f>
        <v>I</v>
      </c>
      <c r="BR16" s="399" t="s">
        <v>1330</v>
      </c>
      <c r="BS16" s="164" t="str">
        <f aca="false">CONCATENATE(BQ16,BR16)</f>
        <v>I15</v>
      </c>
      <c r="BT16" s="164" t="n">
        <f aca="false">BV4</f>
        <v>5</v>
      </c>
      <c r="BY16" s="189" t="str">
        <f aca="false">BY15</f>
        <v>J</v>
      </c>
      <c r="BZ16" s="399" t="s">
        <v>1330</v>
      </c>
      <c r="CA16" s="164" t="str">
        <f aca="false">CONCATENATE(BY16,BZ16)</f>
        <v>J15</v>
      </c>
      <c r="CB16" s="164" t="n">
        <f aca="false">CD4</f>
        <v>1</v>
      </c>
      <c r="CG16" s="189" t="str">
        <f aca="false">CG15</f>
        <v>K</v>
      </c>
      <c r="CH16" s="399" t="s">
        <v>1330</v>
      </c>
      <c r="CI16" s="164" t="str">
        <f aca="false">CONCATENATE(CG16,CH16)</f>
        <v>K15</v>
      </c>
      <c r="CJ16" s="164" t="n">
        <f aca="false">CL4</f>
        <v>5</v>
      </c>
      <c r="CO16" s="189" t="str">
        <f aca="false">CO15</f>
        <v>L</v>
      </c>
      <c r="CP16" s="399" t="s">
        <v>1330</v>
      </c>
      <c r="CQ16" s="164" t="str">
        <f aca="false">CONCATENATE(CO16,CP16)</f>
        <v>L15</v>
      </c>
      <c r="CR16" s="164" t="n">
        <f aca="false">CT4</f>
        <v>5</v>
      </c>
      <c r="CW16" s="189" t="str">
        <f aca="false">CW15</f>
        <v>M</v>
      </c>
      <c r="CX16" s="399" t="s">
        <v>1330</v>
      </c>
      <c r="CY16" s="164" t="str">
        <f aca="false">CONCATENATE(CW16,CX16)</f>
        <v>M15</v>
      </c>
      <c r="CZ16" s="164" t="n">
        <f aca="false">DB4</f>
        <v>5</v>
      </c>
      <c r="DE16" s="189" t="str">
        <f aca="false">DE15</f>
        <v>N</v>
      </c>
      <c r="DF16" s="399" t="s">
        <v>1330</v>
      </c>
      <c r="DG16" s="164" t="str">
        <f aca="false">CONCATENATE(DE16,DF16)</f>
        <v>N15</v>
      </c>
      <c r="DH16" s="164" t="n">
        <f aca="false">DJ4</f>
        <v>1</v>
      </c>
      <c r="DM16" s="189" t="str">
        <f aca="false">DM15</f>
        <v>O</v>
      </c>
      <c r="DN16" s="399" t="s">
        <v>1330</v>
      </c>
      <c r="DO16" s="164" t="str">
        <f aca="false">CONCATENATE(DM16,DN16)</f>
        <v>O15</v>
      </c>
      <c r="DP16" s="164" t="n">
        <f aca="false">DR4</f>
        <v>5</v>
      </c>
      <c r="DU16" s="189" t="str">
        <f aca="false">DU15</f>
        <v>P</v>
      </c>
      <c r="DV16" s="399" t="s">
        <v>1330</v>
      </c>
      <c r="DW16" s="164" t="str">
        <f aca="false">CONCATENATE(DU16,DV16)</f>
        <v>P15</v>
      </c>
      <c r="DX16" s="164" t="n">
        <f aca="false">DZ4</f>
        <v>1</v>
      </c>
    </row>
    <row r="17" customFormat="false" ht="15" hidden="false" customHeight="false" outlineLevel="0" collapsed="false">
      <c r="A17" s="164" t="str">
        <f aca="false">G17</f>
        <v>A16</v>
      </c>
      <c r="B17" s="164" t="n">
        <f aca="false">H17</f>
        <v>1</v>
      </c>
      <c r="E17" s="189" t="str">
        <f aca="false">E16</f>
        <v>A</v>
      </c>
      <c r="F17" s="399" t="s">
        <v>1331</v>
      </c>
      <c r="G17" s="164" t="str">
        <f aca="false">CONCATENATE(E17,F17)</f>
        <v>A16</v>
      </c>
      <c r="H17" s="395" t="n">
        <f aca="false">K4</f>
        <v>1</v>
      </c>
      <c r="M17" s="189" t="str">
        <f aca="false">M16</f>
        <v>B</v>
      </c>
      <c r="N17" s="399" t="s">
        <v>1331</v>
      </c>
      <c r="O17" s="164" t="str">
        <f aca="false">CONCATENATE(M17,N17)</f>
        <v>B16</v>
      </c>
      <c r="P17" s="395" t="n">
        <f aca="false">S4</f>
        <v>1</v>
      </c>
      <c r="U17" s="189" t="str">
        <f aca="false">U16</f>
        <v>C</v>
      </c>
      <c r="V17" s="399" t="s">
        <v>1331</v>
      </c>
      <c r="W17" s="164" t="str">
        <f aca="false">CONCATENATE(U17,V17)</f>
        <v>C16</v>
      </c>
      <c r="X17" s="395" t="n">
        <f aca="false">AA4</f>
        <v>1</v>
      </c>
      <c r="AC17" s="189" t="str">
        <f aca="false">AC16</f>
        <v>D</v>
      </c>
      <c r="AD17" s="399" t="s">
        <v>1331</v>
      </c>
      <c r="AE17" s="164" t="str">
        <f aca="false">CONCATENATE(AC17,AD17)</f>
        <v>D16</v>
      </c>
      <c r="AF17" s="395" t="n">
        <f aca="false">AI4</f>
        <v>6</v>
      </c>
      <c r="AK17" s="189" t="str">
        <f aca="false">AK16</f>
        <v>E</v>
      </c>
      <c r="AL17" s="399" t="s">
        <v>1331</v>
      </c>
      <c r="AM17" s="164" t="str">
        <f aca="false">CONCATENATE(AK17,AL17)</f>
        <v>E16</v>
      </c>
      <c r="AN17" s="395" t="n">
        <f aca="false">AQ4</f>
        <v>1</v>
      </c>
      <c r="AS17" s="189" t="str">
        <f aca="false">AS16</f>
        <v>F</v>
      </c>
      <c r="AT17" s="399" t="s">
        <v>1331</v>
      </c>
      <c r="AU17" s="164" t="str">
        <f aca="false">CONCATENATE(AS17,AT17)</f>
        <v>F16</v>
      </c>
      <c r="AV17" s="395" t="n">
        <f aca="false">AY4</f>
        <v>6</v>
      </c>
      <c r="BA17" s="189" t="str">
        <f aca="false">BA16</f>
        <v>G</v>
      </c>
      <c r="BB17" s="399" t="s">
        <v>1331</v>
      </c>
      <c r="BC17" s="164" t="str">
        <f aca="false">CONCATENATE(BA17,BB17)</f>
        <v>G16</v>
      </c>
      <c r="BD17" s="395" t="n">
        <f aca="false">BG4</f>
        <v>6</v>
      </c>
      <c r="BI17" s="189" t="str">
        <f aca="false">BI16</f>
        <v>H</v>
      </c>
      <c r="BJ17" s="399" t="s">
        <v>1331</v>
      </c>
      <c r="BK17" s="164" t="str">
        <f aca="false">CONCATENATE(BI17,BJ17)</f>
        <v>H16</v>
      </c>
      <c r="BL17" s="395" t="n">
        <f aca="false">BO4</f>
        <v>1</v>
      </c>
      <c r="BQ17" s="189" t="str">
        <f aca="false">BQ16</f>
        <v>I</v>
      </c>
      <c r="BR17" s="399" t="s">
        <v>1331</v>
      </c>
      <c r="BS17" s="164" t="str">
        <f aca="false">CONCATENATE(BQ17,BR17)</f>
        <v>I16</v>
      </c>
      <c r="BT17" s="164" t="n">
        <f aca="false">BW4</f>
        <v>6</v>
      </c>
      <c r="BY17" s="189" t="str">
        <f aca="false">BY16</f>
        <v>J</v>
      </c>
      <c r="BZ17" s="399" t="s">
        <v>1331</v>
      </c>
      <c r="CA17" s="164" t="str">
        <f aca="false">CONCATENATE(BY17,BZ17)</f>
        <v>J16</v>
      </c>
      <c r="CB17" s="164" t="n">
        <f aca="false">CE4</f>
        <v>6</v>
      </c>
      <c r="CG17" s="189" t="str">
        <f aca="false">CG16</f>
        <v>K</v>
      </c>
      <c r="CH17" s="399" t="s">
        <v>1331</v>
      </c>
      <c r="CI17" s="164" t="str">
        <f aca="false">CONCATENATE(CG17,CH17)</f>
        <v>K16</v>
      </c>
      <c r="CJ17" s="164" t="n">
        <f aca="false">CM4</f>
        <v>6</v>
      </c>
      <c r="CO17" s="189" t="str">
        <f aca="false">CO16</f>
        <v>L</v>
      </c>
      <c r="CP17" s="399" t="s">
        <v>1331</v>
      </c>
      <c r="CQ17" s="164" t="str">
        <f aca="false">CONCATENATE(CO17,CP17)</f>
        <v>L16</v>
      </c>
      <c r="CR17" s="164" t="n">
        <f aca="false">CU4</f>
        <v>6</v>
      </c>
      <c r="CW17" s="189" t="str">
        <f aca="false">CW16</f>
        <v>M</v>
      </c>
      <c r="CX17" s="399" t="s">
        <v>1331</v>
      </c>
      <c r="CY17" s="164" t="str">
        <f aca="false">CONCATENATE(CW17,CX17)</f>
        <v>M16</v>
      </c>
      <c r="CZ17" s="164" t="n">
        <f aca="false">DC4</f>
        <v>6</v>
      </c>
      <c r="DE17" s="189" t="str">
        <f aca="false">DE16</f>
        <v>N</v>
      </c>
      <c r="DF17" s="399" t="s">
        <v>1331</v>
      </c>
      <c r="DG17" s="164" t="str">
        <f aca="false">CONCATENATE(DE17,DF17)</f>
        <v>N16</v>
      </c>
      <c r="DH17" s="164" t="n">
        <f aca="false">DK4</f>
        <v>6</v>
      </c>
      <c r="DM17" s="189" t="str">
        <f aca="false">DM16</f>
        <v>O</v>
      </c>
      <c r="DN17" s="399" t="s">
        <v>1331</v>
      </c>
      <c r="DO17" s="164" t="str">
        <f aca="false">CONCATENATE(DM17,DN17)</f>
        <v>O16</v>
      </c>
      <c r="DP17" s="164" t="n">
        <f aca="false">DS4</f>
        <v>1</v>
      </c>
      <c r="DU17" s="189" t="str">
        <f aca="false">DU16</f>
        <v>P</v>
      </c>
      <c r="DV17" s="399" t="s">
        <v>1331</v>
      </c>
      <c r="DW17" s="164" t="str">
        <f aca="false">CONCATENATE(DU17,DV17)</f>
        <v>P16</v>
      </c>
      <c r="DX17" s="164" t="n">
        <f aca="false">EA4</f>
        <v>1</v>
      </c>
    </row>
    <row r="18" customFormat="false" ht="15" hidden="false" customHeight="false" outlineLevel="0" collapsed="false">
      <c r="A18" s="164" t="str">
        <f aca="false">G18</f>
        <v>A21</v>
      </c>
      <c r="B18" s="164" t="n">
        <f aca="false">H18</f>
        <v>2</v>
      </c>
      <c r="E18" s="189" t="str">
        <f aca="false">E17</f>
        <v>A</v>
      </c>
      <c r="F18" s="399" t="s">
        <v>1332</v>
      </c>
      <c r="G18" s="164" t="str">
        <f aca="false">CONCATENATE(E18,F18)</f>
        <v>A21</v>
      </c>
      <c r="H18" s="395" t="n">
        <f aca="false">F5</f>
        <v>2</v>
      </c>
      <c r="M18" s="189" t="str">
        <f aca="false">M17</f>
        <v>B</v>
      </c>
      <c r="N18" s="399" t="s">
        <v>1332</v>
      </c>
      <c r="O18" s="164" t="str">
        <f aca="false">CONCATENATE(M18,N18)</f>
        <v>B21</v>
      </c>
      <c r="P18" s="395" t="n">
        <f aca="false">N5</f>
        <v>1</v>
      </c>
      <c r="U18" s="189" t="str">
        <f aca="false">U17</f>
        <v>C</v>
      </c>
      <c r="V18" s="399" t="s">
        <v>1332</v>
      </c>
      <c r="W18" s="164" t="str">
        <f aca="false">CONCATENATE(U18,V18)</f>
        <v>C21</v>
      </c>
      <c r="X18" s="395" t="n">
        <f aca="false">V5</f>
        <v>2</v>
      </c>
      <c r="AC18" s="189" t="str">
        <f aca="false">AC17</f>
        <v>D</v>
      </c>
      <c r="AD18" s="399" t="s">
        <v>1332</v>
      </c>
      <c r="AE18" s="164" t="str">
        <f aca="false">CONCATENATE(AC18,AD18)</f>
        <v>D21</v>
      </c>
      <c r="AF18" s="395" t="n">
        <f aca="false">AD5</f>
        <v>2</v>
      </c>
      <c r="AK18" s="189" t="str">
        <f aca="false">AK17</f>
        <v>E</v>
      </c>
      <c r="AL18" s="399" t="s">
        <v>1332</v>
      </c>
      <c r="AM18" s="164" t="str">
        <f aca="false">CONCATENATE(AK18,AL18)</f>
        <v>E21</v>
      </c>
      <c r="AN18" s="395" t="n">
        <f aca="false">AL5</f>
        <v>1</v>
      </c>
      <c r="AS18" s="189" t="str">
        <f aca="false">AS17</f>
        <v>F</v>
      </c>
      <c r="AT18" s="399" t="s">
        <v>1332</v>
      </c>
      <c r="AU18" s="164" t="str">
        <f aca="false">CONCATENATE(AS18,AT18)</f>
        <v>F21</v>
      </c>
      <c r="AV18" s="395" t="n">
        <f aca="false">AT5</f>
        <v>2</v>
      </c>
      <c r="BA18" s="189" t="str">
        <f aca="false">BA17</f>
        <v>G</v>
      </c>
      <c r="BB18" s="399" t="s">
        <v>1332</v>
      </c>
      <c r="BC18" s="164" t="str">
        <f aca="false">CONCATENATE(BA18,BB18)</f>
        <v>G21</v>
      </c>
      <c r="BD18" s="395" t="n">
        <f aca="false">BB5</f>
        <v>2</v>
      </c>
      <c r="BI18" s="189" t="str">
        <f aca="false">BI17</f>
        <v>H</v>
      </c>
      <c r="BJ18" s="399" t="s">
        <v>1332</v>
      </c>
      <c r="BK18" s="164" t="str">
        <f aca="false">CONCATENATE(BI18,BJ18)</f>
        <v>H21</v>
      </c>
      <c r="BL18" s="395" t="n">
        <f aca="false">BJ5</f>
        <v>1</v>
      </c>
      <c r="BQ18" s="189" t="str">
        <f aca="false">BQ17</f>
        <v>I</v>
      </c>
      <c r="BR18" s="399" t="s">
        <v>1332</v>
      </c>
      <c r="BS18" s="164" t="str">
        <f aca="false">CONCATENATE(BQ18,BR18)</f>
        <v>I21</v>
      </c>
      <c r="BT18" s="164" t="n">
        <f aca="false">BR5</f>
        <v>2</v>
      </c>
      <c r="BY18" s="189" t="str">
        <f aca="false">BY17</f>
        <v>J</v>
      </c>
      <c r="BZ18" s="399" t="s">
        <v>1332</v>
      </c>
      <c r="CA18" s="164" t="str">
        <f aca="false">CONCATENATE(BY18,BZ18)</f>
        <v>J21</v>
      </c>
      <c r="CB18" s="164" t="n">
        <f aca="false">BZ5</f>
        <v>1</v>
      </c>
      <c r="CG18" s="189" t="str">
        <f aca="false">CG17</f>
        <v>K</v>
      </c>
      <c r="CH18" s="399" t="s">
        <v>1332</v>
      </c>
      <c r="CI18" s="164" t="str">
        <f aca="false">CONCATENATE(CG18,CH18)</f>
        <v>K21</v>
      </c>
      <c r="CJ18" s="164" t="n">
        <f aca="false">CH5</f>
        <v>1</v>
      </c>
      <c r="CO18" s="189" t="str">
        <f aca="false">CO17</f>
        <v>L</v>
      </c>
      <c r="CP18" s="399" t="s">
        <v>1332</v>
      </c>
      <c r="CQ18" s="164" t="str">
        <f aca="false">CONCATENATE(CO18,CP18)</f>
        <v>L21</v>
      </c>
      <c r="CR18" s="164" t="n">
        <f aca="false">CP5</f>
        <v>2</v>
      </c>
      <c r="CW18" s="189" t="str">
        <f aca="false">CW17</f>
        <v>M</v>
      </c>
      <c r="CX18" s="399" t="s">
        <v>1332</v>
      </c>
      <c r="CY18" s="164" t="str">
        <f aca="false">CONCATENATE(CW18,CX18)</f>
        <v>M21</v>
      </c>
      <c r="CZ18" s="164" t="n">
        <f aca="false">CX5</f>
        <v>2</v>
      </c>
      <c r="DE18" s="189" t="str">
        <f aca="false">DE17</f>
        <v>N</v>
      </c>
      <c r="DF18" s="399" t="s">
        <v>1332</v>
      </c>
      <c r="DG18" s="164" t="str">
        <f aca="false">CONCATENATE(DE18,DF18)</f>
        <v>N21</v>
      </c>
      <c r="DH18" s="164" t="n">
        <f aca="false">DF5</f>
        <v>2</v>
      </c>
      <c r="DM18" s="189" t="str">
        <f aca="false">DM17</f>
        <v>O</v>
      </c>
      <c r="DN18" s="399" t="s">
        <v>1332</v>
      </c>
      <c r="DO18" s="164" t="str">
        <f aca="false">CONCATENATE(DM18,DN18)</f>
        <v>O21</v>
      </c>
      <c r="DP18" s="164" t="n">
        <f aca="false">DN5</f>
        <v>1</v>
      </c>
      <c r="DU18" s="189" t="str">
        <f aca="false">DU17</f>
        <v>P</v>
      </c>
      <c r="DV18" s="399" t="s">
        <v>1332</v>
      </c>
      <c r="DW18" s="164" t="str">
        <f aca="false">CONCATENATE(DU18,DV18)</f>
        <v>P21</v>
      </c>
      <c r="DX18" s="164" t="n">
        <f aca="false">DV5</f>
        <v>2</v>
      </c>
    </row>
    <row r="19" customFormat="false" ht="15" hidden="false" customHeight="false" outlineLevel="0" collapsed="false">
      <c r="A19" s="164" t="str">
        <f aca="false">G19</f>
        <v>A22</v>
      </c>
      <c r="B19" s="164" t="n">
        <f aca="false">H19</f>
        <v>0</v>
      </c>
      <c r="E19" s="189" t="str">
        <f aca="false">E18</f>
        <v>A</v>
      </c>
      <c r="F19" s="399" t="s">
        <v>1333</v>
      </c>
      <c r="G19" s="164" t="str">
        <f aca="false">CONCATENATE(E19,F19)</f>
        <v>A22</v>
      </c>
      <c r="H19" s="395" t="n">
        <f aca="false">G5</f>
        <v>0</v>
      </c>
      <c r="M19" s="189" t="str">
        <f aca="false">M18</f>
        <v>B</v>
      </c>
      <c r="N19" s="399" t="s">
        <v>1333</v>
      </c>
      <c r="O19" s="164" t="str">
        <f aca="false">CONCATENATE(M19,N19)</f>
        <v>B22</v>
      </c>
      <c r="P19" s="395" t="n">
        <f aca="false">O5</f>
        <v>0</v>
      </c>
      <c r="U19" s="189" t="str">
        <f aca="false">U18</f>
        <v>C</v>
      </c>
      <c r="V19" s="399" t="s">
        <v>1333</v>
      </c>
      <c r="W19" s="164" t="str">
        <f aca="false">CONCATENATE(U19,V19)</f>
        <v>C22</v>
      </c>
      <c r="X19" s="395" t="n">
        <f aca="false">W5</f>
        <v>0</v>
      </c>
      <c r="AC19" s="189" t="str">
        <f aca="false">AC18</f>
        <v>D</v>
      </c>
      <c r="AD19" s="399" t="s">
        <v>1333</v>
      </c>
      <c r="AE19" s="164" t="str">
        <f aca="false">CONCATENATE(AC19,AD19)</f>
        <v>D22</v>
      </c>
      <c r="AF19" s="395" t="n">
        <f aca="false">AE5</f>
        <v>0</v>
      </c>
      <c r="AK19" s="189" t="str">
        <f aca="false">AK18</f>
        <v>E</v>
      </c>
      <c r="AL19" s="399" t="s">
        <v>1333</v>
      </c>
      <c r="AM19" s="164" t="str">
        <f aca="false">CONCATENATE(AK19,AL19)</f>
        <v>E22</v>
      </c>
      <c r="AN19" s="395" t="n">
        <f aca="false">AM5</f>
        <v>0</v>
      </c>
      <c r="AS19" s="189" t="str">
        <f aca="false">AS18</f>
        <v>F</v>
      </c>
      <c r="AT19" s="399" t="s">
        <v>1333</v>
      </c>
      <c r="AU19" s="164" t="str">
        <f aca="false">CONCATENATE(AS19,AT19)</f>
        <v>F22</v>
      </c>
      <c r="AV19" s="395" t="n">
        <f aca="false">AU5</f>
        <v>0</v>
      </c>
      <c r="BA19" s="189" t="str">
        <f aca="false">BA18</f>
        <v>G</v>
      </c>
      <c r="BB19" s="399" t="s">
        <v>1333</v>
      </c>
      <c r="BC19" s="164" t="str">
        <f aca="false">CONCATENATE(BA19,BB19)</f>
        <v>G22</v>
      </c>
      <c r="BD19" s="395" t="n">
        <f aca="false">BC5</f>
        <v>0</v>
      </c>
      <c r="BI19" s="189" t="str">
        <f aca="false">BI18</f>
        <v>H</v>
      </c>
      <c r="BJ19" s="399" t="s">
        <v>1333</v>
      </c>
      <c r="BK19" s="164" t="str">
        <f aca="false">CONCATENATE(BI19,BJ19)</f>
        <v>H22</v>
      </c>
      <c r="BL19" s="395" t="n">
        <f aca="false">BK5</f>
        <v>0</v>
      </c>
      <c r="BQ19" s="189" t="str">
        <f aca="false">BQ18</f>
        <v>I</v>
      </c>
      <c r="BR19" s="399" t="s">
        <v>1333</v>
      </c>
      <c r="BS19" s="164" t="str">
        <f aca="false">CONCATENATE(BQ19,BR19)</f>
        <v>I22</v>
      </c>
      <c r="BT19" s="164" t="n">
        <f aca="false">BS5</f>
        <v>0</v>
      </c>
      <c r="BY19" s="189" t="str">
        <f aca="false">BY18</f>
        <v>J</v>
      </c>
      <c r="BZ19" s="399" t="s">
        <v>1333</v>
      </c>
      <c r="CA19" s="164" t="str">
        <f aca="false">CONCATENATE(BY19,BZ19)</f>
        <v>J22</v>
      </c>
      <c r="CB19" s="164" t="n">
        <f aca="false">CA5</f>
        <v>0</v>
      </c>
      <c r="CG19" s="189" t="str">
        <f aca="false">CG18</f>
        <v>K</v>
      </c>
      <c r="CH19" s="399" t="s">
        <v>1333</v>
      </c>
      <c r="CI19" s="164" t="str">
        <f aca="false">CONCATENATE(CG19,CH19)</f>
        <v>K22</v>
      </c>
      <c r="CJ19" s="164" t="n">
        <f aca="false">CI5</f>
        <v>0</v>
      </c>
      <c r="CO19" s="189" t="str">
        <f aca="false">CO18</f>
        <v>L</v>
      </c>
      <c r="CP19" s="399" t="s">
        <v>1333</v>
      </c>
      <c r="CQ19" s="164" t="str">
        <f aca="false">CONCATENATE(CO19,CP19)</f>
        <v>L22</v>
      </c>
      <c r="CR19" s="164" t="n">
        <f aca="false">CQ5</f>
        <v>0</v>
      </c>
      <c r="CW19" s="189" t="str">
        <f aca="false">CW18</f>
        <v>M</v>
      </c>
      <c r="CX19" s="399" t="s">
        <v>1333</v>
      </c>
      <c r="CY19" s="164" t="str">
        <f aca="false">CONCATENATE(CW19,CX19)</f>
        <v>M22</v>
      </c>
      <c r="CZ19" s="164" t="n">
        <f aca="false">CY5</f>
        <v>0</v>
      </c>
      <c r="DE19" s="189" t="str">
        <f aca="false">DE18</f>
        <v>N</v>
      </c>
      <c r="DF19" s="399" t="s">
        <v>1333</v>
      </c>
      <c r="DG19" s="164" t="str">
        <f aca="false">CONCATENATE(DE19,DF19)</f>
        <v>N22</v>
      </c>
      <c r="DH19" s="164" t="n">
        <f aca="false">DG5</f>
        <v>0</v>
      </c>
      <c r="DM19" s="189" t="str">
        <f aca="false">DM18</f>
        <v>O</v>
      </c>
      <c r="DN19" s="399" t="s">
        <v>1333</v>
      </c>
      <c r="DO19" s="164" t="str">
        <f aca="false">CONCATENATE(DM19,DN19)</f>
        <v>O22</v>
      </c>
      <c r="DP19" s="164" t="n">
        <f aca="false">DO5</f>
        <v>0</v>
      </c>
      <c r="DU19" s="189" t="str">
        <f aca="false">DU18</f>
        <v>P</v>
      </c>
      <c r="DV19" s="399" t="s">
        <v>1333</v>
      </c>
      <c r="DW19" s="164" t="str">
        <f aca="false">CONCATENATE(DU19,DV19)</f>
        <v>P22</v>
      </c>
      <c r="DX19" s="164" t="n">
        <f aca="false">DW5</f>
        <v>0</v>
      </c>
    </row>
    <row r="20" customFormat="false" ht="15" hidden="false" customHeight="false" outlineLevel="0" collapsed="false">
      <c r="A20" s="164" t="str">
        <f aca="false">G20</f>
        <v>A23</v>
      </c>
      <c r="B20" s="164" t="n">
        <f aca="false">H20</f>
        <v>2</v>
      </c>
      <c r="E20" s="189" t="str">
        <f aca="false">E19</f>
        <v>A</v>
      </c>
      <c r="F20" s="399" t="s">
        <v>1334</v>
      </c>
      <c r="G20" s="164" t="str">
        <f aca="false">CONCATENATE(E20,F20)</f>
        <v>A23</v>
      </c>
      <c r="H20" s="395" t="n">
        <f aca="false">H5</f>
        <v>2</v>
      </c>
      <c r="M20" s="189" t="str">
        <f aca="false">M19</f>
        <v>B</v>
      </c>
      <c r="N20" s="399" t="s">
        <v>1334</v>
      </c>
      <c r="O20" s="164" t="str">
        <f aca="false">CONCATENATE(M20,N20)</f>
        <v>B23</v>
      </c>
      <c r="P20" s="395" t="n">
        <f aca="false">P5</f>
        <v>3</v>
      </c>
      <c r="U20" s="189" t="str">
        <f aca="false">U19</f>
        <v>C</v>
      </c>
      <c r="V20" s="399" t="s">
        <v>1334</v>
      </c>
      <c r="W20" s="164" t="str">
        <f aca="false">CONCATENATE(U20,V20)</f>
        <v>C23</v>
      </c>
      <c r="X20" s="395" t="n">
        <f aca="false">X5</f>
        <v>2</v>
      </c>
      <c r="AC20" s="189" t="str">
        <f aca="false">AC19</f>
        <v>D</v>
      </c>
      <c r="AD20" s="399" t="s">
        <v>1334</v>
      </c>
      <c r="AE20" s="164" t="str">
        <f aca="false">CONCATENATE(AC20,AD20)</f>
        <v>D23</v>
      </c>
      <c r="AF20" s="395" t="n">
        <f aca="false">AF5</f>
        <v>2</v>
      </c>
      <c r="AK20" s="189" t="str">
        <f aca="false">AK19</f>
        <v>E</v>
      </c>
      <c r="AL20" s="399" t="s">
        <v>1334</v>
      </c>
      <c r="AM20" s="164" t="str">
        <f aca="false">CONCATENATE(AK20,AL20)</f>
        <v>E23</v>
      </c>
      <c r="AN20" s="395" t="n">
        <f aca="false">AN5</f>
        <v>3</v>
      </c>
      <c r="AS20" s="189" t="str">
        <f aca="false">AS19</f>
        <v>F</v>
      </c>
      <c r="AT20" s="399" t="s">
        <v>1334</v>
      </c>
      <c r="AU20" s="164" t="str">
        <f aca="false">CONCATENATE(AS20,AT20)</f>
        <v>F23</v>
      </c>
      <c r="AV20" s="395" t="n">
        <f aca="false">AV5</f>
        <v>3</v>
      </c>
      <c r="BA20" s="189" t="str">
        <f aca="false">BA19</f>
        <v>G</v>
      </c>
      <c r="BB20" s="399" t="s">
        <v>1334</v>
      </c>
      <c r="BC20" s="164" t="str">
        <f aca="false">CONCATENATE(BA20,BB20)</f>
        <v>G23</v>
      </c>
      <c r="BD20" s="395" t="n">
        <f aca="false">BD5</f>
        <v>2</v>
      </c>
      <c r="BI20" s="189" t="str">
        <f aca="false">BI19</f>
        <v>H</v>
      </c>
      <c r="BJ20" s="399" t="s">
        <v>1334</v>
      </c>
      <c r="BK20" s="164" t="str">
        <f aca="false">CONCATENATE(BI20,BJ20)</f>
        <v>H23</v>
      </c>
      <c r="BL20" s="395" t="n">
        <f aca="false">BL5</f>
        <v>2</v>
      </c>
      <c r="BQ20" s="189" t="str">
        <f aca="false">BQ19</f>
        <v>I</v>
      </c>
      <c r="BR20" s="399" t="s">
        <v>1334</v>
      </c>
      <c r="BS20" s="164" t="str">
        <f aca="false">CONCATENATE(BQ20,BR20)</f>
        <v>I23</v>
      </c>
      <c r="BT20" s="164" t="n">
        <f aca="false">BT5</f>
        <v>2</v>
      </c>
      <c r="BY20" s="189" t="str">
        <f aca="false">BY19</f>
        <v>J</v>
      </c>
      <c r="BZ20" s="399" t="s">
        <v>1334</v>
      </c>
      <c r="CA20" s="164" t="str">
        <f aca="false">CONCATENATE(BY20,BZ20)</f>
        <v>J23</v>
      </c>
      <c r="CB20" s="164" t="n">
        <f aca="false">CB5</f>
        <v>2</v>
      </c>
      <c r="CG20" s="189" t="str">
        <f aca="false">CG19</f>
        <v>K</v>
      </c>
      <c r="CH20" s="399" t="s">
        <v>1334</v>
      </c>
      <c r="CI20" s="164" t="str">
        <f aca="false">CONCATENATE(CG20,CH20)</f>
        <v>K23</v>
      </c>
      <c r="CJ20" s="164" t="n">
        <f aca="false">CJ5</f>
        <v>3</v>
      </c>
      <c r="CO20" s="189" t="str">
        <f aca="false">CO19</f>
        <v>L</v>
      </c>
      <c r="CP20" s="399" t="s">
        <v>1334</v>
      </c>
      <c r="CQ20" s="164" t="str">
        <f aca="false">CONCATENATE(CO20,CP20)</f>
        <v>L23</v>
      </c>
      <c r="CR20" s="164" t="n">
        <f aca="false">CR5</f>
        <v>3</v>
      </c>
      <c r="CW20" s="189" t="str">
        <f aca="false">CW19</f>
        <v>M</v>
      </c>
      <c r="CX20" s="399" t="s">
        <v>1334</v>
      </c>
      <c r="CY20" s="164" t="str">
        <f aca="false">CONCATENATE(CW20,CX20)</f>
        <v>M23</v>
      </c>
      <c r="CZ20" s="164" t="n">
        <f aca="false">CZ5</f>
        <v>2</v>
      </c>
      <c r="DE20" s="189" t="str">
        <f aca="false">DE19</f>
        <v>N</v>
      </c>
      <c r="DF20" s="399" t="s">
        <v>1334</v>
      </c>
      <c r="DG20" s="164" t="str">
        <f aca="false">CONCATENATE(DE20,DF20)</f>
        <v>N23</v>
      </c>
      <c r="DH20" s="164" t="n">
        <f aca="false">DH5</f>
        <v>2</v>
      </c>
      <c r="DM20" s="189" t="str">
        <f aca="false">DM19</f>
        <v>O</v>
      </c>
      <c r="DN20" s="399" t="s">
        <v>1334</v>
      </c>
      <c r="DO20" s="164" t="str">
        <f aca="false">CONCATENATE(DM20,DN20)</f>
        <v>O23</v>
      </c>
      <c r="DP20" s="164" t="n">
        <f aca="false">DP5</f>
        <v>2</v>
      </c>
      <c r="DU20" s="189" t="str">
        <f aca="false">DU19</f>
        <v>P</v>
      </c>
      <c r="DV20" s="399" t="s">
        <v>1334</v>
      </c>
      <c r="DW20" s="164" t="str">
        <f aca="false">CONCATENATE(DU20,DV20)</f>
        <v>P23</v>
      </c>
      <c r="DX20" s="164" t="n">
        <f aca="false">DX5</f>
        <v>3</v>
      </c>
    </row>
    <row r="21" customFormat="false" ht="15" hidden="false" customHeight="false" outlineLevel="0" collapsed="false">
      <c r="A21" s="164" t="str">
        <f aca="false">G21</f>
        <v>A24</v>
      </c>
      <c r="B21" s="164" t="n">
        <f aca="false">H21</f>
        <v>2</v>
      </c>
      <c r="E21" s="189" t="str">
        <f aca="false">E20</f>
        <v>A</v>
      </c>
      <c r="F21" s="399" t="s">
        <v>1335</v>
      </c>
      <c r="G21" s="164" t="str">
        <f aca="false">CONCATENATE(E21,F21)</f>
        <v>A24</v>
      </c>
      <c r="H21" s="395" t="n">
        <f aca="false">I5</f>
        <v>2</v>
      </c>
      <c r="M21" s="189" t="str">
        <f aca="false">M20</f>
        <v>B</v>
      </c>
      <c r="N21" s="399" t="s">
        <v>1335</v>
      </c>
      <c r="O21" s="164" t="str">
        <f aca="false">CONCATENATE(M21,N21)</f>
        <v>B24</v>
      </c>
      <c r="P21" s="395" t="n">
        <f aca="false">Q5</f>
        <v>2</v>
      </c>
      <c r="U21" s="189" t="str">
        <f aca="false">U20</f>
        <v>C</v>
      </c>
      <c r="V21" s="399" t="s">
        <v>1335</v>
      </c>
      <c r="W21" s="164" t="str">
        <f aca="false">CONCATENATE(U21,V21)</f>
        <v>C24</v>
      </c>
      <c r="X21" s="395" t="n">
        <f aca="false">Y5</f>
        <v>2</v>
      </c>
      <c r="AC21" s="189" t="str">
        <f aca="false">AC20</f>
        <v>D</v>
      </c>
      <c r="AD21" s="399" t="s">
        <v>1335</v>
      </c>
      <c r="AE21" s="164" t="str">
        <f aca="false">CONCATENATE(AC21,AD21)</f>
        <v>D24</v>
      </c>
      <c r="AF21" s="395" t="n">
        <f aca="false">AG5</f>
        <v>2</v>
      </c>
      <c r="AK21" s="189" t="str">
        <f aca="false">AK20</f>
        <v>E</v>
      </c>
      <c r="AL21" s="399" t="s">
        <v>1335</v>
      </c>
      <c r="AM21" s="164" t="str">
        <f aca="false">CONCATENATE(AK21,AL21)</f>
        <v>E24</v>
      </c>
      <c r="AN21" s="395" t="n">
        <f aca="false">AO5</f>
        <v>4</v>
      </c>
      <c r="AS21" s="189" t="str">
        <f aca="false">AS20</f>
        <v>F</v>
      </c>
      <c r="AT21" s="399" t="s">
        <v>1335</v>
      </c>
      <c r="AU21" s="164" t="str">
        <f aca="false">CONCATENATE(AS21,AT21)</f>
        <v>F24</v>
      </c>
      <c r="AV21" s="395" t="n">
        <f aca="false">AW5</f>
        <v>4</v>
      </c>
      <c r="BA21" s="189" t="str">
        <f aca="false">BA20</f>
        <v>G</v>
      </c>
      <c r="BB21" s="399" t="s">
        <v>1335</v>
      </c>
      <c r="BC21" s="164" t="str">
        <f aca="false">CONCATENATE(BA21,BB21)</f>
        <v>G24</v>
      </c>
      <c r="BD21" s="395" t="n">
        <f aca="false">BE5</f>
        <v>4</v>
      </c>
      <c r="BI21" s="189" t="str">
        <f aca="false">BI20</f>
        <v>H</v>
      </c>
      <c r="BJ21" s="399" t="s">
        <v>1335</v>
      </c>
      <c r="BK21" s="164" t="str">
        <f aca="false">CONCATENATE(BI21,BJ21)</f>
        <v>H24</v>
      </c>
      <c r="BL21" s="395" t="n">
        <f aca="false">BM5</f>
        <v>4</v>
      </c>
      <c r="BQ21" s="189" t="str">
        <f aca="false">BQ20</f>
        <v>I</v>
      </c>
      <c r="BR21" s="399" t="s">
        <v>1335</v>
      </c>
      <c r="BS21" s="164" t="str">
        <f aca="false">CONCATENATE(BQ21,BR21)</f>
        <v>I24</v>
      </c>
      <c r="BT21" s="164" t="n">
        <f aca="false">BU5</f>
        <v>2</v>
      </c>
      <c r="BY21" s="189" t="str">
        <f aca="false">BY20</f>
        <v>J</v>
      </c>
      <c r="BZ21" s="399" t="s">
        <v>1335</v>
      </c>
      <c r="CA21" s="164" t="str">
        <f aca="false">CONCATENATE(BY21,BZ21)</f>
        <v>J24</v>
      </c>
      <c r="CB21" s="164" t="n">
        <f aca="false">CC5</f>
        <v>4</v>
      </c>
      <c r="CG21" s="189" t="str">
        <f aca="false">CG20</f>
        <v>K</v>
      </c>
      <c r="CH21" s="399" t="s">
        <v>1335</v>
      </c>
      <c r="CI21" s="164" t="str">
        <f aca="false">CONCATENATE(CG21,CH21)</f>
        <v>K24</v>
      </c>
      <c r="CJ21" s="164" t="n">
        <f aca="false">CK5</f>
        <v>4</v>
      </c>
      <c r="CO21" s="189" t="str">
        <f aca="false">CO20</f>
        <v>L</v>
      </c>
      <c r="CP21" s="399" t="s">
        <v>1335</v>
      </c>
      <c r="CQ21" s="164" t="str">
        <f aca="false">CONCATENATE(CO21,CP21)</f>
        <v>L24</v>
      </c>
      <c r="CR21" s="164" t="n">
        <f aca="false">CS5</f>
        <v>4</v>
      </c>
      <c r="CW21" s="189" t="str">
        <f aca="false">CW20</f>
        <v>M</v>
      </c>
      <c r="CX21" s="399" t="s">
        <v>1335</v>
      </c>
      <c r="CY21" s="164" t="str">
        <f aca="false">CONCATENATE(CW21,CX21)</f>
        <v>M24</v>
      </c>
      <c r="CZ21" s="164" t="n">
        <f aca="false">DA5</f>
        <v>2</v>
      </c>
      <c r="DE21" s="189" t="str">
        <f aca="false">DE20</f>
        <v>N</v>
      </c>
      <c r="DF21" s="399" t="s">
        <v>1335</v>
      </c>
      <c r="DG21" s="164" t="str">
        <f aca="false">CONCATENATE(DE21,DF21)</f>
        <v>N24</v>
      </c>
      <c r="DH21" s="164" t="n">
        <f aca="false">DI5</f>
        <v>2</v>
      </c>
      <c r="DM21" s="189" t="str">
        <f aca="false">DM20</f>
        <v>O</v>
      </c>
      <c r="DN21" s="399" t="s">
        <v>1335</v>
      </c>
      <c r="DO21" s="164" t="str">
        <f aca="false">CONCATENATE(DM21,DN21)</f>
        <v>O24</v>
      </c>
      <c r="DP21" s="164" t="n">
        <f aca="false">DQ5</f>
        <v>4</v>
      </c>
      <c r="DU21" s="189" t="str">
        <f aca="false">DU20</f>
        <v>P</v>
      </c>
      <c r="DV21" s="399" t="s">
        <v>1335</v>
      </c>
      <c r="DW21" s="164" t="str">
        <f aca="false">CONCATENATE(DU21,DV21)</f>
        <v>P24</v>
      </c>
      <c r="DX21" s="164" t="n">
        <f aca="false">DY5</f>
        <v>2</v>
      </c>
    </row>
    <row r="22" customFormat="false" ht="15" hidden="false" customHeight="false" outlineLevel="0" collapsed="false">
      <c r="A22" s="164" t="str">
        <f aca="false">G22</f>
        <v>A25</v>
      </c>
      <c r="B22" s="164" t="n">
        <f aca="false">H22</f>
        <v>2</v>
      </c>
      <c r="E22" s="189" t="str">
        <f aca="false">E21</f>
        <v>A</v>
      </c>
      <c r="F22" s="399" t="s">
        <v>1336</v>
      </c>
      <c r="G22" s="164" t="str">
        <f aca="false">CONCATENATE(E22,F22)</f>
        <v>A25</v>
      </c>
      <c r="H22" s="395" t="n">
        <f aca="false">J5</f>
        <v>2</v>
      </c>
      <c r="M22" s="189" t="str">
        <f aca="false">M21</f>
        <v>B</v>
      </c>
      <c r="N22" s="399" t="s">
        <v>1336</v>
      </c>
      <c r="O22" s="164" t="str">
        <f aca="false">CONCATENATE(M22,N22)</f>
        <v>B25</v>
      </c>
      <c r="P22" s="395" t="n">
        <f aca="false">R5</f>
        <v>5</v>
      </c>
      <c r="U22" s="189" t="str">
        <f aca="false">U21</f>
        <v>C</v>
      </c>
      <c r="V22" s="399" t="s">
        <v>1336</v>
      </c>
      <c r="W22" s="164" t="str">
        <f aca="false">CONCATENATE(U22,V22)</f>
        <v>C25</v>
      </c>
      <c r="X22" s="395" t="n">
        <f aca="false">Z5</f>
        <v>2</v>
      </c>
      <c r="AC22" s="189" t="str">
        <f aca="false">AC21</f>
        <v>D</v>
      </c>
      <c r="AD22" s="399" t="s">
        <v>1336</v>
      </c>
      <c r="AE22" s="164" t="str">
        <f aca="false">CONCATENATE(AC22,AD22)</f>
        <v>D25</v>
      </c>
      <c r="AF22" s="395" t="n">
        <f aca="false">AH5</f>
        <v>2</v>
      </c>
      <c r="AK22" s="189" t="str">
        <f aca="false">AK21</f>
        <v>E</v>
      </c>
      <c r="AL22" s="399" t="s">
        <v>1336</v>
      </c>
      <c r="AM22" s="164" t="str">
        <f aca="false">CONCATENATE(AK22,AL22)</f>
        <v>E25</v>
      </c>
      <c r="AN22" s="395" t="n">
        <f aca="false">AP5</f>
        <v>5</v>
      </c>
      <c r="AS22" s="189" t="str">
        <f aca="false">AS21</f>
        <v>F</v>
      </c>
      <c r="AT22" s="399" t="s">
        <v>1336</v>
      </c>
      <c r="AU22" s="164" t="str">
        <f aca="false">CONCATENATE(AS22,AT22)</f>
        <v>F25</v>
      </c>
      <c r="AV22" s="395" t="n">
        <f aca="false">AX5</f>
        <v>5</v>
      </c>
      <c r="BA22" s="189" t="str">
        <f aca="false">BA21</f>
        <v>G</v>
      </c>
      <c r="BB22" s="399" t="s">
        <v>1336</v>
      </c>
      <c r="BC22" s="164" t="str">
        <f aca="false">CONCATENATE(BA22,BB22)</f>
        <v>G25</v>
      </c>
      <c r="BD22" s="395" t="n">
        <f aca="false">BF5</f>
        <v>2</v>
      </c>
      <c r="BI22" s="189" t="str">
        <f aca="false">BI21</f>
        <v>H</v>
      </c>
      <c r="BJ22" s="399" t="s">
        <v>1336</v>
      </c>
      <c r="BK22" s="164" t="str">
        <f aca="false">CONCATENATE(BI22,BJ22)</f>
        <v>H25</v>
      </c>
      <c r="BL22" s="395" t="n">
        <f aca="false">BN5</f>
        <v>2</v>
      </c>
      <c r="BQ22" s="189" t="str">
        <f aca="false">BQ21</f>
        <v>I</v>
      </c>
      <c r="BR22" s="399" t="s">
        <v>1336</v>
      </c>
      <c r="BS22" s="164" t="str">
        <f aca="false">CONCATENATE(BQ22,BR22)</f>
        <v>I25</v>
      </c>
      <c r="BT22" s="164" t="n">
        <f aca="false">BV5</f>
        <v>5</v>
      </c>
      <c r="BY22" s="189" t="str">
        <f aca="false">BY21</f>
        <v>J</v>
      </c>
      <c r="BZ22" s="399" t="s">
        <v>1336</v>
      </c>
      <c r="CA22" s="164" t="str">
        <f aca="false">CONCATENATE(BY22,BZ22)</f>
        <v>J25</v>
      </c>
      <c r="CB22" s="164" t="n">
        <f aca="false">CD5</f>
        <v>2</v>
      </c>
      <c r="CG22" s="189" t="str">
        <f aca="false">CG21</f>
        <v>K</v>
      </c>
      <c r="CH22" s="399" t="s">
        <v>1336</v>
      </c>
      <c r="CI22" s="164" t="str">
        <f aca="false">CONCATENATE(CG22,CH22)</f>
        <v>K25</v>
      </c>
      <c r="CJ22" s="164" t="n">
        <f aca="false">CL5</f>
        <v>5</v>
      </c>
      <c r="CO22" s="189" t="str">
        <f aca="false">CO21</f>
        <v>L</v>
      </c>
      <c r="CP22" s="399" t="s">
        <v>1336</v>
      </c>
      <c r="CQ22" s="164" t="str">
        <f aca="false">CONCATENATE(CO22,CP22)</f>
        <v>L25</v>
      </c>
      <c r="CR22" s="164" t="n">
        <f aca="false">CT5</f>
        <v>5</v>
      </c>
      <c r="CW22" s="189" t="str">
        <f aca="false">CW21</f>
        <v>M</v>
      </c>
      <c r="CX22" s="399" t="s">
        <v>1336</v>
      </c>
      <c r="CY22" s="164" t="str">
        <f aca="false">CONCATENATE(CW22,CX22)</f>
        <v>M25</v>
      </c>
      <c r="CZ22" s="164" t="n">
        <f aca="false">DB5</f>
        <v>2</v>
      </c>
      <c r="DE22" s="189" t="str">
        <f aca="false">DE21</f>
        <v>N</v>
      </c>
      <c r="DF22" s="399" t="s">
        <v>1336</v>
      </c>
      <c r="DG22" s="164" t="str">
        <f aca="false">CONCATENATE(DE22,DF22)</f>
        <v>N25</v>
      </c>
      <c r="DH22" s="164" t="n">
        <f aca="false">DJ5</f>
        <v>2</v>
      </c>
      <c r="DM22" s="189" t="str">
        <f aca="false">DM21</f>
        <v>O</v>
      </c>
      <c r="DN22" s="399" t="s">
        <v>1336</v>
      </c>
      <c r="DO22" s="164" t="str">
        <f aca="false">CONCATENATE(DM22,DN22)</f>
        <v>O25</v>
      </c>
      <c r="DP22" s="164" t="n">
        <f aca="false">DR5</f>
        <v>5</v>
      </c>
      <c r="DU22" s="189" t="str">
        <f aca="false">DU21</f>
        <v>P</v>
      </c>
      <c r="DV22" s="399" t="s">
        <v>1336</v>
      </c>
      <c r="DW22" s="164" t="str">
        <f aca="false">CONCATENATE(DU22,DV22)</f>
        <v>P25</v>
      </c>
      <c r="DX22" s="164" t="n">
        <f aca="false">DZ5</f>
        <v>2</v>
      </c>
    </row>
    <row r="23" customFormat="false" ht="15" hidden="false" customHeight="false" outlineLevel="0" collapsed="false">
      <c r="A23" s="164" t="str">
        <f aca="false">G23</f>
        <v>A26</v>
      </c>
      <c r="B23" s="164" t="n">
        <f aca="false">H23</f>
        <v>6</v>
      </c>
      <c r="E23" s="189" t="str">
        <f aca="false">E22</f>
        <v>A</v>
      </c>
      <c r="F23" s="399" t="s">
        <v>1337</v>
      </c>
      <c r="G23" s="164" t="str">
        <f aca="false">CONCATENATE(E23,F23)</f>
        <v>A26</v>
      </c>
      <c r="H23" s="395" t="n">
        <f aca="false">K5</f>
        <v>6</v>
      </c>
      <c r="M23" s="189" t="str">
        <f aca="false">M22</f>
        <v>B</v>
      </c>
      <c r="N23" s="399" t="s">
        <v>1337</v>
      </c>
      <c r="O23" s="164" t="str">
        <f aca="false">CONCATENATE(M23,N23)</f>
        <v>B26</v>
      </c>
      <c r="P23" s="395" t="n">
        <f aca="false">S5</f>
        <v>3</v>
      </c>
      <c r="U23" s="189" t="str">
        <f aca="false">U22</f>
        <v>C</v>
      </c>
      <c r="V23" s="399" t="s">
        <v>1337</v>
      </c>
      <c r="W23" s="164" t="str">
        <f aca="false">CONCATENATE(U23,V23)</f>
        <v>C26</v>
      </c>
      <c r="X23" s="395" t="n">
        <f aca="false">AA5</f>
        <v>6</v>
      </c>
      <c r="AC23" s="189" t="str">
        <f aca="false">AC22</f>
        <v>D</v>
      </c>
      <c r="AD23" s="399" t="s">
        <v>1337</v>
      </c>
      <c r="AE23" s="164" t="str">
        <f aca="false">CONCATENATE(AC23,AD23)</f>
        <v>D26</v>
      </c>
      <c r="AF23" s="395" t="n">
        <f aca="false">AI5</f>
        <v>3</v>
      </c>
      <c r="AK23" s="189" t="str">
        <f aca="false">AK22</f>
        <v>E</v>
      </c>
      <c r="AL23" s="399" t="s">
        <v>1337</v>
      </c>
      <c r="AM23" s="164" t="str">
        <f aca="false">CONCATENATE(AK23,AL23)</f>
        <v>E26</v>
      </c>
      <c r="AN23" s="395" t="n">
        <f aca="false">AQ5</f>
        <v>3</v>
      </c>
      <c r="AS23" s="189" t="str">
        <f aca="false">AS22</f>
        <v>F</v>
      </c>
      <c r="AT23" s="399" t="s">
        <v>1337</v>
      </c>
      <c r="AU23" s="164" t="str">
        <f aca="false">CONCATENATE(AS23,AT23)</f>
        <v>F26</v>
      </c>
      <c r="AV23" s="395" t="n">
        <f aca="false">AY5</f>
        <v>6</v>
      </c>
      <c r="BA23" s="189" t="str">
        <f aca="false">BA22</f>
        <v>G</v>
      </c>
      <c r="BB23" s="399" t="s">
        <v>1337</v>
      </c>
      <c r="BC23" s="164" t="str">
        <f aca="false">CONCATENATE(BA23,BB23)</f>
        <v>G26</v>
      </c>
      <c r="BD23" s="395" t="n">
        <f aca="false">BG5</f>
        <v>3</v>
      </c>
      <c r="BI23" s="189" t="str">
        <f aca="false">BI22</f>
        <v>H</v>
      </c>
      <c r="BJ23" s="399" t="s">
        <v>1337</v>
      </c>
      <c r="BK23" s="164" t="str">
        <f aca="false">CONCATENATE(BI23,BJ23)</f>
        <v>H26</v>
      </c>
      <c r="BL23" s="395" t="n">
        <f aca="false">BO5</f>
        <v>3</v>
      </c>
      <c r="BQ23" s="189" t="str">
        <f aca="false">BQ22</f>
        <v>I</v>
      </c>
      <c r="BR23" s="399" t="s">
        <v>1337</v>
      </c>
      <c r="BS23" s="164" t="str">
        <f aca="false">CONCATENATE(BQ23,BR23)</f>
        <v>I26</v>
      </c>
      <c r="BT23" s="164" t="n">
        <f aca="false">BW5</f>
        <v>6</v>
      </c>
      <c r="BY23" s="189" t="str">
        <f aca="false">BY22</f>
        <v>J</v>
      </c>
      <c r="BZ23" s="399" t="s">
        <v>1337</v>
      </c>
      <c r="CA23" s="164" t="str">
        <f aca="false">CONCATENATE(BY23,BZ23)</f>
        <v>J26</v>
      </c>
      <c r="CB23" s="164" t="n">
        <f aca="false">CE5</f>
        <v>6</v>
      </c>
      <c r="CG23" s="189" t="str">
        <f aca="false">CG22</f>
        <v>K</v>
      </c>
      <c r="CH23" s="399" t="s">
        <v>1337</v>
      </c>
      <c r="CI23" s="164" t="str">
        <f aca="false">CONCATENATE(CG23,CH23)</f>
        <v>K26</v>
      </c>
      <c r="CJ23" s="164" t="n">
        <f aca="false">CM5</f>
        <v>6</v>
      </c>
      <c r="CO23" s="189" t="str">
        <f aca="false">CO22</f>
        <v>L</v>
      </c>
      <c r="CP23" s="399" t="s">
        <v>1337</v>
      </c>
      <c r="CQ23" s="164" t="str">
        <f aca="false">CONCATENATE(CO23,CP23)</f>
        <v>L26</v>
      </c>
      <c r="CR23" s="164" t="n">
        <f aca="false">CU5</f>
        <v>6</v>
      </c>
      <c r="CW23" s="189" t="str">
        <f aca="false">CW22</f>
        <v>M</v>
      </c>
      <c r="CX23" s="399" t="s">
        <v>1337</v>
      </c>
      <c r="CY23" s="164" t="str">
        <f aca="false">CONCATENATE(CW23,CX23)</f>
        <v>M26</v>
      </c>
      <c r="CZ23" s="164" t="n">
        <f aca="false">DC5</f>
        <v>6</v>
      </c>
      <c r="DE23" s="189" t="str">
        <f aca="false">DE22</f>
        <v>N</v>
      </c>
      <c r="DF23" s="399" t="s">
        <v>1337</v>
      </c>
      <c r="DG23" s="164" t="str">
        <f aca="false">CONCATENATE(DE23,DF23)</f>
        <v>N26</v>
      </c>
      <c r="DH23" s="164" t="n">
        <f aca="false">DK5</f>
        <v>6</v>
      </c>
      <c r="DM23" s="189" t="str">
        <f aca="false">DM22</f>
        <v>O</v>
      </c>
      <c r="DN23" s="399" t="s">
        <v>1337</v>
      </c>
      <c r="DO23" s="164" t="str">
        <f aca="false">CONCATENATE(DM23,DN23)</f>
        <v>O26</v>
      </c>
      <c r="DP23" s="164" t="n">
        <f aca="false">DS5</f>
        <v>6</v>
      </c>
      <c r="DU23" s="189" t="str">
        <f aca="false">DU22</f>
        <v>P</v>
      </c>
      <c r="DV23" s="399" t="s">
        <v>1337</v>
      </c>
      <c r="DW23" s="164" t="str">
        <f aca="false">CONCATENATE(DU23,DV23)</f>
        <v>P26</v>
      </c>
      <c r="DX23" s="164" t="n">
        <f aca="false">EA5</f>
        <v>3</v>
      </c>
    </row>
    <row r="24" customFormat="false" ht="15" hidden="false" customHeight="false" outlineLevel="0" collapsed="false">
      <c r="A24" s="164" t="str">
        <f aca="false">G24</f>
        <v>A31</v>
      </c>
      <c r="B24" s="164" t="n">
        <f aca="false">H24</f>
        <v>3</v>
      </c>
      <c r="E24" s="189" t="str">
        <f aca="false">E23</f>
        <v>A</v>
      </c>
      <c r="F24" s="399" t="s">
        <v>1338</v>
      </c>
      <c r="G24" s="164" t="str">
        <f aca="false">CONCATENATE(E24,F24)</f>
        <v>A31</v>
      </c>
      <c r="H24" s="395" t="n">
        <f aca="false">F6</f>
        <v>3</v>
      </c>
      <c r="M24" s="189" t="str">
        <f aca="false">M23</f>
        <v>B</v>
      </c>
      <c r="N24" s="399" t="s">
        <v>1338</v>
      </c>
      <c r="O24" s="164" t="str">
        <f aca="false">CONCATENATE(M24,N24)</f>
        <v>B31</v>
      </c>
      <c r="P24" s="395" t="n">
        <f aca="false">N6</f>
        <v>1</v>
      </c>
      <c r="U24" s="189" t="str">
        <f aca="false">U23</f>
        <v>C</v>
      </c>
      <c r="V24" s="399" t="s">
        <v>1338</v>
      </c>
      <c r="W24" s="164" t="str">
        <f aca="false">CONCATENATE(U24,V24)</f>
        <v>C31</v>
      </c>
      <c r="X24" s="395" t="n">
        <f aca="false">V6</f>
        <v>3</v>
      </c>
      <c r="AC24" s="189" t="str">
        <f aca="false">AC23</f>
        <v>D</v>
      </c>
      <c r="AD24" s="399" t="s">
        <v>1338</v>
      </c>
      <c r="AE24" s="164" t="str">
        <f aca="false">CONCATENATE(AC24,AD24)</f>
        <v>D31</v>
      </c>
      <c r="AF24" s="395" t="n">
        <f aca="false">AD6</f>
        <v>1</v>
      </c>
      <c r="AK24" s="189" t="str">
        <f aca="false">AK23</f>
        <v>E</v>
      </c>
      <c r="AL24" s="399" t="s">
        <v>1338</v>
      </c>
      <c r="AM24" s="164" t="str">
        <f aca="false">CONCATENATE(AK24,AL24)</f>
        <v>E31</v>
      </c>
      <c r="AN24" s="395" t="n">
        <f aca="false">AL6</f>
        <v>1</v>
      </c>
      <c r="AS24" s="189" t="str">
        <f aca="false">AS23</f>
        <v>F</v>
      </c>
      <c r="AT24" s="399" t="s">
        <v>1338</v>
      </c>
      <c r="AU24" s="164" t="str">
        <f aca="false">CONCATENATE(AS24,AT24)</f>
        <v>F31</v>
      </c>
      <c r="AV24" s="395" t="n">
        <f aca="false">AT6</f>
        <v>3</v>
      </c>
      <c r="BA24" s="189" t="str">
        <f aca="false">BA23</f>
        <v>G</v>
      </c>
      <c r="BB24" s="399" t="s">
        <v>1338</v>
      </c>
      <c r="BC24" s="164" t="str">
        <f aca="false">CONCATENATE(BA24,BB24)</f>
        <v>G31</v>
      </c>
      <c r="BD24" s="395" t="n">
        <f aca="false">BB6</f>
        <v>3</v>
      </c>
      <c r="BI24" s="189" t="str">
        <f aca="false">BI23</f>
        <v>H</v>
      </c>
      <c r="BJ24" s="399" t="s">
        <v>1338</v>
      </c>
      <c r="BK24" s="164" t="str">
        <f aca="false">CONCATENATE(BI24,BJ24)</f>
        <v>H31</v>
      </c>
      <c r="BL24" s="395" t="n">
        <f aca="false">BJ6</f>
        <v>1</v>
      </c>
      <c r="BQ24" s="189" t="str">
        <f aca="false">BQ23</f>
        <v>I</v>
      </c>
      <c r="BR24" s="399" t="s">
        <v>1338</v>
      </c>
      <c r="BS24" s="164" t="str">
        <f aca="false">CONCATENATE(BQ24,BR24)</f>
        <v>I31</v>
      </c>
      <c r="BT24" s="164" t="n">
        <f aca="false">BR6</f>
        <v>1</v>
      </c>
      <c r="BY24" s="189" t="str">
        <f aca="false">BY23</f>
        <v>J</v>
      </c>
      <c r="BZ24" s="399" t="s">
        <v>1338</v>
      </c>
      <c r="CA24" s="164" t="str">
        <f aca="false">CONCATENATE(BY24,BZ24)</f>
        <v>J31</v>
      </c>
      <c r="CB24" s="164" t="n">
        <f aca="false">BZ6</f>
        <v>1</v>
      </c>
      <c r="CG24" s="189" t="str">
        <f aca="false">CG23</f>
        <v>K</v>
      </c>
      <c r="CH24" s="399" t="s">
        <v>1338</v>
      </c>
      <c r="CI24" s="164" t="str">
        <f aca="false">CONCATENATE(CG24,CH24)</f>
        <v>K31</v>
      </c>
      <c r="CJ24" s="164" t="n">
        <f aca="false">CH6</f>
        <v>3</v>
      </c>
      <c r="CO24" s="189" t="str">
        <f aca="false">CO23</f>
        <v>L</v>
      </c>
      <c r="CP24" s="399" t="s">
        <v>1338</v>
      </c>
      <c r="CQ24" s="164" t="str">
        <f aca="false">CONCATENATE(CO24,CP24)</f>
        <v>L31</v>
      </c>
      <c r="CR24" s="164" t="n">
        <f aca="false">CP6</f>
        <v>3</v>
      </c>
      <c r="CW24" s="189" t="str">
        <f aca="false">CW23</f>
        <v>M</v>
      </c>
      <c r="CX24" s="399" t="s">
        <v>1338</v>
      </c>
      <c r="CY24" s="164" t="str">
        <f aca="false">CONCATENATE(CW24,CX24)</f>
        <v>M31</v>
      </c>
      <c r="CZ24" s="164" t="n">
        <f aca="false">CX6</f>
        <v>1</v>
      </c>
      <c r="DE24" s="189" t="str">
        <f aca="false">DE23</f>
        <v>N</v>
      </c>
      <c r="DF24" s="399" t="s">
        <v>1338</v>
      </c>
      <c r="DG24" s="164" t="str">
        <f aca="false">CONCATENATE(DE24,DF24)</f>
        <v>N31</v>
      </c>
      <c r="DH24" s="164" t="n">
        <f aca="false">DF6</f>
        <v>0</v>
      </c>
      <c r="DM24" s="189" t="str">
        <f aca="false">DM23</f>
        <v>O</v>
      </c>
      <c r="DN24" s="399" t="s">
        <v>1338</v>
      </c>
      <c r="DO24" s="164" t="str">
        <f aca="false">CONCATENATE(DM24,DN24)</f>
        <v>O31</v>
      </c>
      <c r="DP24" s="164" t="n">
        <f aca="false">DN6</f>
        <v>1</v>
      </c>
      <c r="DU24" s="189" t="str">
        <f aca="false">DU23</f>
        <v>P</v>
      </c>
      <c r="DV24" s="399" t="s">
        <v>1338</v>
      </c>
      <c r="DW24" s="164" t="str">
        <f aca="false">CONCATENATE(DU24,DV24)</f>
        <v>P31</v>
      </c>
      <c r="DX24" s="164" t="n">
        <f aca="false">DV6</f>
        <v>3</v>
      </c>
    </row>
    <row r="25" customFormat="false" ht="15" hidden="false" customHeight="false" outlineLevel="0" collapsed="false">
      <c r="A25" s="164" t="str">
        <f aca="false">G25</f>
        <v>A32</v>
      </c>
      <c r="B25" s="164" t="n">
        <f aca="false">H25</f>
        <v>2</v>
      </c>
      <c r="E25" s="189" t="str">
        <f aca="false">E24</f>
        <v>A</v>
      </c>
      <c r="F25" s="399" t="s">
        <v>1339</v>
      </c>
      <c r="G25" s="164" t="str">
        <f aca="false">CONCATENATE(E25,F25)</f>
        <v>A32</v>
      </c>
      <c r="H25" s="395" t="n">
        <f aca="false">G6</f>
        <v>2</v>
      </c>
      <c r="M25" s="189" t="str">
        <f aca="false">M24</f>
        <v>B</v>
      </c>
      <c r="N25" s="399" t="s">
        <v>1339</v>
      </c>
      <c r="O25" s="164" t="str">
        <f aca="false">CONCATENATE(M25,N25)</f>
        <v>B32</v>
      </c>
      <c r="P25" s="395" t="n">
        <f aca="false">O6</f>
        <v>3</v>
      </c>
      <c r="U25" s="189" t="str">
        <f aca="false">U24</f>
        <v>C</v>
      </c>
      <c r="V25" s="399" t="s">
        <v>1339</v>
      </c>
      <c r="W25" s="164" t="str">
        <f aca="false">CONCATENATE(U25,V25)</f>
        <v>C32</v>
      </c>
      <c r="X25" s="395" t="n">
        <f aca="false">W6</f>
        <v>2</v>
      </c>
      <c r="AC25" s="189" t="str">
        <f aca="false">AC24</f>
        <v>D</v>
      </c>
      <c r="AD25" s="399" t="s">
        <v>1339</v>
      </c>
      <c r="AE25" s="164" t="str">
        <f aca="false">CONCATENATE(AC25,AD25)</f>
        <v>D32</v>
      </c>
      <c r="AF25" s="395" t="n">
        <f aca="false">AE6</f>
        <v>2</v>
      </c>
      <c r="AK25" s="189" t="str">
        <f aca="false">AK24</f>
        <v>E</v>
      </c>
      <c r="AL25" s="399" t="s">
        <v>1339</v>
      </c>
      <c r="AM25" s="164" t="str">
        <f aca="false">CONCATENATE(AK25,AL25)</f>
        <v>E32</v>
      </c>
      <c r="AN25" s="395" t="n">
        <f aca="false">AM6</f>
        <v>3</v>
      </c>
      <c r="AS25" s="189" t="str">
        <f aca="false">AS24</f>
        <v>F</v>
      </c>
      <c r="AT25" s="399" t="s">
        <v>1339</v>
      </c>
      <c r="AU25" s="164" t="str">
        <f aca="false">CONCATENATE(AS25,AT25)</f>
        <v>F32</v>
      </c>
      <c r="AV25" s="395" t="n">
        <f aca="false">AU6</f>
        <v>3</v>
      </c>
      <c r="BA25" s="189" t="str">
        <f aca="false">BA24</f>
        <v>G</v>
      </c>
      <c r="BB25" s="399" t="s">
        <v>1339</v>
      </c>
      <c r="BC25" s="164" t="str">
        <f aca="false">CONCATENATE(BA25,BB25)</f>
        <v>G32</v>
      </c>
      <c r="BD25" s="395" t="n">
        <f aca="false">BC6</f>
        <v>2</v>
      </c>
      <c r="BI25" s="189" t="str">
        <f aca="false">BI24</f>
        <v>H</v>
      </c>
      <c r="BJ25" s="399" t="s">
        <v>1339</v>
      </c>
      <c r="BK25" s="164" t="str">
        <f aca="false">CONCATENATE(BI25,BJ25)</f>
        <v>H32</v>
      </c>
      <c r="BL25" s="395" t="n">
        <f aca="false">BK6</f>
        <v>2</v>
      </c>
      <c r="BQ25" s="189" t="str">
        <f aca="false">BQ24</f>
        <v>I</v>
      </c>
      <c r="BR25" s="399" t="s">
        <v>1339</v>
      </c>
      <c r="BS25" s="164" t="str">
        <f aca="false">CONCATENATE(BQ25,BR25)</f>
        <v>I32</v>
      </c>
      <c r="BT25" s="164" t="n">
        <f aca="false">BS6</f>
        <v>2</v>
      </c>
      <c r="BY25" s="189" t="str">
        <f aca="false">BY24</f>
        <v>J</v>
      </c>
      <c r="BZ25" s="399" t="s">
        <v>1339</v>
      </c>
      <c r="CA25" s="164" t="str">
        <f aca="false">CONCATENATE(BY25,BZ25)</f>
        <v>J32</v>
      </c>
      <c r="CB25" s="164" t="n">
        <f aca="false">CA6</f>
        <v>2</v>
      </c>
      <c r="CG25" s="189" t="str">
        <f aca="false">CG24</f>
        <v>K</v>
      </c>
      <c r="CH25" s="399" t="s">
        <v>1339</v>
      </c>
      <c r="CI25" s="164" t="str">
        <f aca="false">CONCATENATE(CG25,CH25)</f>
        <v>K32</v>
      </c>
      <c r="CJ25" s="164" t="n">
        <f aca="false">CI6</f>
        <v>3</v>
      </c>
      <c r="CO25" s="189" t="str">
        <f aca="false">CO24</f>
        <v>L</v>
      </c>
      <c r="CP25" s="399" t="s">
        <v>1339</v>
      </c>
      <c r="CQ25" s="164" t="str">
        <f aca="false">CONCATENATE(CO25,CP25)</f>
        <v>L32</v>
      </c>
      <c r="CR25" s="164" t="n">
        <f aca="false">CQ6</f>
        <v>3</v>
      </c>
      <c r="CW25" s="189" t="str">
        <f aca="false">CW24</f>
        <v>M</v>
      </c>
      <c r="CX25" s="399" t="s">
        <v>1339</v>
      </c>
      <c r="CY25" s="164" t="str">
        <f aca="false">CONCATENATE(CW25,CX25)</f>
        <v>M32</v>
      </c>
      <c r="CZ25" s="164" t="n">
        <f aca="false">CY6</f>
        <v>2</v>
      </c>
      <c r="DE25" s="189" t="str">
        <f aca="false">DE24</f>
        <v>N</v>
      </c>
      <c r="DF25" s="399" t="s">
        <v>1339</v>
      </c>
      <c r="DG25" s="164" t="str">
        <f aca="false">CONCATENATE(DE25,DF25)</f>
        <v>N32</v>
      </c>
      <c r="DH25" s="164" t="n">
        <f aca="false">DG6</f>
        <v>2</v>
      </c>
      <c r="DM25" s="189" t="str">
        <f aca="false">DM24</f>
        <v>O</v>
      </c>
      <c r="DN25" s="399" t="s">
        <v>1339</v>
      </c>
      <c r="DO25" s="164" t="str">
        <f aca="false">CONCATENATE(DM25,DN25)</f>
        <v>O32</v>
      </c>
      <c r="DP25" s="164" t="n">
        <f aca="false">DO6</f>
        <v>2</v>
      </c>
      <c r="DU25" s="189" t="str">
        <f aca="false">DU24</f>
        <v>P</v>
      </c>
      <c r="DV25" s="399" t="s">
        <v>1339</v>
      </c>
      <c r="DW25" s="164" t="str">
        <f aca="false">CONCATENATE(DU25,DV25)</f>
        <v>P32</v>
      </c>
      <c r="DX25" s="164" t="n">
        <f aca="false">DW6</f>
        <v>3</v>
      </c>
    </row>
    <row r="26" customFormat="false" ht="15" hidden="false" customHeight="false" outlineLevel="0" collapsed="false">
      <c r="A26" s="164" t="str">
        <f aca="false">G26</f>
        <v>A33</v>
      </c>
      <c r="B26" s="164" t="n">
        <f aca="false">H26</f>
        <v>0</v>
      </c>
      <c r="E26" s="189" t="str">
        <f aca="false">E25</f>
        <v>A</v>
      </c>
      <c r="F26" s="399" t="s">
        <v>1340</v>
      </c>
      <c r="G26" s="164" t="str">
        <f aca="false">CONCATENATE(E26,F26)</f>
        <v>A33</v>
      </c>
      <c r="H26" s="395" t="n">
        <f aca="false">H6</f>
        <v>0</v>
      </c>
      <c r="M26" s="189" t="str">
        <f aca="false">M25</f>
        <v>B</v>
      </c>
      <c r="N26" s="399" t="s">
        <v>1340</v>
      </c>
      <c r="O26" s="164" t="str">
        <f aca="false">CONCATENATE(M26,N26)</f>
        <v>B33</v>
      </c>
      <c r="P26" s="395" t="n">
        <f aca="false">P6</f>
        <v>0</v>
      </c>
      <c r="U26" s="189" t="str">
        <f aca="false">U25</f>
        <v>C</v>
      </c>
      <c r="V26" s="399" t="s">
        <v>1340</v>
      </c>
      <c r="W26" s="164" t="str">
        <f aca="false">CONCATENATE(U26,V26)</f>
        <v>C33</v>
      </c>
      <c r="X26" s="395" t="n">
        <f aca="false">X6</f>
        <v>0</v>
      </c>
      <c r="AC26" s="189" t="str">
        <f aca="false">AC25</f>
        <v>D</v>
      </c>
      <c r="AD26" s="399" t="s">
        <v>1340</v>
      </c>
      <c r="AE26" s="164" t="str">
        <f aca="false">CONCATENATE(AC26,AD26)</f>
        <v>D33</v>
      </c>
      <c r="AF26" s="395" t="n">
        <f aca="false">AF6</f>
        <v>0</v>
      </c>
      <c r="AK26" s="189" t="str">
        <f aca="false">AK25</f>
        <v>E</v>
      </c>
      <c r="AL26" s="399" t="s">
        <v>1340</v>
      </c>
      <c r="AM26" s="164" t="str">
        <f aca="false">CONCATENATE(AK26,AL26)</f>
        <v>E33</v>
      </c>
      <c r="AN26" s="395" t="n">
        <f aca="false">AN6</f>
        <v>0</v>
      </c>
      <c r="AS26" s="189" t="str">
        <f aca="false">AS25</f>
        <v>F</v>
      </c>
      <c r="AT26" s="399" t="s">
        <v>1340</v>
      </c>
      <c r="AU26" s="164" t="str">
        <f aca="false">CONCATENATE(AS26,AT26)</f>
        <v>F33</v>
      </c>
      <c r="AV26" s="395" t="n">
        <f aca="false">AV6</f>
        <v>0</v>
      </c>
      <c r="BA26" s="189" t="str">
        <f aca="false">BA25</f>
        <v>G</v>
      </c>
      <c r="BB26" s="399" t="s">
        <v>1340</v>
      </c>
      <c r="BC26" s="164" t="str">
        <f aca="false">CONCATENATE(BA26,BB26)</f>
        <v>G33</v>
      </c>
      <c r="BD26" s="395" t="n">
        <f aca="false">BD6</f>
        <v>0</v>
      </c>
      <c r="BI26" s="189" t="str">
        <f aca="false">BI25</f>
        <v>H</v>
      </c>
      <c r="BJ26" s="399" t="s">
        <v>1340</v>
      </c>
      <c r="BK26" s="164" t="str">
        <f aca="false">CONCATENATE(BI26,BJ26)</f>
        <v>H33</v>
      </c>
      <c r="BL26" s="395" t="n">
        <f aca="false">BL6</f>
        <v>0</v>
      </c>
      <c r="BQ26" s="189" t="str">
        <f aca="false">BQ25</f>
        <v>I</v>
      </c>
      <c r="BR26" s="399" t="s">
        <v>1340</v>
      </c>
      <c r="BS26" s="164" t="str">
        <f aca="false">CONCATENATE(BQ26,BR26)</f>
        <v>I33</v>
      </c>
      <c r="BT26" s="164" t="n">
        <f aca="false">BT6</f>
        <v>0</v>
      </c>
      <c r="BY26" s="189" t="str">
        <f aca="false">BY25</f>
        <v>J</v>
      </c>
      <c r="BZ26" s="399" t="s">
        <v>1340</v>
      </c>
      <c r="CA26" s="164" t="str">
        <f aca="false">CONCATENATE(BY26,BZ26)</f>
        <v>J33</v>
      </c>
      <c r="CB26" s="164" t="n">
        <f aca="false">CB6</f>
        <v>0</v>
      </c>
      <c r="CG26" s="189" t="str">
        <f aca="false">CG25</f>
        <v>K</v>
      </c>
      <c r="CH26" s="399" t="s">
        <v>1340</v>
      </c>
      <c r="CI26" s="164" t="str">
        <f aca="false">CONCATENATE(CG26,CH26)</f>
        <v>K33</v>
      </c>
      <c r="CJ26" s="164" t="n">
        <f aca="false">CJ6</f>
        <v>0</v>
      </c>
      <c r="CO26" s="189" t="str">
        <f aca="false">CO25</f>
        <v>L</v>
      </c>
      <c r="CP26" s="399" t="s">
        <v>1340</v>
      </c>
      <c r="CQ26" s="164" t="str">
        <f aca="false">CONCATENATE(CO26,CP26)</f>
        <v>L33</v>
      </c>
      <c r="CR26" s="164" t="n">
        <f aca="false">CR6</f>
        <v>0</v>
      </c>
      <c r="CW26" s="189" t="str">
        <f aca="false">CW25</f>
        <v>M</v>
      </c>
      <c r="CX26" s="399" t="s">
        <v>1340</v>
      </c>
      <c r="CY26" s="164" t="str">
        <f aca="false">CONCATENATE(CW26,CX26)</f>
        <v>M33</v>
      </c>
      <c r="CZ26" s="164" t="n">
        <f aca="false">CZ6</f>
        <v>0</v>
      </c>
      <c r="DE26" s="189" t="str">
        <f aca="false">DE25</f>
        <v>N</v>
      </c>
      <c r="DF26" s="399" t="s">
        <v>1340</v>
      </c>
      <c r="DG26" s="164" t="str">
        <f aca="false">CONCATENATE(DE26,DF26)</f>
        <v>N33</v>
      </c>
      <c r="DH26" s="164" t="n">
        <f aca="false">DH6</f>
        <v>0</v>
      </c>
      <c r="DM26" s="189" t="str">
        <f aca="false">DM25</f>
        <v>O</v>
      </c>
      <c r="DN26" s="399" t="s">
        <v>1340</v>
      </c>
      <c r="DO26" s="164" t="str">
        <f aca="false">CONCATENATE(DM26,DN26)</f>
        <v>O33</v>
      </c>
      <c r="DP26" s="164" t="n">
        <f aca="false">DP6</f>
        <v>0</v>
      </c>
      <c r="DU26" s="189" t="str">
        <f aca="false">DU25</f>
        <v>P</v>
      </c>
      <c r="DV26" s="399" t="s">
        <v>1340</v>
      </c>
      <c r="DW26" s="164" t="str">
        <f aca="false">CONCATENATE(DU26,DV26)</f>
        <v>P33</v>
      </c>
      <c r="DX26" s="164" t="n">
        <f aca="false">DX6</f>
        <v>0</v>
      </c>
    </row>
    <row r="27" customFormat="false" ht="15" hidden="false" customHeight="false" outlineLevel="0" collapsed="false">
      <c r="A27" s="164" t="str">
        <f aca="false">G27</f>
        <v>A34</v>
      </c>
      <c r="B27" s="164" t="n">
        <f aca="false">H27</f>
        <v>4</v>
      </c>
      <c r="E27" s="189" t="str">
        <f aca="false">E26</f>
        <v>A</v>
      </c>
      <c r="F27" s="399" t="s">
        <v>1341</v>
      </c>
      <c r="G27" s="164" t="str">
        <f aca="false">CONCATENATE(E27,F27)</f>
        <v>A34</v>
      </c>
      <c r="H27" s="395" t="n">
        <f aca="false">I6</f>
        <v>4</v>
      </c>
      <c r="M27" s="189" t="str">
        <f aca="false">M26</f>
        <v>B</v>
      </c>
      <c r="N27" s="399" t="s">
        <v>1341</v>
      </c>
      <c r="O27" s="164" t="str">
        <f aca="false">CONCATENATE(M27,N27)</f>
        <v>B34</v>
      </c>
      <c r="P27" s="395" t="n">
        <f aca="false">Q6</f>
        <v>4</v>
      </c>
      <c r="U27" s="189" t="str">
        <f aca="false">U26</f>
        <v>C</v>
      </c>
      <c r="V27" s="399" t="s">
        <v>1341</v>
      </c>
      <c r="W27" s="164" t="str">
        <f aca="false">CONCATENATE(U27,V27)</f>
        <v>C34</v>
      </c>
      <c r="X27" s="395" t="n">
        <f aca="false">Y6</f>
        <v>4</v>
      </c>
      <c r="AC27" s="189" t="str">
        <f aca="false">AC26</f>
        <v>D</v>
      </c>
      <c r="AD27" s="399" t="s">
        <v>1341</v>
      </c>
      <c r="AE27" s="164" t="str">
        <f aca="false">CONCATENATE(AC27,AD27)</f>
        <v>D34</v>
      </c>
      <c r="AF27" s="395" t="n">
        <f aca="false">AG6</f>
        <v>4</v>
      </c>
      <c r="AK27" s="189" t="str">
        <f aca="false">AK26</f>
        <v>E</v>
      </c>
      <c r="AL27" s="399" t="s">
        <v>1341</v>
      </c>
      <c r="AM27" s="164" t="str">
        <f aca="false">CONCATENATE(AK27,AL27)</f>
        <v>E34</v>
      </c>
      <c r="AN27" s="395" t="n">
        <f aca="false">AO6</f>
        <v>4</v>
      </c>
      <c r="AS27" s="189" t="str">
        <f aca="false">AS26</f>
        <v>F</v>
      </c>
      <c r="AT27" s="399" t="s">
        <v>1341</v>
      </c>
      <c r="AU27" s="164" t="str">
        <f aca="false">CONCATENATE(AS27,AT27)</f>
        <v>F34</v>
      </c>
      <c r="AV27" s="395" t="n">
        <f aca="false">AW6</f>
        <v>3</v>
      </c>
      <c r="BA27" s="189" t="str">
        <f aca="false">BA26</f>
        <v>G</v>
      </c>
      <c r="BB27" s="399" t="s">
        <v>1341</v>
      </c>
      <c r="BC27" s="164" t="str">
        <f aca="false">CONCATENATE(BA27,BB27)</f>
        <v>G34</v>
      </c>
      <c r="BD27" s="395" t="n">
        <f aca="false">BE6</f>
        <v>4</v>
      </c>
      <c r="BI27" s="189" t="str">
        <f aca="false">BI26</f>
        <v>H</v>
      </c>
      <c r="BJ27" s="399" t="s">
        <v>1341</v>
      </c>
      <c r="BK27" s="164" t="str">
        <f aca="false">CONCATENATE(BI27,BJ27)</f>
        <v>H34</v>
      </c>
      <c r="BL27" s="395" t="n">
        <f aca="false">BM6</f>
        <v>3</v>
      </c>
      <c r="BQ27" s="189" t="str">
        <f aca="false">BQ26</f>
        <v>I</v>
      </c>
      <c r="BR27" s="399" t="s">
        <v>1341</v>
      </c>
      <c r="BS27" s="164" t="str">
        <f aca="false">CONCATENATE(BQ27,BR27)</f>
        <v>I34</v>
      </c>
      <c r="BT27" s="164" t="n">
        <f aca="false">BU6</f>
        <v>3</v>
      </c>
      <c r="BY27" s="189" t="str">
        <f aca="false">BY26</f>
        <v>J</v>
      </c>
      <c r="BZ27" s="399" t="s">
        <v>1341</v>
      </c>
      <c r="CA27" s="164" t="str">
        <f aca="false">CONCATENATE(BY27,BZ27)</f>
        <v>J34</v>
      </c>
      <c r="CB27" s="164" t="n">
        <f aca="false">CC6</f>
        <v>3</v>
      </c>
      <c r="CG27" s="189" t="str">
        <f aca="false">CG26</f>
        <v>K</v>
      </c>
      <c r="CH27" s="399" t="s">
        <v>1341</v>
      </c>
      <c r="CI27" s="164" t="str">
        <f aca="false">CONCATENATE(CG27,CH27)</f>
        <v>K34</v>
      </c>
      <c r="CJ27" s="164" t="n">
        <f aca="false">CK6</f>
        <v>3</v>
      </c>
      <c r="CO27" s="189" t="str">
        <f aca="false">CO26</f>
        <v>L</v>
      </c>
      <c r="CP27" s="399" t="s">
        <v>1341</v>
      </c>
      <c r="CQ27" s="164" t="str">
        <f aca="false">CONCATENATE(CO27,CP27)</f>
        <v>L34</v>
      </c>
      <c r="CR27" s="164" t="n">
        <f aca="false">CS6</f>
        <v>3</v>
      </c>
      <c r="CW27" s="189" t="str">
        <f aca="false">CW26</f>
        <v>M</v>
      </c>
      <c r="CX27" s="399" t="s">
        <v>1341</v>
      </c>
      <c r="CY27" s="164" t="str">
        <f aca="false">CONCATENATE(CW27,CX27)</f>
        <v>M34</v>
      </c>
      <c r="CZ27" s="164" t="n">
        <f aca="false">DA6</f>
        <v>4</v>
      </c>
      <c r="DE27" s="189" t="str">
        <f aca="false">DE26</f>
        <v>N</v>
      </c>
      <c r="DF27" s="399" t="s">
        <v>1341</v>
      </c>
      <c r="DG27" s="164" t="str">
        <f aca="false">CONCATENATE(DE27,DF27)</f>
        <v>N34</v>
      </c>
      <c r="DH27" s="164" t="n">
        <f aca="false">DI6</f>
        <v>0</v>
      </c>
      <c r="DM27" s="189" t="str">
        <f aca="false">DM26</f>
        <v>O</v>
      </c>
      <c r="DN27" s="399" t="s">
        <v>1341</v>
      </c>
      <c r="DO27" s="164" t="str">
        <f aca="false">CONCATENATE(DM27,DN27)</f>
        <v>O34</v>
      </c>
      <c r="DP27" s="164" t="n">
        <f aca="false">DQ6</f>
        <v>4</v>
      </c>
      <c r="DU27" s="189" t="str">
        <f aca="false">DU26</f>
        <v>P</v>
      </c>
      <c r="DV27" s="399" t="s">
        <v>1341</v>
      </c>
      <c r="DW27" s="164" t="str">
        <f aca="false">CONCATENATE(DU27,DV27)</f>
        <v>P34</v>
      </c>
      <c r="DX27" s="164" t="n">
        <f aca="false">DY6</f>
        <v>3</v>
      </c>
    </row>
    <row r="28" customFormat="false" ht="15" hidden="false" customHeight="false" outlineLevel="0" collapsed="false">
      <c r="A28" s="164" t="str">
        <f aca="false">G28</f>
        <v>A35</v>
      </c>
      <c r="B28" s="164" t="n">
        <f aca="false">H28</f>
        <v>3</v>
      </c>
      <c r="E28" s="189" t="str">
        <f aca="false">E27</f>
        <v>A</v>
      </c>
      <c r="F28" s="399" t="s">
        <v>1342</v>
      </c>
      <c r="G28" s="164" t="str">
        <f aca="false">CONCATENATE(E28,F28)</f>
        <v>A35</v>
      </c>
      <c r="H28" s="395" t="n">
        <f aca="false">J6</f>
        <v>3</v>
      </c>
      <c r="M28" s="189" t="str">
        <f aca="false">M27</f>
        <v>B</v>
      </c>
      <c r="N28" s="399" t="s">
        <v>1342</v>
      </c>
      <c r="O28" s="164" t="str">
        <f aca="false">CONCATENATE(M28,N28)</f>
        <v>B35</v>
      </c>
      <c r="P28" s="395" t="n">
        <f aca="false">R6</f>
        <v>5</v>
      </c>
      <c r="U28" s="189" t="str">
        <f aca="false">U27</f>
        <v>C</v>
      </c>
      <c r="V28" s="399" t="s">
        <v>1342</v>
      </c>
      <c r="W28" s="164" t="str">
        <f aca="false">CONCATENATE(U28,V28)</f>
        <v>C35</v>
      </c>
      <c r="X28" s="395" t="n">
        <f aca="false">Z6</f>
        <v>3</v>
      </c>
      <c r="AC28" s="189" t="str">
        <f aca="false">AC27</f>
        <v>D</v>
      </c>
      <c r="AD28" s="399" t="s">
        <v>1342</v>
      </c>
      <c r="AE28" s="164" t="str">
        <f aca="false">CONCATENATE(AC28,AD28)</f>
        <v>D35</v>
      </c>
      <c r="AF28" s="395" t="n">
        <f aca="false">AH6</f>
        <v>5</v>
      </c>
      <c r="AK28" s="189" t="str">
        <f aca="false">AK27</f>
        <v>E</v>
      </c>
      <c r="AL28" s="399" t="s">
        <v>1342</v>
      </c>
      <c r="AM28" s="164" t="str">
        <f aca="false">CONCATENATE(AK28,AL28)</f>
        <v>E35</v>
      </c>
      <c r="AN28" s="395" t="n">
        <f aca="false">AP6</f>
        <v>3</v>
      </c>
      <c r="AS28" s="189" t="str">
        <f aca="false">AS27</f>
        <v>F</v>
      </c>
      <c r="AT28" s="399" t="s">
        <v>1342</v>
      </c>
      <c r="AU28" s="164" t="str">
        <f aca="false">CONCATENATE(AS28,AT28)</f>
        <v>F35</v>
      </c>
      <c r="AV28" s="395" t="n">
        <f aca="false">AX6</f>
        <v>3</v>
      </c>
      <c r="BA28" s="189" t="str">
        <f aca="false">BA27</f>
        <v>G</v>
      </c>
      <c r="BB28" s="399" t="s">
        <v>1342</v>
      </c>
      <c r="BC28" s="164" t="str">
        <f aca="false">CONCATENATE(BA28,BB28)</f>
        <v>G35</v>
      </c>
      <c r="BD28" s="395" t="n">
        <f aca="false">BF6</f>
        <v>3</v>
      </c>
      <c r="BI28" s="189" t="str">
        <f aca="false">BI27</f>
        <v>H</v>
      </c>
      <c r="BJ28" s="399" t="s">
        <v>1342</v>
      </c>
      <c r="BK28" s="164" t="str">
        <f aca="false">CONCATENATE(BI28,BJ28)</f>
        <v>H35</v>
      </c>
      <c r="BL28" s="395" t="n">
        <f aca="false">BN6</f>
        <v>5</v>
      </c>
      <c r="BQ28" s="189" t="str">
        <f aca="false">BQ27</f>
        <v>I</v>
      </c>
      <c r="BR28" s="399" t="s">
        <v>1342</v>
      </c>
      <c r="BS28" s="164" t="str">
        <f aca="false">CONCATENATE(BQ28,BR28)</f>
        <v>I35</v>
      </c>
      <c r="BT28" s="164" t="n">
        <f aca="false">BV6</f>
        <v>5</v>
      </c>
      <c r="BY28" s="189" t="str">
        <f aca="false">BY27</f>
        <v>J</v>
      </c>
      <c r="BZ28" s="399" t="s">
        <v>1342</v>
      </c>
      <c r="CA28" s="164" t="str">
        <f aca="false">CONCATENATE(BY28,BZ28)</f>
        <v>J35</v>
      </c>
      <c r="CB28" s="164" t="n">
        <f aca="false">CD6</f>
        <v>3</v>
      </c>
      <c r="CG28" s="189" t="str">
        <f aca="false">CG27</f>
        <v>K</v>
      </c>
      <c r="CH28" s="399" t="s">
        <v>1342</v>
      </c>
      <c r="CI28" s="164" t="str">
        <f aca="false">CONCATENATE(CG28,CH28)</f>
        <v>K35</v>
      </c>
      <c r="CJ28" s="164" t="n">
        <f aca="false">CL6</f>
        <v>5</v>
      </c>
      <c r="CO28" s="189" t="str">
        <f aca="false">CO27</f>
        <v>L</v>
      </c>
      <c r="CP28" s="399" t="s">
        <v>1342</v>
      </c>
      <c r="CQ28" s="164" t="str">
        <f aca="false">CONCATENATE(CO28,CP28)</f>
        <v>L35</v>
      </c>
      <c r="CR28" s="164" t="n">
        <f aca="false">CT6</f>
        <v>5</v>
      </c>
      <c r="CW28" s="189" t="str">
        <f aca="false">CW27</f>
        <v>M</v>
      </c>
      <c r="CX28" s="399" t="s">
        <v>1342</v>
      </c>
      <c r="CY28" s="164" t="str">
        <f aca="false">CONCATENATE(CW28,CX28)</f>
        <v>M35</v>
      </c>
      <c r="CZ28" s="164" t="n">
        <f aca="false">DB6</f>
        <v>5</v>
      </c>
      <c r="DE28" s="189" t="str">
        <f aca="false">DE27</f>
        <v>N</v>
      </c>
      <c r="DF28" s="399" t="s">
        <v>1342</v>
      </c>
      <c r="DG28" s="164" t="str">
        <f aca="false">CONCATENATE(DE28,DF28)</f>
        <v>N35</v>
      </c>
      <c r="DH28" s="164" t="n">
        <f aca="false">DJ6</f>
        <v>5</v>
      </c>
      <c r="DM28" s="189" t="str">
        <f aca="false">DM27</f>
        <v>O</v>
      </c>
      <c r="DN28" s="399" t="s">
        <v>1342</v>
      </c>
      <c r="DO28" s="164" t="str">
        <f aca="false">CONCATENATE(DM28,DN28)</f>
        <v>O35</v>
      </c>
      <c r="DP28" s="164" t="n">
        <f aca="false">DR6</f>
        <v>5</v>
      </c>
      <c r="DU28" s="189" t="str">
        <f aca="false">DU27</f>
        <v>P</v>
      </c>
      <c r="DV28" s="399" t="s">
        <v>1342</v>
      </c>
      <c r="DW28" s="164" t="str">
        <f aca="false">CONCATENATE(DU28,DV28)</f>
        <v>P35</v>
      </c>
      <c r="DX28" s="164" t="n">
        <f aca="false">DZ6</f>
        <v>3</v>
      </c>
    </row>
    <row r="29" customFormat="false" ht="15" hidden="false" customHeight="false" outlineLevel="0" collapsed="false">
      <c r="A29" s="164" t="str">
        <f aca="false">G29</f>
        <v>A36</v>
      </c>
      <c r="B29" s="164" t="n">
        <f aca="false">H29</f>
        <v>6</v>
      </c>
      <c r="E29" s="189" t="str">
        <f aca="false">E28</f>
        <v>A</v>
      </c>
      <c r="F29" s="399" t="s">
        <v>1343</v>
      </c>
      <c r="G29" s="164" t="str">
        <f aca="false">CONCATENATE(E29,F29)</f>
        <v>A36</v>
      </c>
      <c r="H29" s="395" t="n">
        <f aca="false">K6</f>
        <v>6</v>
      </c>
      <c r="M29" s="189" t="str">
        <f aca="false">M28</f>
        <v>B</v>
      </c>
      <c r="N29" s="399" t="s">
        <v>1343</v>
      </c>
      <c r="O29" s="164" t="str">
        <f aca="false">CONCATENATE(M29,N29)</f>
        <v>B36</v>
      </c>
      <c r="P29" s="395" t="n">
        <f aca="false">S6</f>
        <v>3</v>
      </c>
      <c r="U29" s="189" t="str">
        <f aca="false">U28</f>
        <v>C</v>
      </c>
      <c r="V29" s="399" t="s">
        <v>1343</v>
      </c>
      <c r="W29" s="164" t="str">
        <f aca="false">CONCATENATE(U29,V29)</f>
        <v>C36</v>
      </c>
      <c r="X29" s="395" t="n">
        <f aca="false">AA6</f>
        <v>6</v>
      </c>
      <c r="AC29" s="189" t="str">
        <f aca="false">AC28</f>
        <v>D</v>
      </c>
      <c r="AD29" s="399" t="s">
        <v>1343</v>
      </c>
      <c r="AE29" s="164" t="str">
        <f aca="false">CONCATENATE(AC29,AD29)</f>
        <v>D36</v>
      </c>
      <c r="AF29" s="395" t="n">
        <f aca="false">AI6</f>
        <v>3</v>
      </c>
      <c r="AK29" s="189" t="str">
        <f aca="false">AK28</f>
        <v>E</v>
      </c>
      <c r="AL29" s="399" t="s">
        <v>1343</v>
      </c>
      <c r="AM29" s="164" t="str">
        <f aca="false">CONCATENATE(AK29,AL29)</f>
        <v>E36</v>
      </c>
      <c r="AN29" s="395" t="n">
        <f aca="false">AQ6</f>
        <v>3</v>
      </c>
      <c r="AS29" s="189" t="str">
        <f aca="false">AS28</f>
        <v>F</v>
      </c>
      <c r="AT29" s="399" t="s">
        <v>1343</v>
      </c>
      <c r="AU29" s="164" t="str">
        <f aca="false">CONCATENATE(AS29,AT29)</f>
        <v>F36</v>
      </c>
      <c r="AV29" s="395" t="n">
        <f aca="false">AY6</f>
        <v>6</v>
      </c>
      <c r="BA29" s="189" t="str">
        <f aca="false">BA28</f>
        <v>G</v>
      </c>
      <c r="BB29" s="399" t="s">
        <v>1343</v>
      </c>
      <c r="BC29" s="164" t="str">
        <f aca="false">CONCATENATE(BA29,BB29)</f>
        <v>G36</v>
      </c>
      <c r="BD29" s="395" t="n">
        <f aca="false">BG6</f>
        <v>3</v>
      </c>
      <c r="BI29" s="189" t="str">
        <f aca="false">BI28</f>
        <v>H</v>
      </c>
      <c r="BJ29" s="399" t="s">
        <v>1343</v>
      </c>
      <c r="BK29" s="164" t="str">
        <f aca="false">CONCATENATE(BI29,BJ29)</f>
        <v>H36</v>
      </c>
      <c r="BL29" s="395" t="n">
        <f aca="false">BO6</f>
        <v>3</v>
      </c>
      <c r="BQ29" s="189" t="str">
        <f aca="false">BQ28</f>
        <v>I</v>
      </c>
      <c r="BR29" s="399" t="s">
        <v>1343</v>
      </c>
      <c r="BS29" s="164" t="str">
        <f aca="false">CONCATENATE(BQ29,BR29)</f>
        <v>I36</v>
      </c>
      <c r="BT29" s="164" t="n">
        <f aca="false">BW6</f>
        <v>6</v>
      </c>
      <c r="BY29" s="189" t="str">
        <f aca="false">BY28</f>
        <v>J</v>
      </c>
      <c r="BZ29" s="399" t="s">
        <v>1343</v>
      </c>
      <c r="CA29" s="164" t="str">
        <f aca="false">CONCATENATE(BY29,BZ29)</f>
        <v>J36</v>
      </c>
      <c r="CB29" s="164" t="n">
        <f aca="false">CE6</f>
        <v>6</v>
      </c>
      <c r="CG29" s="189" t="str">
        <f aca="false">CG28</f>
        <v>K</v>
      </c>
      <c r="CH29" s="399" t="s">
        <v>1343</v>
      </c>
      <c r="CI29" s="164" t="str">
        <f aca="false">CONCATENATE(CG29,CH29)</f>
        <v>K36</v>
      </c>
      <c r="CJ29" s="164" t="n">
        <f aca="false">CM6</f>
        <v>6</v>
      </c>
      <c r="CO29" s="189" t="str">
        <f aca="false">CO28</f>
        <v>L</v>
      </c>
      <c r="CP29" s="399" t="s">
        <v>1343</v>
      </c>
      <c r="CQ29" s="164" t="str">
        <f aca="false">CONCATENATE(CO29,CP29)</f>
        <v>L36</v>
      </c>
      <c r="CR29" s="164" t="n">
        <f aca="false">CU6</f>
        <v>6</v>
      </c>
      <c r="CW29" s="189" t="str">
        <f aca="false">CW28</f>
        <v>M</v>
      </c>
      <c r="CX29" s="399" t="s">
        <v>1343</v>
      </c>
      <c r="CY29" s="164" t="str">
        <f aca="false">CONCATENATE(CW29,CX29)</f>
        <v>M36</v>
      </c>
      <c r="CZ29" s="164" t="n">
        <f aca="false">DC6</f>
        <v>6</v>
      </c>
      <c r="DE29" s="189" t="str">
        <f aca="false">DE28</f>
        <v>N</v>
      </c>
      <c r="DF29" s="399" t="s">
        <v>1343</v>
      </c>
      <c r="DG29" s="164" t="str">
        <f aca="false">CONCATENATE(DE29,DF29)</f>
        <v>N36</v>
      </c>
      <c r="DH29" s="164" t="n">
        <f aca="false">DK6</f>
        <v>6</v>
      </c>
      <c r="DM29" s="189" t="str">
        <f aca="false">DM28</f>
        <v>O</v>
      </c>
      <c r="DN29" s="399" t="s">
        <v>1343</v>
      </c>
      <c r="DO29" s="164" t="str">
        <f aca="false">CONCATENATE(DM29,DN29)</f>
        <v>O36</v>
      </c>
      <c r="DP29" s="164" t="n">
        <f aca="false">DS6</f>
        <v>6</v>
      </c>
      <c r="DU29" s="189" t="str">
        <f aca="false">DU28</f>
        <v>P</v>
      </c>
      <c r="DV29" s="399" t="s">
        <v>1343</v>
      </c>
      <c r="DW29" s="164" t="str">
        <f aca="false">CONCATENATE(DU29,DV29)</f>
        <v>P36</v>
      </c>
      <c r="DX29" s="164" t="n">
        <f aca="false">EA6</f>
        <v>3</v>
      </c>
    </row>
    <row r="30" customFormat="false" ht="15" hidden="false" customHeight="false" outlineLevel="0" collapsed="false">
      <c r="A30" s="164" t="str">
        <f aca="false">G30</f>
        <v>A41</v>
      </c>
      <c r="B30" s="164" t="n">
        <f aca="false">H30</f>
        <v>4</v>
      </c>
      <c r="E30" s="189" t="str">
        <f aca="false">E29</f>
        <v>A</v>
      </c>
      <c r="F30" s="399" t="s">
        <v>1344</v>
      </c>
      <c r="G30" s="164" t="str">
        <f aca="false">CONCATENATE(E30,F30)</f>
        <v>A41</v>
      </c>
      <c r="H30" s="395" t="n">
        <f aca="false">F7</f>
        <v>4</v>
      </c>
      <c r="M30" s="189" t="str">
        <f aca="false">M29</f>
        <v>B</v>
      </c>
      <c r="N30" s="399" t="s">
        <v>1344</v>
      </c>
      <c r="O30" s="164" t="str">
        <f aca="false">CONCATENATE(M30,N30)</f>
        <v>B41</v>
      </c>
      <c r="P30" s="395" t="n">
        <f aca="false">N7</f>
        <v>1</v>
      </c>
      <c r="U30" s="189" t="str">
        <f aca="false">U29</f>
        <v>C</v>
      </c>
      <c r="V30" s="399" t="s">
        <v>1344</v>
      </c>
      <c r="W30" s="164" t="str">
        <f aca="false">CONCATENATE(U30,V30)</f>
        <v>C41</v>
      </c>
      <c r="X30" s="395" t="n">
        <f aca="false">V7</f>
        <v>4</v>
      </c>
      <c r="AC30" s="189" t="str">
        <f aca="false">AC29</f>
        <v>D</v>
      </c>
      <c r="AD30" s="399" t="s">
        <v>1344</v>
      </c>
      <c r="AE30" s="164" t="str">
        <f aca="false">CONCATENATE(AC30,AD30)</f>
        <v>D41</v>
      </c>
      <c r="AF30" s="395" t="n">
        <f aca="false">AD7</f>
        <v>1</v>
      </c>
      <c r="AK30" s="189" t="str">
        <f aca="false">AK29</f>
        <v>E</v>
      </c>
      <c r="AL30" s="399" t="s">
        <v>1344</v>
      </c>
      <c r="AM30" s="164" t="str">
        <f aca="false">CONCATENATE(AK30,AL30)</f>
        <v>E41</v>
      </c>
      <c r="AN30" s="395" t="n">
        <f aca="false">AL7</f>
        <v>4</v>
      </c>
      <c r="AS30" s="189" t="str">
        <f aca="false">AS29</f>
        <v>F</v>
      </c>
      <c r="AT30" s="399" t="s">
        <v>1344</v>
      </c>
      <c r="AU30" s="164" t="str">
        <f aca="false">CONCATENATE(AS30,AT30)</f>
        <v>F41</v>
      </c>
      <c r="AV30" s="395" t="n">
        <f aca="false">AT7</f>
        <v>4</v>
      </c>
      <c r="BA30" s="189" t="str">
        <f aca="false">BA29</f>
        <v>G</v>
      </c>
      <c r="BB30" s="399" t="s">
        <v>1344</v>
      </c>
      <c r="BC30" s="164" t="str">
        <f aca="false">CONCATENATE(BA30,BB30)</f>
        <v>G41</v>
      </c>
      <c r="BD30" s="395" t="n">
        <f aca="false">BB7</f>
        <v>4</v>
      </c>
      <c r="BI30" s="189" t="str">
        <f aca="false">BI29</f>
        <v>H</v>
      </c>
      <c r="BJ30" s="399" t="s">
        <v>1344</v>
      </c>
      <c r="BK30" s="164" t="str">
        <f aca="false">CONCATENATE(BI30,BJ30)</f>
        <v>H41</v>
      </c>
      <c r="BL30" s="395" t="n">
        <f aca="false">BJ7</f>
        <v>1</v>
      </c>
      <c r="BQ30" s="189" t="str">
        <f aca="false">BQ29</f>
        <v>I</v>
      </c>
      <c r="BR30" s="399" t="s">
        <v>1344</v>
      </c>
      <c r="BS30" s="164" t="str">
        <f aca="false">CONCATENATE(BQ30,BR30)</f>
        <v>I41</v>
      </c>
      <c r="BT30" s="164" t="n">
        <f aca="false">BR7</f>
        <v>1</v>
      </c>
      <c r="BY30" s="189" t="str">
        <f aca="false">BY29</f>
        <v>J</v>
      </c>
      <c r="BZ30" s="399" t="s">
        <v>1344</v>
      </c>
      <c r="CA30" s="164" t="str">
        <f aca="false">CONCATENATE(BY30,BZ30)</f>
        <v>J41</v>
      </c>
      <c r="CB30" s="164" t="n">
        <f aca="false">BZ7</f>
        <v>1</v>
      </c>
      <c r="CG30" s="189" t="str">
        <f aca="false">CG29</f>
        <v>K</v>
      </c>
      <c r="CH30" s="399" t="s">
        <v>1344</v>
      </c>
      <c r="CI30" s="164" t="str">
        <f aca="false">CONCATENATE(CG30,CH30)</f>
        <v>K41</v>
      </c>
      <c r="CJ30" s="164" t="n">
        <f aca="false">CH7</f>
        <v>1</v>
      </c>
      <c r="CO30" s="189" t="str">
        <f aca="false">CO29</f>
        <v>L</v>
      </c>
      <c r="CP30" s="399" t="s">
        <v>1344</v>
      </c>
      <c r="CQ30" s="164" t="str">
        <f aca="false">CONCATENATE(CO30,CP30)</f>
        <v>L41</v>
      </c>
      <c r="CR30" s="164" t="n">
        <f aca="false">CP7</f>
        <v>4</v>
      </c>
      <c r="CW30" s="189" t="str">
        <f aca="false">CW29</f>
        <v>M</v>
      </c>
      <c r="CX30" s="399" t="s">
        <v>1344</v>
      </c>
      <c r="CY30" s="164" t="str">
        <f aca="false">CONCATENATE(CW30,CX30)</f>
        <v>M41</v>
      </c>
      <c r="CZ30" s="164" t="n">
        <f aca="false">CX7</f>
        <v>1</v>
      </c>
      <c r="DE30" s="189" t="str">
        <f aca="false">DE29</f>
        <v>N</v>
      </c>
      <c r="DF30" s="399" t="s">
        <v>1344</v>
      </c>
      <c r="DG30" s="164" t="str">
        <f aca="false">CONCATENATE(DE30,DF30)</f>
        <v>N41</v>
      </c>
      <c r="DH30" s="164" t="n">
        <f aca="false">DF7</f>
        <v>1</v>
      </c>
      <c r="DM30" s="189" t="str">
        <f aca="false">DM29</f>
        <v>O</v>
      </c>
      <c r="DN30" s="399" t="s">
        <v>1344</v>
      </c>
      <c r="DO30" s="164" t="str">
        <f aca="false">CONCATENATE(DM30,DN30)</f>
        <v>O41</v>
      </c>
      <c r="DP30" s="164" t="n">
        <f aca="false">DN7</f>
        <v>4</v>
      </c>
      <c r="DU30" s="189" t="str">
        <f aca="false">DU29</f>
        <v>P</v>
      </c>
      <c r="DV30" s="399" t="s">
        <v>1344</v>
      </c>
      <c r="DW30" s="164" t="str">
        <f aca="false">CONCATENATE(DU30,DV30)</f>
        <v>P41</v>
      </c>
      <c r="DX30" s="164" t="n">
        <f aca="false">DV7</f>
        <v>0</v>
      </c>
    </row>
    <row r="31" customFormat="false" ht="15" hidden="false" customHeight="false" outlineLevel="0" collapsed="false">
      <c r="A31" s="164" t="str">
        <f aca="false">G31</f>
        <v>A42</v>
      </c>
      <c r="B31" s="164" t="n">
        <f aca="false">H31</f>
        <v>2</v>
      </c>
      <c r="E31" s="189" t="str">
        <f aca="false">E30</f>
        <v>A</v>
      </c>
      <c r="F31" s="399" t="s">
        <v>1345</v>
      </c>
      <c r="G31" s="164" t="str">
        <f aca="false">CONCATENATE(E31,F31)</f>
        <v>A42</v>
      </c>
      <c r="H31" s="395" t="n">
        <f aca="false">G7</f>
        <v>2</v>
      </c>
      <c r="M31" s="189" t="str">
        <f aca="false">M30</f>
        <v>B</v>
      </c>
      <c r="N31" s="399" t="s">
        <v>1345</v>
      </c>
      <c r="O31" s="164" t="str">
        <f aca="false">CONCATENATE(M31,N31)</f>
        <v>B42</v>
      </c>
      <c r="P31" s="395" t="n">
        <f aca="false">O7</f>
        <v>2</v>
      </c>
      <c r="U31" s="189" t="str">
        <f aca="false">U30</f>
        <v>C</v>
      </c>
      <c r="V31" s="399" t="s">
        <v>1345</v>
      </c>
      <c r="W31" s="164" t="str">
        <f aca="false">CONCATENATE(U31,V31)</f>
        <v>C42</v>
      </c>
      <c r="X31" s="395" t="n">
        <f aca="false">W7</f>
        <v>2</v>
      </c>
      <c r="AC31" s="189" t="str">
        <f aca="false">AC30</f>
        <v>D</v>
      </c>
      <c r="AD31" s="399" t="s">
        <v>1345</v>
      </c>
      <c r="AE31" s="164" t="str">
        <f aca="false">CONCATENATE(AC31,AD31)</f>
        <v>D42</v>
      </c>
      <c r="AF31" s="395" t="n">
        <f aca="false">AE7</f>
        <v>2</v>
      </c>
      <c r="AK31" s="189" t="str">
        <f aca="false">AK30</f>
        <v>E</v>
      </c>
      <c r="AL31" s="399" t="s">
        <v>1345</v>
      </c>
      <c r="AM31" s="164" t="str">
        <f aca="false">CONCATENATE(AK31,AL31)</f>
        <v>E42</v>
      </c>
      <c r="AN31" s="395" t="n">
        <f aca="false">AM7</f>
        <v>4</v>
      </c>
      <c r="AS31" s="189" t="str">
        <f aca="false">AS30</f>
        <v>F</v>
      </c>
      <c r="AT31" s="399" t="s">
        <v>1345</v>
      </c>
      <c r="AU31" s="164" t="str">
        <f aca="false">CONCATENATE(AS31,AT31)</f>
        <v>F42</v>
      </c>
      <c r="AV31" s="395" t="n">
        <f aca="false">AU7</f>
        <v>4</v>
      </c>
      <c r="BA31" s="189" t="str">
        <f aca="false">BA30</f>
        <v>G</v>
      </c>
      <c r="BB31" s="399" t="s">
        <v>1345</v>
      </c>
      <c r="BC31" s="164" t="str">
        <f aca="false">CONCATENATE(BA31,BB31)</f>
        <v>G42</v>
      </c>
      <c r="BD31" s="395" t="n">
        <f aca="false">BC7</f>
        <v>4</v>
      </c>
      <c r="BI31" s="189" t="str">
        <f aca="false">BI30</f>
        <v>H</v>
      </c>
      <c r="BJ31" s="399" t="s">
        <v>1345</v>
      </c>
      <c r="BK31" s="164" t="str">
        <f aca="false">CONCATENATE(BI31,BJ31)</f>
        <v>H42</v>
      </c>
      <c r="BL31" s="395" t="n">
        <f aca="false">BK7</f>
        <v>4</v>
      </c>
      <c r="BQ31" s="189" t="str">
        <f aca="false">BQ30</f>
        <v>I</v>
      </c>
      <c r="BR31" s="399" t="s">
        <v>1345</v>
      </c>
      <c r="BS31" s="164" t="str">
        <f aca="false">CONCATENATE(BQ31,BR31)</f>
        <v>I42</v>
      </c>
      <c r="BT31" s="164" t="n">
        <f aca="false">BS7</f>
        <v>2</v>
      </c>
      <c r="BY31" s="189" t="str">
        <f aca="false">BY30</f>
        <v>J</v>
      </c>
      <c r="BZ31" s="399" t="s">
        <v>1345</v>
      </c>
      <c r="CA31" s="164" t="str">
        <f aca="false">CONCATENATE(BY31,BZ31)</f>
        <v>J42</v>
      </c>
      <c r="CB31" s="164" t="n">
        <f aca="false">CA7</f>
        <v>4</v>
      </c>
      <c r="CG31" s="189" t="str">
        <f aca="false">CG30</f>
        <v>K</v>
      </c>
      <c r="CH31" s="399" t="s">
        <v>1345</v>
      </c>
      <c r="CI31" s="164" t="str">
        <f aca="false">CONCATENATE(CG31,CH31)</f>
        <v>K42</v>
      </c>
      <c r="CJ31" s="164" t="n">
        <f aca="false">CI7</f>
        <v>4</v>
      </c>
      <c r="CO31" s="189" t="str">
        <f aca="false">CO30</f>
        <v>L</v>
      </c>
      <c r="CP31" s="399" t="s">
        <v>1345</v>
      </c>
      <c r="CQ31" s="164" t="str">
        <f aca="false">CONCATENATE(CO31,CP31)</f>
        <v>L42</v>
      </c>
      <c r="CR31" s="164" t="n">
        <f aca="false">CQ7</f>
        <v>4</v>
      </c>
      <c r="CW31" s="189" t="str">
        <f aca="false">CW30</f>
        <v>M</v>
      </c>
      <c r="CX31" s="399" t="s">
        <v>1345</v>
      </c>
      <c r="CY31" s="164" t="str">
        <f aca="false">CONCATENATE(CW31,CX31)</f>
        <v>M42</v>
      </c>
      <c r="CZ31" s="164" t="n">
        <f aca="false">CY7</f>
        <v>2</v>
      </c>
      <c r="DE31" s="189" t="str">
        <f aca="false">DE30</f>
        <v>N</v>
      </c>
      <c r="DF31" s="399" t="s">
        <v>1345</v>
      </c>
      <c r="DG31" s="164" t="str">
        <f aca="false">CONCATENATE(DE31,DF31)</f>
        <v>N42</v>
      </c>
      <c r="DH31" s="164" t="n">
        <f aca="false">DG7</f>
        <v>2</v>
      </c>
      <c r="DM31" s="189" t="str">
        <f aca="false">DM30</f>
        <v>O</v>
      </c>
      <c r="DN31" s="399" t="s">
        <v>1345</v>
      </c>
      <c r="DO31" s="164" t="str">
        <f aca="false">CONCATENATE(DM31,DN31)</f>
        <v>O42</v>
      </c>
      <c r="DP31" s="164" t="n">
        <f aca="false">DO7</f>
        <v>4</v>
      </c>
      <c r="DU31" s="189" t="str">
        <f aca="false">DU30</f>
        <v>P</v>
      </c>
      <c r="DV31" s="399" t="s">
        <v>1345</v>
      </c>
      <c r="DW31" s="164" t="str">
        <f aca="false">CONCATENATE(DU31,DV31)</f>
        <v>P42</v>
      </c>
      <c r="DX31" s="164" t="n">
        <f aca="false">DW7</f>
        <v>2</v>
      </c>
    </row>
    <row r="32" customFormat="false" ht="15" hidden="false" customHeight="false" outlineLevel="0" collapsed="false">
      <c r="A32" s="164" t="str">
        <f aca="false">G32</f>
        <v>A43</v>
      </c>
      <c r="B32" s="164" t="n">
        <f aca="false">H32</f>
        <v>4</v>
      </c>
      <c r="E32" s="189" t="str">
        <f aca="false">E31</f>
        <v>A</v>
      </c>
      <c r="F32" s="399" t="s">
        <v>1346</v>
      </c>
      <c r="G32" s="164" t="str">
        <f aca="false">CONCATENATE(E32,F32)</f>
        <v>A43</v>
      </c>
      <c r="H32" s="395" t="n">
        <f aca="false">H7</f>
        <v>4</v>
      </c>
      <c r="M32" s="189" t="str">
        <f aca="false">M31</f>
        <v>B</v>
      </c>
      <c r="N32" s="399" t="s">
        <v>1346</v>
      </c>
      <c r="O32" s="164" t="str">
        <f aca="false">CONCATENATE(M32,N32)</f>
        <v>B43</v>
      </c>
      <c r="P32" s="395" t="n">
        <f aca="false">P7</f>
        <v>4</v>
      </c>
      <c r="U32" s="189" t="str">
        <f aca="false">U31</f>
        <v>C</v>
      </c>
      <c r="V32" s="399" t="s">
        <v>1346</v>
      </c>
      <c r="W32" s="164" t="str">
        <f aca="false">CONCATENATE(U32,V32)</f>
        <v>C43</v>
      </c>
      <c r="X32" s="395" t="n">
        <f aca="false">X7</f>
        <v>4</v>
      </c>
      <c r="AC32" s="189" t="str">
        <f aca="false">AC31</f>
        <v>D</v>
      </c>
      <c r="AD32" s="399" t="s">
        <v>1346</v>
      </c>
      <c r="AE32" s="164" t="str">
        <f aca="false">CONCATENATE(AC32,AD32)</f>
        <v>D43</v>
      </c>
      <c r="AF32" s="395" t="n">
        <f aca="false">AF7</f>
        <v>4</v>
      </c>
      <c r="AK32" s="189" t="str">
        <f aca="false">AK31</f>
        <v>E</v>
      </c>
      <c r="AL32" s="399" t="s">
        <v>1346</v>
      </c>
      <c r="AM32" s="164" t="str">
        <f aca="false">CONCATENATE(AK32,AL32)</f>
        <v>E43</v>
      </c>
      <c r="AN32" s="395" t="n">
        <f aca="false">AN7</f>
        <v>4</v>
      </c>
      <c r="AS32" s="189" t="str">
        <f aca="false">AS31</f>
        <v>F</v>
      </c>
      <c r="AT32" s="399" t="s">
        <v>1346</v>
      </c>
      <c r="AU32" s="164" t="str">
        <f aca="false">CONCATENATE(AS32,AT32)</f>
        <v>F43</v>
      </c>
      <c r="AV32" s="395" t="n">
        <f aca="false">AV7</f>
        <v>3</v>
      </c>
      <c r="BA32" s="189" t="str">
        <f aca="false">BA31</f>
        <v>G</v>
      </c>
      <c r="BB32" s="399" t="s">
        <v>1346</v>
      </c>
      <c r="BC32" s="164" t="str">
        <f aca="false">CONCATENATE(BA32,BB32)</f>
        <v>G43</v>
      </c>
      <c r="BD32" s="395" t="n">
        <f aca="false">BD7</f>
        <v>4</v>
      </c>
      <c r="BI32" s="189" t="str">
        <f aca="false">BI31</f>
        <v>H</v>
      </c>
      <c r="BJ32" s="399" t="s">
        <v>1346</v>
      </c>
      <c r="BK32" s="164" t="str">
        <f aca="false">CONCATENATE(BI32,BJ32)</f>
        <v>H43</v>
      </c>
      <c r="BL32" s="395" t="n">
        <f aca="false">BL7</f>
        <v>3</v>
      </c>
      <c r="BQ32" s="189" t="str">
        <f aca="false">BQ31</f>
        <v>I</v>
      </c>
      <c r="BR32" s="399" t="s">
        <v>1346</v>
      </c>
      <c r="BS32" s="164" t="str">
        <f aca="false">CONCATENATE(BQ32,BR32)</f>
        <v>I43</v>
      </c>
      <c r="BT32" s="164" t="n">
        <f aca="false">BT7</f>
        <v>3</v>
      </c>
      <c r="BY32" s="189" t="str">
        <f aca="false">BY31</f>
        <v>J</v>
      </c>
      <c r="BZ32" s="399" t="s">
        <v>1346</v>
      </c>
      <c r="CA32" s="164" t="str">
        <f aca="false">CONCATENATE(BY32,BZ32)</f>
        <v>J43</v>
      </c>
      <c r="CB32" s="164" t="n">
        <f aca="false">CB7</f>
        <v>3</v>
      </c>
      <c r="CG32" s="189" t="str">
        <f aca="false">CG31</f>
        <v>K</v>
      </c>
      <c r="CH32" s="399" t="s">
        <v>1346</v>
      </c>
      <c r="CI32" s="164" t="str">
        <f aca="false">CONCATENATE(CG32,CH32)</f>
        <v>K43</v>
      </c>
      <c r="CJ32" s="164" t="n">
        <f aca="false">CJ7</f>
        <v>3</v>
      </c>
      <c r="CO32" s="189" t="str">
        <f aca="false">CO31</f>
        <v>L</v>
      </c>
      <c r="CP32" s="399" t="s">
        <v>1346</v>
      </c>
      <c r="CQ32" s="164" t="str">
        <f aca="false">CONCATENATE(CO32,CP32)</f>
        <v>L43</v>
      </c>
      <c r="CR32" s="164" t="n">
        <f aca="false">CR7</f>
        <v>3</v>
      </c>
      <c r="CW32" s="189" t="str">
        <f aca="false">CW31</f>
        <v>M</v>
      </c>
      <c r="CX32" s="399" t="s">
        <v>1346</v>
      </c>
      <c r="CY32" s="164" t="str">
        <f aca="false">CONCATENATE(CW32,CX32)</f>
        <v>M43</v>
      </c>
      <c r="CZ32" s="164" t="n">
        <f aca="false">CZ7</f>
        <v>4</v>
      </c>
      <c r="DE32" s="189" t="str">
        <f aca="false">DE31</f>
        <v>N</v>
      </c>
      <c r="DF32" s="399" t="s">
        <v>1346</v>
      </c>
      <c r="DG32" s="164" t="str">
        <f aca="false">CONCATENATE(DE32,DF32)</f>
        <v>N43</v>
      </c>
      <c r="DH32" s="164" t="n">
        <f aca="false">DH7</f>
        <v>0</v>
      </c>
      <c r="DM32" s="189" t="str">
        <f aca="false">DM31</f>
        <v>O</v>
      </c>
      <c r="DN32" s="399" t="s">
        <v>1346</v>
      </c>
      <c r="DO32" s="164" t="str">
        <f aca="false">CONCATENATE(DM32,DN32)</f>
        <v>O43</v>
      </c>
      <c r="DP32" s="164" t="n">
        <f aca="false">DP7</f>
        <v>4</v>
      </c>
      <c r="DU32" s="189" t="str">
        <f aca="false">DU31</f>
        <v>P</v>
      </c>
      <c r="DV32" s="399" t="s">
        <v>1346</v>
      </c>
      <c r="DW32" s="164" t="str">
        <f aca="false">CONCATENATE(DU32,DV32)</f>
        <v>P43</v>
      </c>
      <c r="DX32" s="164" t="n">
        <f aca="false">DX7</f>
        <v>3</v>
      </c>
    </row>
    <row r="33" customFormat="false" ht="15" hidden="false" customHeight="false" outlineLevel="0" collapsed="false">
      <c r="A33" s="164" t="str">
        <f aca="false">G33</f>
        <v>A44</v>
      </c>
      <c r="B33" s="164" t="n">
        <f aca="false">H33</f>
        <v>0</v>
      </c>
      <c r="E33" s="189" t="str">
        <f aca="false">E32</f>
        <v>A</v>
      </c>
      <c r="F33" s="399" t="s">
        <v>1347</v>
      </c>
      <c r="G33" s="164" t="str">
        <f aca="false">CONCATENATE(E33,F33)</f>
        <v>A44</v>
      </c>
      <c r="H33" s="395" t="n">
        <f aca="false">I7</f>
        <v>0</v>
      </c>
      <c r="M33" s="189" t="str">
        <f aca="false">M32</f>
        <v>B</v>
      </c>
      <c r="N33" s="399" t="s">
        <v>1347</v>
      </c>
      <c r="O33" s="164" t="str">
        <f aca="false">CONCATENATE(M33,N33)</f>
        <v>B44</v>
      </c>
      <c r="P33" s="395" t="n">
        <f aca="false">Q7</f>
        <v>0</v>
      </c>
      <c r="U33" s="189" t="str">
        <f aca="false">U32</f>
        <v>C</v>
      </c>
      <c r="V33" s="399" t="s">
        <v>1347</v>
      </c>
      <c r="W33" s="164" t="str">
        <f aca="false">CONCATENATE(U33,V33)</f>
        <v>C44</v>
      </c>
      <c r="X33" s="395" t="n">
        <f aca="false">Y7</f>
        <v>0</v>
      </c>
      <c r="AC33" s="189" t="str">
        <f aca="false">AC32</f>
        <v>D</v>
      </c>
      <c r="AD33" s="399" t="s">
        <v>1347</v>
      </c>
      <c r="AE33" s="164" t="str">
        <f aca="false">CONCATENATE(AC33,AD33)</f>
        <v>D44</v>
      </c>
      <c r="AF33" s="395" t="n">
        <f aca="false">AG7</f>
        <v>0</v>
      </c>
      <c r="AK33" s="189" t="str">
        <f aca="false">AK32</f>
        <v>E</v>
      </c>
      <c r="AL33" s="399" t="s">
        <v>1347</v>
      </c>
      <c r="AM33" s="164" t="str">
        <f aca="false">CONCATENATE(AK33,AL33)</f>
        <v>E44</v>
      </c>
      <c r="AN33" s="395" t="n">
        <f aca="false">AO7</f>
        <v>0</v>
      </c>
      <c r="AS33" s="189" t="str">
        <f aca="false">AS32</f>
        <v>F</v>
      </c>
      <c r="AT33" s="399" t="s">
        <v>1347</v>
      </c>
      <c r="AU33" s="164" t="str">
        <f aca="false">CONCATENATE(AS33,AT33)</f>
        <v>F44</v>
      </c>
      <c r="AV33" s="395" t="n">
        <f aca="false">AW7</f>
        <v>0</v>
      </c>
      <c r="BA33" s="189" t="str">
        <f aca="false">BA32</f>
        <v>G</v>
      </c>
      <c r="BB33" s="399" t="s">
        <v>1347</v>
      </c>
      <c r="BC33" s="164" t="str">
        <f aca="false">CONCATENATE(BA33,BB33)</f>
        <v>G44</v>
      </c>
      <c r="BD33" s="395" t="n">
        <f aca="false">BE7</f>
        <v>0</v>
      </c>
      <c r="BI33" s="189" t="str">
        <f aca="false">BI32</f>
        <v>H</v>
      </c>
      <c r="BJ33" s="399" t="s">
        <v>1347</v>
      </c>
      <c r="BK33" s="164" t="str">
        <f aca="false">CONCATENATE(BI33,BJ33)</f>
        <v>H44</v>
      </c>
      <c r="BL33" s="395" t="n">
        <f aca="false">BM7</f>
        <v>0</v>
      </c>
      <c r="BQ33" s="189" t="str">
        <f aca="false">BQ32</f>
        <v>I</v>
      </c>
      <c r="BR33" s="399" t="s">
        <v>1347</v>
      </c>
      <c r="BS33" s="164" t="str">
        <f aca="false">CONCATENATE(BQ33,BR33)</f>
        <v>I44</v>
      </c>
      <c r="BT33" s="164" t="n">
        <f aca="false">BU7</f>
        <v>0</v>
      </c>
      <c r="BY33" s="189" t="str">
        <f aca="false">BY32</f>
        <v>J</v>
      </c>
      <c r="BZ33" s="399" t="s">
        <v>1347</v>
      </c>
      <c r="CA33" s="164" t="str">
        <f aca="false">CONCATENATE(BY33,BZ33)</f>
        <v>J44</v>
      </c>
      <c r="CB33" s="164" t="n">
        <f aca="false">CC7</f>
        <v>0</v>
      </c>
      <c r="CG33" s="189" t="str">
        <f aca="false">CG32</f>
        <v>K</v>
      </c>
      <c r="CH33" s="399" t="s">
        <v>1347</v>
      </c>
      <c r="CI33" s="164" t="str">
        <f aca="false">CONCATENATE(CG33,CH33)</f>
        <v>K44</v>
      </c>
      <c r="CJ33" s="164" t="n">
        <f aca="false">CK7</f>
        <v>0</v>
      </c>
      <c r="CO33" s="189" t="str">
        <f aca="false">CO32</f>
        <v>L</v>
      </c>
      <c r="CP33" s="399" t="s">
        <v>1347</v>
      </c>
      <c r="CQ33" s="164" t="str">
        <f aca="false">CONCATENATE(CO33,CP33)</f>
        <v>L44</v>
      </c>
      <c r="CR33" s="164" t="n">
        <f aca="false">CS7</f>
        <v>0</v>
      </c>
      <c r="CW33" s="189" t="str">
        <f aca="false">CW32</f>
        <v>M</v>
      </c>
      <c r="CX33" s="399" t="s">
        <v>1347</v>
      </c>
      <c r="CY33" s="164" t="str">
        <f aca="false">CONCATENATE(CW33,CX33)</f>
        <v>M44</v>
      </c>
      <c r="CZ33" s="164" t="n">
        <f aca="false">DA7</f>
        <v>0</v>
      </c>
      <c r="DE33" s="189" t="str">
        <f aca="false">DE32</f>
        <v>N</v>
      </c>
      <c r="DF33" s="399" t="s">
        <v>1347</v>
      </c>
      <c r="DG33" s="164" t="str">
        <f aca="false">CONCATENATE(DE33,DF33)</f>
        <v>N44</v>
      </c>
      <c r="DH33" s="164" t="n">
        <f aca="false">DI7</f>
        <v>0</v>
      </c>
      <c r="DM33" s="189" t="str">
        <f aca="false">DM32</f>
        <v>O</v>
      </c>
      <c r="DN33" s="399" t="s">
        <v>1347</v>
      </c>
      <c r="DO33" s="164" t="str">
        <f aca="false">CONCATENATE(DM33,DN33)</f>
        <v>O44</v>
      </c>
      <c r="DP33" s="164" t="n">
        <f aca="false">DQ7</f>
        <v>0</v>
      </c>
      <c r="DU33" s="189" t="str">
        <f aca="false">DU32</f>
        <v>P</v>
      </c>
      <c r="DV33" s="399" t="s">
        <v>1347</v>
      </c>
      <c r="DW33" s="164" t="str">
        <f aca="false">CONCATENATE(DU33,DV33)</f>
        <v>P44</v>
      </c>
      <c r="DX33" s="164" t="n">
        <f aca="false">DY7</f>
        <v>0</v>
      </c>
    </row>
    <row r="34" customFormat="false" ht="15" hidden="false" customHeight="false" outlineLevel="0" collapsed="false">
      <c r="A34" s="164" t="str">
        <f aca="false">G34</f>
        <v>A45</v>
      </c>
      <c r="B34" s="164" t="n">
        <f aca="false">H34</f>
        <v>4</v>
      </c>
      <c r="E34" s="189" t="str">
        <f aca="false">E33</f>
        <v>A</v>
      </c>
      <c r="F34" s="399" t="s">
        <v>1348</v>
      </c>
      <c r="G34" s="164" t="str">
        <f aca="false">CONCATENATE(E34,F34)</f>
        <v>A45</v>
      </c>
      <c r="H34" s="395" t="n">
        <f aca="false">J7</f>
        <v>4</v>
      </c>
      <c r="M34" s="189" t="str">
        <f aca="false">M33</f>
        <v>B</v>
      </c>
      <c r="N34" s="399" t="s">
        <v>1348</v>
      </c>
      <c r="O34" s="164" t="str">
        <f aca="false">CONCATENATE(M34,N34)</f>
        <v>B45</v>
      </c>
      <c r="P34" s="395" t="n">
        <f aca="false">R7</f>
        <v>5</v>
      </c>
      <c r="U34" s="189" t="str">
        <f aca="false">U33</f>
        <v>C</v>
      </c>
      <c r="V34" s="399" t="s">
        <v>1348</v>
      </c>
      <c r="W34" s="164" t="str">
        <f aca="false">CONCATENATE(U34,V34)</f>
        <v>C45</v>
      </c>
      <c r="X34" s="395" t="n">
        <f aca="false">Z7</f>
        <v>4</v>
      </c>
      <c r="AC34" s="189" t="str">
        <f aca="false">AC33</f>
        <v>D</v>
      </c>
      <c r="AD34" s="399" t="s">
        <v>1348</v>
      </c>
      <c r="AE34" s="164" t="str">
        <f aca="false">CONCATENATE(AC34,AD34)</f>
        <v>D45</v>
      </c>
      <c r="AF34" s="395" t="n">
        <f aca="false">AH7</f>
        <v>5</v>
      </c>
      <c r="AK34" s="189" t="str">
        <f aca="false">AK33</f>
        <v>E</v>
      </c>
      <c r="AL34" s="399" t="s">
        <v>1348</v>
      </c>
      <c r="AM34" s="164" t="str">
        <f aca="false">CONCATENATE(AK34,AL34)</f>
        <v>E45</v>
      </c>
      <c r="AN34" s="395" t="n">
        <f aca="false">AP7</f>
        <v>4</v>
      </c>
      <c r="AS34" s="189" t="str">
        <f aca="false">AS33</f>
        <v>F</v>
      </c>
      <c r="AT34" s="399" t="s">
        <v>1348</v>
      </c>
      <c r="AU34" s="164" t="str">
        <f aca="false">CONCATENATE(AS34,AT34)</f>
        <v>F45</v>
      </c>
      <c r="AV34" s="395" t="n">
        <f aca="false">AX7</f>
        <v>4</v>
      </c>
      <c r="BA34" s="189" t="str">
        <f aca="false">BA33</f>
        <v>G</v>
      </c>
      <c r="BB34" s="399" t="s">
        <v>1348</v>
      </c>
      <c r="BC34" s="164" t="str">
        <f aca="false">CONCATENATE(BA34,BB34)</f>
        <v>G45</v>
      </c>
      <c r="BD34" s="395" t="n">
        <f aca="false">BF7</f>
        <v>4</v>
      </c>
      <c r="BI34" s="189" t="str">
        <f aca="false">BI33</f>
        <v>H</v>
      </c>
      <c r="BJ34" s="399" t="s">
        <v>1348</v>
      </c>
      <c r="BK34" s="164" t="str">
        <f aca="false">CONCATENATE(BI34,BJ34)</f>
        <v>H45</v>
      </c>
      <c r="BL34" s="395" t="n">
        <f aca="false">BN7</f>
        <v>4</v>
      </c>
      <c r="BQ34" s="189" t="str">
        <f aca="false">BQ33</f>
        <v>I</v>
      </c>
      <c r="BR34" s="399" t="s">
        <v>1348</v>
      </c>
      <c r="BS34" s="164" t="str">
        <f aca="false">CONCATENATE(BQ34,BR34)</f>
        <v>I45</v>
      </c>
      <c r="BT34" s="164" t="n">
        <f aca="false">BV7</f>
        <v>5</v>
      </c>
      <c r="BY34" s="189" t="str">
        <f aca="false">BY33</f>
        <v>J</v>
      </c>
      <c r="BZ34" s="399" t="s">
        <v>1348</v>
      </c>
      <c r="CA34" s="164" t="str">
        <f aca="false">CONCATENATE(BY34,BZ34)</f>
        <v>J45</v>
      </c>
      <c r="CB34" s="164" t="n">
        <f aca="false">CD7</f>
        <v>4</v>
      </c>
      <c r="CG34" s="189" t="str">
        <f aca="false">CG33</f>
        <v>K</v>
      </c>
      <c r="CH34" s="399" t="s">
        <v>1348</v>
      </c>
      <c r="CI34" s="164" t="str">
        <f aca="false">CONCATENATE(CG34,CH34)</f>
        <v>K45</v>
      </c>
      <c r="CJ34" s="164" t="n">
        <f aca="false">CL7</f>
        <v>5</v>
      </c>
      <c r="CO34" s="189" t="str">
        <f aca="false">CO33</f>
        <v>L</v>
      </c>
      <c r="CP34" s="399" t="s">
        <v>1348</v>
      </c>
      <c r="CQ34" s="164" t="str">
        <f aca="false">CONCATENATE(CO34,CP34)</f>
        <v>L45</v>
      </c>
      <c r="CR34" s="164" t="n">
        <f aca="false">CT7</f>
        <v>5</v>
      </c>
      <c r="CW34" s="189" t="str">
        <f aca="false">CW33</f>
        <v>M</v>
      </c>
      <c r="CX34" s="399" t="s">
        <v>1348</v>
      </c>
      <c r="CY34" s="164" t="str">
        <f aca="false">CONCATENATE(CW34,CX34)</f>
        <v>M45</v>
      </c>
      <c r="CZ34" s="164" t="n">
        <f aca="false">DB7</f>
        <v>4</v>
      </c>
      <c r="DE34" s="189" t="str">
        <f aca="false">DE33</f>
        <v>N</v>
      </c>
      <c r="DF34" s="399" t="s">
        <v>1348</v>
      </c>
      <c r="DG34" s="164" t="str">
        <f aca="false">CONCATENATE(DE34,DF34)</f>
        <v>N45</v>
      </c>
      <c r="DH34" s="164" t="n">
        <f aca="false">DJ7</f>
        <v>0</v>
      </c>
      <c r="DM34" s="189" t="str">
        <f aca="false">DM33</f>
        <v>O</v>
      </c>
      <c r="DN34" s="399" t="s">
        <v>1348</v>
      </c>
      <c r="DO34" s="164" t="str">
        <f aca="false">CONCATENATE(DM34,DN34)</f>
        <v>O45</v>
      </c>
      <c r="DP34" s="164" t="n">
        <f aca="false">DR7</f>
        <v>5</v>
      </c>
      <c r="DU34" s="189" t="str">
        <f aca="false">DU33</f>
        <v>P</v>
      </c>
      <c r="DV34" s="399" t="s">
        <v>1348</v>
      </c>
      <c r="DW34" s="164" t="str">
        <f aca="false">CONCATENATE(DU34,DV34)</f>
        <v>P45</v>
      </c>
      <c r="DX34" s="164" t="n">
        <f aca="false">DZ7</f>
        <v>5</v>
      </c>
    </row>
    <row r="35" customFormat="false" ht="15" hidden="false" customHeight="false" outlineLevel="0" collapsed="false">
      <c r="A35" s="164" t="str">
        <f aca="false">G35</f>
        <v>A46</v>
      </c>
      <c r="B35" s="164" t="n">
        <f aca="false">H35</f>
        <v>6</v>
      </c>
      <c r="E35" s="189" t="str">
        <f aca="false">E34</f>
        <v>A</v>
      </c>
      <c r="F35" s="399" t="s">
        <v>1349</v>
      </c>
      <c r="G35" s="164" t="str">
        <f aca="false">CONCATENATE(E35,F35)</f>
        <v>A46</v>
      </c>
      <c r="H35" s="395" t="n">
        <f aca="false">K7</f>
        <v>6</v>
      </c>
      <c r="M35" s="189" t="str">
        <f aca="false">M34</f>
        <v>B</v>
      </c>
      <c r="N35" s="399" t="s">
        <v>1349</v>
      </c>
      <c r="O35" s="164" t="str">
        <f aca="false">CONCATENATE(M35,N35)</f>
        <v>B46</v>
      </c>
      <c r="P35" s="395" t="n">
        <f aca="false">S7</f>
        <v>6</v>
      </c>
      <c r="U35" s="189" t="str">
        <f aca="false">U34</f>
        <v>C</v>
      </c>
      <c r="V35" s="399" t="s">
        <v>1349</v>
      </c>
      <c r="W35" s="164" t="str">
        <f aca="false">CONCATENATE(U35,V35)</f>
        <v>C46</v>
      </c>
      <c r="X35" s="395" t="n">
        <f aca="false">AA7</f>
        <v>6</v>
      </c>
      <c r="AC35" s="189" t="str">
        <f aca="false">AC34</f>
        <v>D</v>
      </c>
      <c r="AD35" s="399" t="s">
        <v>1349</v>
      </c>
      <c r="AE35" s="164" t="str">
        <f aca="false">CONCATENATE(AC35,AD35)</f>
        <v>D46</v>
      </c>
      <c r="AF35" s="395" t="n">
        <f aca="false">AI7</f>
        <v>6</v>
      </c>
      <c r="AK35" s="189" t="str">
        <f aca="false">AK34</f>
        <v>E</v>
      </c>
      <c r="AL35" s="399" t="s">
        <v>1349</v>
      </c>
      <c r="AM35" s="164" t="str">
        <f aca="false">CONCATENATE(AK35,AL35)</f>
        <v>E46</v>
      </c>
      <c r="AN35" s="395" t="n">
        <f aca="false">AQ7</f>
        <v>4</v>
      </c>
      <c r="AS35" s="189" t="str">
        <f aca="false">AS34</f>
        <v>F</v>
      </c>
      <c r="AT35" s="399" t="s">
        <v>1349</v>
      </c>
      <c r="AU35" s="164" t="str">
        <f aca="false">CONCATENATE(AS35,AT35)</f>
        <v>F46</v>
      </c>
      <c r="AV35" s="395" t="n">
        <f aca="false">AY7</f>
        <v>6</v>
      </c>
      <c r="BA35" s="189" t="str">
        <f aca="false">BA34</f>
        <v>G</v>
      </c>
      <c r="BB35" s="399" t="s">
        <v>1349</v>
      </c>
      <c r="BC35" s="164" t="str">
        <f aca="false">CONCATENATE(BA35,BB35)</f>
        <v>G46</v>
      </c>
      <c r="BD35" s="395" t="n">
        <f aca="false">BG7</f>
        <v>6</v>
      </c>
      <c r="BI35" s="189" t="str">
        <f aca="false">BI34</f>
        <v>H</v>
      </c>
      <c r="BJ35" s="399" t="s">
        <v>1349</v>
      </c>
      <c r="BK35" s="164" t="str">
        <f aca="false">CONCATENATE(BI35,BJ35)</f>
        <v>H46</v>
      </c>
      <c r="BL35" s="395" t="n">
        <f aca="false">BO7</f>
        <v>6</v>
      </c>
      <c r="BQ35" s="189" t="str">
        <f aca="false">BQ34</f>
        <v>I</v>
      </c>
      <c r="BR35" s="399" t="s">
        <v>1349</v>
      </c>
      <c r="BS35" s="164" t="str">
        <f aca="false">CONCATENATE(BQ35,BR35)</f>
        <v>I46</v>
      </c>
      <c r="BT35" s="164" t="n">
        <f aca="false">BW7</f>
        <v>6</v>
      </c>
      <c r="BY35" s="189" t="str">
        <f aca="false">BY34</f>
        <v>J</v>
      </c>
      <c r="BZ35" s="399" t="s">
        <v>1349</v>
      </c>
      <c r="CA35" s="164" t="str">
        <f aca="false">CONCATENATE(BY35,BZ35)</f>
        <v>J46</v>
      </c>
      <c r="CB35" s="164" t="n">
        <f aca="false">CE7</f>
        <v>4</v>
      </c>
      <c r="CG35" s="189" t="str">
        <f aca="false">CG34</f>
        <v>K</v>
      </c>
      <c r="CH35" s="399" t="s">
        <v>1349</v>
      </c>
      <c r="CI35" s="164" t="str">
        <f aca="false">CONCATENATE(CG35,CH35)</f>
        <v>K46</v>
      </c>
      <c r="CJ35" s="164" t="n">
        <f aca="false">CM7</f>
        <v>6</v>
      </c>
      <c r="CO35" s="189" t="str">
        <f aca="false">CO34</f>
        <v>L</v>
      </c>
      <c r="CP35" s="399" t="s">
        <v>1349</v>
      </c>
      <c r="CQ35" s="164" t="str">
        <f aca="false">CONCATENATE(CO35,CP35)</f>
        <v>L46</v>
      </c>
      <c r="CR35" s="164" t="n">
        <f aca="false">CU7</f>
        <v>4</v>
      </c>
      <c r="CW35" s="189" t="str">
        <f aca="false">CW34</f>
        <v>M</v>
      </c>
      <c r="CX35" s="399" t="s">
        <v>1349</v>
      </c>
      <c r="CY35" s="164" t="str">
        <f aca="false">CONCATENATE(CW35,CX35)</f>
        <v>M46</v>
      </c>
      <c r="CZ35" s="164" t="n">
        <f aca="false">DC7</f>
        <v>6</v>
      </c>
      <c r="DE35" s="189" t="str">
        <f aca="false">DE34</f>
        <v>N</v>
      </c>
      <c r="DF35" s="399" t="s">
        <v>1349</v>
      </c>
      <c r="DG35" s="164" t="str">
        <f aca="false">CONCATENATE(DE35,DF35)</f>
        <v>N46</v>
      </c>
      <c r="DH35" s="164" t="n">
        <f aca="false">DK7</f>
        <v>6</v>
      </c>
      <c r="DM35" s="189" t="str">
        <f aca="false">DM34</f>
        <v>O</v>
      </c>
      <c r="DN35" s="399" t="s">
        <v>1349</v>
      </c>
      <c r="DO35" s="164" t="str">
        <f aca="false">CONCATENATE(DM35,DN35)</f>
        <v>O46</v>
      </c>
      <c r="DP35" s="164" t="n">
        <f aca="false">DS7</f>
        <v>4</v>
      </c>
      <c r="DU35" s="189" t="str">
        <f aca="false">DU34</f>
        <v>P</v>
      </c>
      <c r="DV35" s="399" t="s">
        <v>1349</v>
      </c>
      <c r="DW35" s="164" t="str">
        <f aca="false">CONCATENATE(DU35,DV35)</f>
        <v>P46</v>
      </c>
      <c r="DX35" s="164" t="n">
        <f aca="false">EA7</f>
        <v>4</v>
      </c>
    </row>
    <row r="36" customFormat="false" ht="15" hidden="false" customHeight="false" outlineLevel="0" collapsed="false">
      <c r="A36" s="164" t="str">
        <f aca="false">G36</f>
        <v>A51</v>
      </c>
      <c r="B36" s="164" t="n">
        <f aca="false">H36</f>
        <v>1</v>
      </c>
      <c r="E36" s="189" t="str">
        <f aca="false">E35</f>
        <v>A</v>
      </c>
      <c r="F36" s="399" t="s">
        <v>1350</v>
      </c>
      <c r="G36" s="164" t="str">
        <f aca="false">CONCATENATE(E36,F36)</f>
        <v>A51</v>
      </c>
      <c r="H36" s="395" t="n">
        <f aca="false">F8</f>
        <v>1</v>
      </c>
      <c r="M36" s="189" t="str">
        <f aca="false">M35</f>
        <v>B</v>
      </c>
      <c r="N36" s="399" t="s">
        <v>1350</v>
      </c>
      <c r="O36" s="164" t="str">
        <f aca="false">CONCATENATE(M36,N36)</f>
        <v>B51</v>
      </c>
      <c r="P36" s="395" t="n">
        <f aca="false">N8</f>
        <v>1</v>
      </c>
      <c r="U36" s="189" t="str">
        <f aca="false">U35</f>
        <v>C</v>
      </c>
      <c r="V36" s="399" t="s">
        <v>1350</v>
      </c>
      <c r="W36" s="164" t="str">
        <f aca="false">CONCATENATE(U36,V36)</f>
        <v>C51</v>
      </c>
      <c r="X36" s="395" t="n">
        <f aca="false">V8</f>
        <v>1</v>
      </c>
      <c r="AC36" s="189" t="str">
        <f aca="false">AC35</f>
        <v>D</v>
      </c>
      <c r="AD36" s="399" t="s">
        <v>1350</v>
      </c>
      <c r="AE36" s="164" t="str">
        <f aca="false">CONCATENATE(AC36,AD36)</f>
        <v>D51</v>
      </c>
      <c r="AF36" s="395" t="n">
        <f aca="false">AD8</f>
        <v>5</v>
      </c>
      <c r="AK36" s="189" t="str">
        <f aca="false">AK35</f>
        <v>E</v>
      </c>
      <c r="AL36" s="399" t="s">
        <v>1350</v>
      </c>
      <c r="AM36" s="164" t="str">
        <f aca="false">CONCATENATE(AK36,AL36)</f>
        <v>E51</v>
      </c>
      <c r="AN36" s="395" t="n">
        <f aca="false">AL8</f>
        <v>1</v>
      </c>
      <c r="AS36" s="189" t="str">
        <f aca="false">AS35</f>
        <v>F</v>
      </c>
      <c r="AT36" s="399" t="s">
        <v>1350</v>
      </c>
      <c r="AU36" s="164" t="str">
        <f aca="false">CONCATENATE(AS36,AT36)</f>
        <v>F51</v>
      </c>
      <c r="AV36" s="395" t="n">
        <f aca="false">AT8</f>
        <v>1</v>
      </c>
      <c r="BA36" s="189" t="str">
        <f aca="false">BA35</f>
        <v>G</v>
      </c>
      <c r="BB36" s="399" t="s">
        <v>1350</v>
      </c>
      <c r="BC36" s="164" t="str">
        <f aca="false">CONCATENATE(BA36,BB36)</f>
        <v>G51</v>
      </c>
      <c r="BD36" s="395" t="n">
        <f aca="false">BB8</f>
        <v>5</v>
      </c>
      <c r="BI36" s="189" t="str">
        <f aca="false">BI35</f>
        <v>H</v>
      </c>
      <c r="BJ36" s="399" t="s">
        <v>1350</v>
      </c>
      <c r="BK36" s="164" t="str">
        <f aca="false">CONCATENATE(BI36,BJ36)</f>
        <v>H51</v>
      </c>
      <c r="BL36" s="395" t="n">
        <f aca="false">BJ8</f>
        <v>1</v>
      </c>
      <c r="BQ36" s="189" t="str">
        <f aca="false">BQ35</f>
        <v>I</v>
      </c>
      <c r="BR36" s="399" t="s">
        <v>1350</v>
      </c>
      <c r="BS36" s="164" t="str">
        <f aca="false">CONCATENATE(BQ36,BR36)</f>
        <v>I51</v>
      </c>
      <c r="BT36" s="164" t="n">
        <f aca="false">BR8</f>
        <v>5</v>
      </c>
      <c r="BY36" s="189" t="str">
        <f aca="false">BY35</f>
        <v>J</v>
      </c>
      <c r="BZ36" s="399" t="s">
        <v>1350</v>
      </c>
      <c r="CA36" s="164" t="str">
        <f aca="false">CONCATENATE(BY36,BZ36)</f>
        <v>J51</v>
      </c>
      <c r="CB36" s="164" t="n">
        <f aca="false">BZ8</f>
        <v>1</v>
      </c>
      <c r="CG36" s="189" t="str">
        <f aca="false">CG35</f>
        <v>K</v>
      </c>
      <c r="CH36" s="399" t="s">
        <v>1350</v>
      </c>
      <c r="CI36" s="164" t="str">
        <f aca="false">CONCATENATE(CG36,CH36)</f>
        <v>K51</v>
      </c>
      <c r="CJ36" s="164" t="n">
        <f aca="false">CH8</f>
        <v>5</v>
      </c>
      <c r="CO36" s="189" t="str">
        <f aca="false">CO35</f>
        <v>L</v>
      </c>
      <c r="CP36" s="399" t="s">
        <v>1350</v>
      </c>
      <c r="CQ36" s="164" t="str">
        <f aca="false">CONCATENATE(CO36,CP36)</f>
        <v>L51</v>
      </c>
      <c r="CR36" s="164" t="n">
        <f aca="false">CP8</f>
        <v>5</v>
      </c>
      <c r="CW36" s="189" t="str">
        <f aca="false">CW35</f>
        <v>M</v>
      </c>
      <c r="CX36" s="399" t="s">
        <v>1350</v>
      </c>
      <c r="CY36" s="164" t="str">
        <f aca="false">CONCATENATE(CW36,CX36)</f>
        <v>M51</v>
      </c>
      <c r="CZ36" s="164" t="n">
        <f aca="false">CX8</f>
        <v>5</v>
      </c>
      <c r="DE36" s="189" t="str">
        <f aca="false">DE35</f>
        <v>N</v>
      </c>
      <c r="DF36" s="399" t="s">
        <v>1350</v>
      </c>
      <c r="DG36" s="164" t="str">
        <f aca="false">CONCATENATE(DE36,DF36)</f>
        <v>N51</v>
      </c>
      <c r="DH36" s="164" t="n">
        <f aca="false">DF8</f>
        <v>1</v>
      </c>
      <c r="DM36" s="189" t="str">
        <f aca="false">DM35</f>
        <v>O</v>
      </c>
      <c r="DN36" s="399" t="s">
        <v>1350</v>
      </c>
      <c r="DO36" s="164" t="str">
        <f aca="false">CONCATENATE(DM36,DN36)</f>
        <v>O51</v>
      </c>
      <c r="DP36" s="164" t="n">
        <f aca="false">DN8</f>
        <v>5</v>
      </c>
      <c r="DU36" s="189" t="str">
        <f aca="false">DU35</f>
        <v>P</v>
      </c>
      <c r="DV36" s="399" t="s">
        <v>1350</v>
      </c>
      <c r="DW36" s="164" t="str">
        <f aca="false">CONCATENATE(DU36,DV36)</f>
        <v>P51</v>
      </c>
      <c r="DX36" s="164" t="n">
        <f aca="false">DV8</f>
        <v>1</v>
      </c>
    </row>
    <row r="37" customFormat="false" ht="15" hidden="false" customHeight="false" outlineLevel="0" collapsed="false">
      <c r="A37" s="164" t="str">
        <f aca="false">G37</f>
        <v>A52</v>
      </c>
      <c r="B37" s="164" t="n">
        <f aca="false">H37</f>
        <v>2</v>
      </c>
      <c r="E37" s="189" t="str">
        <f aca="false">E36</f>
        <v>A</v>
      </c>
      <c r="F37" s="399" t="s">
        <v>1351</v>
      </c>
      <c r="G37" s="164" t="str">
        <f aca="false">CONCATENATE(E37,F37)</f>
        <v>A52</v>
      </c>
      <c r="H37" s="395" t="n">
        <f aca="false">G8</f>
        <v>2</v>
      </c>
      <c r="M37" s="189" t="str">
        <f aca="false">M36</f>
        <v>B</v>
      </c>
      <c r="N37" s="399" t="s">
        <v>1351</v>
      </c>
      <c r="O37" s="164" t="str">
        <f aca="false">CONCATENATE(M37,N37)</f>
        <v>B52</v>
      </c>
      <c r="P37" s="395" t="n">
        <f aca="false">O8</f>
        <v>5</v>
      </c>
      <c r="U37" s="189" t="str">
        <f aca="false">U36</f>
        <v>C</v>
      </c>
      <c r="V37" s="399" t="s">
        <v>1351</v>
      </c>
      <c r="W37" s="164" t="str">
        <f aca="false">CONCATENATE(U37,V37)</f>
        <v>C52</v>
      </c>
      <c r="X37" s="395" t="n">
        <f aca="false">W8</f>
        <v>2</v>
      </c>
      <c r="AC37" s="189" t="str">
        <f aca="false">AC36</f>
        <v>D</v>
      </c>
      <c r="AD37" s="399" t="s">
        <v>1351</v>
      </c>
      <c r="AE37" s="164" t="str">
        <f aca="false">CONCATENATE(AC37,AD37)</f>
        <v>D52</v>
      </c>
      <c r="AF37" s="395" t="n">
        <f aca="false">AE8</f>
        <v>2</v>
      </c>
      <c r="AK37" s="189" t="str">
        <f aca="false">AK36</f>
        <v>E</v>
      </c>
      <c r="AL37" s="399" t="s">
        <v>1351</v>
      </c>
      <c r="AM37" s="164" t="str">
        <f aca="false">CONCATENATE(AK37,AL37)</f>
        <v>E52</v>
      </c>
      <c r="AN37" s="395" t="n">
        <f aca="false">AM8</f>
        <v>5</v>
      </c>
      <c r="AS37" s="189" t="str">
        <f aca="false">AS36</f>
        <v>F</v>
      </c>
      <c r="AT37" s="399" t="s">
        <v>1351</v>
      </c>
      <c r="AU37" s="164" t="str">
        <f aca="false">CONCATENATE(AS37,AT37)</f>
        <v>F52</v>
      </c>
      <c r="AV37" s="395" t="n">
        <f aca="false">AU8</f>
        <v>5</v>
      </c>
      <c r="BA37" s="189" t="str">
        <f aca="false">BA36</f>
        <v>G</v>
      </c>
      <c r="BB37" s="399" t="s">
        <v>1351</v>
      </c>
      <c r="BC37" s="164" t="str">
        <f aca="false">CONCATENATE(BA37,BB37)</f>
        <v>G52</v>
      </c>
      <c r="BD37" s="395" t="n">
        <f aca="false">BC8</f>
        <v>2</v>
      </c>
      <c r="BI37" s="189" t="str">
        <f aca="false">BI36</f>
        <v>H</v>
      </c>
      <c r="BJ37" s="399" t="s">
        <v>1351</v>
      </c>
      <c r="BK37" s="164" t="str">
        <f aca="false">CONCATENATE(BI37,BJ37)</f>
        <v>H52</v>
      </c>
      <c r="BL37" s="395" t="n">
        <f aca="false">BK8</f>
        <v>2</v>
      </c>
      <c r="BQ37" s="189" t="str">
        <f aca="false">BQ36</f>
        <v>I</v>
      </c>
      <c r="BR37" s="399" t="s">
        <v>1351</v>
      </c>
      <c r="BS37" s="164" t="str">
        <f aca="false">CONCATENATE(BQ37,BR37)</f>
        <v>I52</v>
      </c>
      <c r="BT37" s="164" t="n">
        <f aca="false">BS8</f>
        <v>5</v>
      </c>
      <c r="BY37" s="189" t="str">
        <f aca="false">BY36</f>
        <v>J</v>
      </c>
      <c r="BZ37" s="399" t="s">
        <v>1351</v>
      </c>
      <c r="CA37" s="164" t="str">
        <f aca="false">CONCATENATE(BY37,BZ37)</f>
        <v>J52</v>
      </c>
      <c r="CB37" s="164" t="n">
        <f aca="false">CA8</f>
        <v>2</v>
      </c>
      <c r="CG37" s="189" t="str">
        <f aca="false">CG36</f>
        <v>K</v>
      </c>
      <c r="CH37" s="399" t="s">
        <v>1351</v>
      </c>
      <c r="CI37" s="164" t="str">
        <f aca="false">CONCATENATE(CG37,CH37)</f>
        <v>K52</v>
      </c>
      <c r="CJ37" s="164" t="n">
        <f aca="false">CI8</f>
        <v>5</v>
      </c>
      <c r="CO37" s="189" t="str">
        <f aca="false">CO36</f>
        <v>L</v>
      </c>
      <c r="CP37" s="399" t="s">
        <v>1351</v>
      </c>
      <c r="CQ37" s="164" t="str">
        <f aca="false">CONCATENATE(CO37,CP37)</f>
        <v>L52</v>
      </c>
      <c r="CR37" s="164" t="n">
        <f aca="false">CQ8</f>
        <v>5</v>
      </c>
      <c r="CW37" s="189" t="str">
        <f aca="false">CW36</f>
        <v>M</v>
      </c>
      <c r="CX37" s="399" t="s">
        <v>1351</v>
      </c>
      <c r="CY37" s="164" t="str">
        <f aca="false">CONCATENATE(CW37,CX37)</f>
        <v>M52</v>
      </c>
      <c r="CZ37" s="164" t="n">
        <f aca="false">CY8</f>
        <v>2</v>
      </c>
      <c r="DE37" s="189" t="str">
        <f aca="false">DE36</f>
        <v>N</v>
      </c>
      <c r="DF37" s="399" t="s">
        <v>1351</v>
      </c>
      <c r="DG37" s="164" t="str">
        <f aca="false">CONCATENATE(DE37,DF37)</f>
        <v>N52</v>
      </c>
      <c r="DH37" s="164" t="n">
        <f aca="false">DG8</f>
        <v>2</v>
      </c>
      <c r="DM37" s="189" t="str">
        <f aca="false">DM36</f>
        <v>O</v>
      </c>
      <c r="DN37" s="399" t="s">
        <v>1351</v>
      </c>
      <c r="DO37" s="164" t="str">
        <f aca="false">CONCATENATE(DM37,DN37)</f>
        <v>O52</v>
      </c>
      <c r="DP37" s="164" t="n">
        <f aca="false">DO8</f>
        <v>5</v>
      </c>
      <c r="DU37" s="189" t="str">
        <f aca="false">DU36</f>
        <v>P</v>
      </c>
      <c r="DV37" s="399" t="s">
        <v>1351</v>
      </c>
      <c r="DW37" s="164" t="str">
        <f aca="false">CONCATENATE(DU37,DV37)</f>
        <v>P52</v>
      </c>
      <c r="DX37" s="164" t="n">
        <f aca="false">DW8</f>
        <v>2</v>
      </c>
    </row>
    <row r="38" customFormat="false" ht="15" hidden="false" customHeight="false" outlineLevel="0" collapsed="false">
      <c r="A38" s="164" t="str">
        <f aca="false">G38</f>
        <v>A53</v>
      </c>
      <c r="B38" s="164" t="n">
        <f aca="false">H38</f>
        <v>3</v>
      </c>
      <c r="E38" s="189" t="str">
        <f aca="false">E37</f>
        <v>A</v>
      </c>
      <c r="F38" s="399" t="s">
        <v>1352</v>
      </c>
      <c r="G38" s="164" t="str">
        <f aca="false">CONCATENATE(E38,F38)</f>
        <v>A53</v>
      </c>
      <c r="H38" s="395" t="n">
        <f aca="false">H8</f>
        <v>3</v>
      </c>
      <c r="M38" s="189" t="str">
        <f aca="false">M37</f>
        <v>B</v>
      </c>
      <c r="N38" s="399" t="s">
        <v>1352</v>
      </c>
      <c r="O38" s="164" t="str">
        <f aca="false">CONCATENATE(M38,N38)</f>
        <v>B53</v>
      </c>
      <c r="P38" s="395" t="n">
        <f aca="false">P8</f>
        <v>5</v>
      </c>
      <c r="U38" s="189" t="str">
        <f aca="false">U37</f>
        <v>C</v>
      </c>
      <c r="V38" s="399" t="s">
        <v>1352</v>
      </c>
      <c r="W38" s="164" t="str">
        <f aca="false">CONCATENATE(U38,V38)</f>
        <v>C53</v>
      </c>
      <c r="X38" s="395" t="n">
        <f aca="false">X8</f>
        <v>3</v>
      </c>
      <c r="AC38" s="189" t="str">
        <f aca="false">AC37</f>
        <v>D</v>
      </c>
      <c r="AD38" s="399" t="s">
        <v>1352</v>
      </c>
      <c r="AE38" s="164" t="str">
        <f aca="false">CONCATENATE(AC38,AD38)</f>
        <v>D53</v>
      </c>
      <c r="AF38" s="395" t="n">
        <f aca="false">AF8</f>
        <v>5</v>
      </c>
      <c r="AK38" s="189" t="str">
        <f aca="false">AK37</f>
        <v>E</v>
      </c>
      <c r="AL38" s="399" t="s">
        <v>1352</v>
      </c>
      <c r="AM38" s="164" t="str">
        <f aca="false">CONCATENATE(AK38,AL38)</f>
        <v>E53</v>
      </c>
      <c r="AN38" s="395" t="n">
        <f aca="false">AN8</f>
        <v>3</v>
      </c>
      <c r="AS38" s="189" t="str">
        <f aca="false">AS37</f>
        <v>F</v>
      </c>
      <c r="AT38" s="399" t="s">
        <v>1352</v>
      </c>
      <c r="AU38" s="164" t="str">
        <f aca="false">CONCATENATE(AS38,AT38)</f>
        <v>F53</v>
      </c>
      <c r="AV38" s="395" t="n">
        <f aca="false">AV8</f>
        <v>3</v>
      </c>
      <c r="BA38" s="189" t="str">
        <f aca="false">BA37</f>
        <v>G</v>
      </c>
      <c r="BB38" s="399" t="s">
        <v>1352</v>
      </c>
      <c r="BC38" s="164" t="str">
        <f aca="false">CONCATENATE(BA38,BB38)</f>
        <v>G53</v>
      </c>
      <c r="BD38" s="395" t="n">
        <f aca="false">BD8</f>
        <v>3</v>
      </c>
      <c r="BI38" s="189" t="str">
        <f aca="false">BI37</f>
        <v>H</v>
      </c>
      <c r="BJ38" s="399" t="s">
        <v>1352</v>
      </c>
      <c r="BK38" s="164" t="str">
        <f aca="false">CONCATENATE(BI38,BJ38)</f>
        <v>H53</v>
      </c>
      <c r="BL38" s="395" t="n">
        <f aca="false">BL8</f>
        <v>5</v>
      </c>
      <c r="BQ38" s="189" t="str">
        <f aca="false">BQ37</f>
        <v>I</v>
      </c>
      <c r="BR38" s="399" t="s">
        <v>1352</v>
      </c>
      <c r="BS38" s="164" t="str">
        <f aca="false">CONCATENATE(BQ38,BR38)</f>
        <v>I53</v>
      </c>
      <c r="BT38" s="164" t="n">
        <f aca="false">BT8</f>
        <v>5</v>
      </c>
      <c r="BY38" s="189" t="str">
        <f aca="false">BY37</f>
        <v>J</v>
      </c>
      <c r="BZ38" s="399" t="s">
        <v>1352</v>
      </c>
      <c r="CA38" s="164" t="str">
        <f aca="false">CONCATENATE(BY38,BZ38)</f>
        <v>J53</v>
      </c>
      <c r="CB38" s="164" t="n">
        <f aca="false">CB8</f>
        <v>3</v>
      </c>
      <c r="CG38" s="189" t="str">
        <f aca="false">CG37</f>
        <v>K</v>
      </c>
      <c r="CH38" s="399" t="s">
        <v>1352</v>
      </c>
      <c r="CI38" s="164" t="str">
        <f aca="false">CONCATENATE(CG38,CH38)</f>
        <v>K53</v>
      </c>
      <c r="CJ38" s="164" t="n">
        <f aca="false">CJ8</f>
        <v>5</v>
      </c>
      <c r="CO38" s="189" t="str">
        <f aca="false">CO37</f>
        <v>L</v>
      </c>
      <c r="CP38" s="399" t="s">
        <v>1352</v>
      </c>
      <c r="CQ38" s="164" t="str">
        <f aca="false">CONCATENATE(CO38,CP38)</f>
        <v>L53</v>
      </c>
      <c r="CR38" s="164" t="n">
        <f aca="false">CR8</f>
        <v>5</v>
      </c>
      <c r="CW38" s="189" t="str">
        <f aca="false">CW37</f>
        <v>M</v>
      </c>
      <c r="CX38" s="399" t="s">
        <v>1352</v>
      </c>
      <c r="CY38" s="164" t="str">
        <f aca="false">CONCATENATE(CW38,CX38)</f>
        <v>M53</v>
      </c>
      <c r="CZ38" s="164" t="n">
        <f aca="false">CZ8</f>
        <v>5</v>
      </c>
      <c r="DE38" s="189" t="str">
        <f aca="false">DE37</f>
        <v>N</v>
      </c>
      <c r="DF38" s="399" t="s">
        <v>1352</v>
      </c>
      <c r="DG38" s="164" t="str">
        <f aca="false">CONCATENATE(DE38,DF38)</f>
        <v>N53</v>
      </c>
      <c r="DH38" s="164" t="n">
        <f aca="false">DH8</f>
        <v>5</v>
      </c>
      <c r="DM38" s="189" t="str">
        <f aca="false">DM37</f>
        <v>O</v>
      </c>
      <c r="DN38" s="399" t="s">
        <v>1352</v>
      </c>
      <c r="DO38" s="164" t="str">
        <f aca="false">CONCATENATE(DM38,DN38)</f>
        <v>O53</v>
      </c>
      <c r="DP38" s="164" t="n">
        <f aca="false">DP8</f>
        <v>5</v>
      </c>
      <c r="DU38" s="189" t="str">
        <f aca="false">DU37</f>
        <v>P</v>
      </c>
      <c r="DV38" s="399" t="s">
        <v>1352</v>
      </c>
      <c r="DW38" s="164" t="str">
        <f aca="false">CONCATENATE(DU38,DV38)</f>
        <v>P53</v>
      </c>
      <c r="DX38" s="164" t="n">
        <f aca="false">DX8</f>
        <v>3</v>
      </c>
    </row>
    <row r="39" customFormat="false" ht="15" hidden="false" customHeight="false" outlineLevel="0" collapsed="false">
      <c r="A39" s="164" t="str">
        <f aca="false">G39</f>
        <v>A54</v>
      </c>
      <c r="B39" s="164" t="n">
        <f aca="false">H39</f>
        <v>4</v>
      </c>
      <c r="E39" s="189" t="str">
        <f aca="false">E38</f>
        <v>A</v>
      </c>
      <c r="F39" s="399" t="s">
        <v>1353</v>
      </c>
      <c r="G39" s="164" t="str">
        <f aca="false">CONCATENATE(E39,F39)</f>
        <v>A54</v>
      </c>
      <c r="H39" s="395" t="n">
        <f aca="false">I8</f>
        <v>4</v>
      </c>
      <c r="M39" s="189" t="str">
        <f aca="false">M38</f>
        <v>B</v>
      </c>
      <c r="N39" s="399" t="s">
        <v>1353</v>
      </c>
      <c r="O39" s="164" t="str">
        <f aca="false">CONCATENATE(M39,N39)</f>
        <v>B54</v>
      </c>
      <c r="P39" s="395" t="n">
        <f aca="false">Q8</f>
        <v>5</v>
      </c>
      <c r="U39" s="189" t="str">
        <f aca="false">U38</f>
        <v>C</v>
      </c>
      <c r="V39" s="399" t="s">
        <v>1353</v>
      </c>
      <c r="W39" s="164" t="str">
        <f aca="false">CONCATENATE(U39,V39)</f>
        <v>C54</v>
      </c>
      <c r="X39" s="395" t="n">
        <f aca="false">Y8</f>
        <v>4</v>
      </c>
      <c r="AC39" s="189" t="str">
        <f aca="false">AC38</f>
        <v>D</v>
      </c>
      <c r="AD39" s="399" t="s">
        <v>1353</v>
      </c>
      <c r="AE39" s="164" t="str">
        <f aca="false">CONCATENATE(AC39,AD39)</f>
        <v>D54</v>
      </c>
      <c r="AF39" s="395" t="n">
        <f aca="false">AG8</f>
        <v>5</v>
      </c>
      <c r="AK39" s="189" t="str">
        <f aca="false">AK38</f>
        <v>E</v>
      </c>
      <c r="AL39" s="399" t="s">
        <v>1353</v>
      </c>
      <c r="AM39" s="164" t="str">
        <f aca="false">CONCATENATE(AK39,AL39)</f>
        <v>E54</v>
      </c>
      <c r="AN39" s="395" t="n">
        <f aca="false">AO8</f>
        <v>4</v>
      </c>
      <c r="AS39" s="189" t="str">
        <f aca="false">AS38</f>
        <v>F</v>
      </c>
      <c r="AT39" s="399" t="s">
        <v>1353</v>
      </c>
      <c r="AU39" s="164" t="str">
        <f aca="false">CONCATENATE(AS39,AT39)</f>
        <v>F54</v>
      </c>
      <c r="AV39" s="395" t="n">
        <f aca="false">AW8</f>
        <v>4</v>
      </c>
      <c r="BA39" s="189" t="str">
        <f aca="false">BA38</f>
        <v>G</v>
      </c>
      <c r="BB39" s="399" t="s">
        <v>1353</v>
      </c>
      <c r="BC39" s="164" t="str">
        <f aca="false">CONCATENATE(BA39,BB39)</f>
        <v>G54</v>
      </c>
      <c r="BD39" s="395" t="n">
        <f aca="false">BE8</f>
        <v>4</v>
      </c>
      <c r="BI39" s="189" t="str">
        <f aca="false">BI38</f>
        <v>H</v>
      </c>
      <c r="BJ39" s="399" t="s">
        <v>1353</v>
      </c>
      <c r="BK39" s="164" t="str">
        <f aca="false">CONCATENATE(BI39,BJ39)</f>
        <v>H54</v>
      </c>
      <c r="BL39" s="395" t="n">
        <f aca="false">BM8</f>
        <v>4</v>
      </c>
      <c r="BQ39" s="189" t="str">
        <f aca="false">BQ38</f>
        <v>I</v>
      </c>
      <c r="BR39" s="399" t="s">
        <v>1353</v>
      </c>
      <c r="BS39" s="164" t="str">
        <f aca="false">CONCATENATE(BQ39,BR39)</f>
        <v>I54</v>
      </c>
      <c r="BT39" s="164" t="n">
        <f aca="false">BU8</f>
        <v>5</v>
      </c>
      <c r="BY39" s="189" t="str">
        <f aca="false">BY38</f>
        <v>J</v>
      </c>
      <c r="BZ39" s="399" t="s">
        <v>1353</v>
      </c>
      <c r="CA39" s="164" t="str">
        <f aca="false">CONCATENATE(BY39,BZ39)</f>
        <v>J54</v>
      </c>
      <c r="CB39" s="164" t="n">
        <f aca="false">CC8</f>
        <v>4</v>
      </c>
      <c r="CG39" s="189" t="str">
        <f aca="false">CG38</f>
        <v>K</v>
      </c>
      <c r="CH39" s="399" t="s">
        <v>1353</v>
      </c>
      <c r="CI39" s="164" t="str">
        <f aca="false">CONCATENATE(CG39,CH39)</f>
        <v>K54</v>
      </c>
      <c r="CJ39" s="164" t="n">
        <f aca="false">CK8</f>
        <v>5</v>
      </c>
      <c r="CO39" s="189" t="str">
        <f aca="false">CO38</f>
        <v>L</v>
      </c>
      <c r="CP39" s="399" t="s">
        <v>1353</v>
      </c>
      <c r="CQ39" s="164" t="str">
        <f aca="false">CONCATENATE(CO39,CP39)</f>
        <v>L54</v>
      </c>
      <c r="CR39" s="164" t="n">
        <f aca="false">CS8</f>
        <v>5</v>
      </c>
      <c r="CW39" s="189" t="str">
        <f aca="false">CW38</f>
        <v>M</v>
      </c>
      <c r="CX39" s="399" t="s">
        <v>1353</v>
      </c>
      <c r="CY39" s="164" t="str">
        <f aca="false">CONCATENATE(CW39,CX39)</f>
        <v>M54</v>
      </c>
      <c r="CZ39" s="164" t="n">
        <f aca="false">DA8</f>
        <v>4</v>
      </c>
      <c r="DE39" s="189" t="str">
        <f aca="false">DE38</f>
        <v>N</v>
      </c>
      <c r="DF39" s="399" t="s">
        <v>1353</v>
      </c>
      <c r="DG39" s="164" t="str">
        <f aca="false">CONCATENATE(DE39,DF39)</f>
        <v>N54</v>
      </c>
      <c r="DH39" s="164" t="n">
        <f aca="false">DI8</f>
        <v>0</v>
      </c>
      <c r="DM39" s="189" t="str">
        <f aca="false">DM38</f>
        <v>O</v>
      </c>
      <c r="DN39" s="399" t="s">
        <v>1353</v>
      </c>
      <c r="DO39" s="164" t="str">
        <f aca="false">CONCATENATE(DM39,DN39)</f>
        <v>O54</v>
      </c>
      <c r="DP39" s="164" t="n">
        <f aca="false">DQ8</f>
        <v>5</v>
      </c>
      <c r="DU39" s="189" t="str">
        <f aca="false">DU38</f>
        <v>P</v>
      </c>
      <c r="DV39" s="399" t="s">
        <v>1353</v>
      </c>
      <c r="DW39" s="164" t="str">
        <f aca="false">CONCATENATE(DU39,DV39)</f>
        <v>P54</v>
      </c>
      <c r="DX39" s="164" t="n">
        <f aca="false">DY8</f>
        <v>5</v>
      </c>
    </row>
    <row r="40" customFormat="false" ht="15" hidden="false" customHeight="false" outlineLevel="0" collapsed="false">
      <c r="A40" s="164" t="str">
        <f aca="false">G40</f>
        <v>A55</v>
      </c>
      <c r="B40" s="164" t="n">
        <f aca="false">H40</f>
        <v>0</v>
      </c>
      <c r="E40" s="189" t="str">
        <f aca="false">E39</f>
        <v>A</v>
      </c>
      <c r="F40" s="399" t="s">
        <v>1354</v>
      </c>
      <c r="G40" s="164" t="str">
        <f aca="false">CONCATENATE(E40,F40)</f>
        <v>A55</v>
      </c>
      <c r="H40" s="395" t="n">
        <f aca="false">J8</f>
        <v>0</v>
      </c>
      <c r="M40" s="189" t="str">
        <f aca="false">M39</f>
        <v>B</v>
      </c>
      <c r="N40" s="399" t="s">
        <v>1354</v>
      </c>
      <c r="O40" s="164" t="str">
        <f aca="false">CONCATENATE(M40,N40)</f>
        <v>B55</v>
      </c>
      <c r="P40" s="395" t="n">
        <f aca="false">R8</f>
        <v>0</v>
      </c>
      <c r="U40" s="189" t="str">
        <f aca="false">U39</f>
        <v>C</v>
      </c>
      <c r="V40" s="399" t="s">
        <v>1354</v>
      </c>
      <c r="W40" s="164" t="str">
        <f aca="false">CONCATENATE(U40,V40)</f>
        <v>C55</v>
      </c>
      <c r="X40" s="395" t="n">
        <f aca="false">Z8</f>
        <v>0</v>
      </c>
      <c r="AC40" s="189" t="str">
        <f aca="false">AC39</f>
        <v>D</v>
      </c>
      <c r="AD40" s="399" t="s">
        <v>1354</v>
      </c>
      <c r="AE40" s="164" t="str">
        <f aca="false">CONCATENATE(AC40,AD40)</f>
        <v>D55</v>
      </c>
      <c r="AF40" s="395" t="n">
        <f aca="false">AH8</f>
        <v>0</v>
      </c>
      <c r="AK40" s="189" t="str">
        <f aca="false">AK39</f>
        <v>E</v>
      </c>
      <c r="AL40" s="399" t="s">
        <v>1354</v>
      </c>
      <c r="AM40" s="164" t="str">
        <f aca="false">CONCATENATE(AK40,AL40)</f>
        <v>E55</v>
      </c>
      <c r="AN40" s="395" t="n">
        <f aca="false">AP8</f>
        <v>0</v>
      </c>
      <c r="AS40" s="189" t="str">
        <f aca="false">AS39</f>
        <v>F</v>
      </c>
      <c r="AT40" s="399" t="s">
        <v>1354</v>
      </c>
      <c r="AU40" s="164" t="str">
        <f aca="false">CONCATENATE(AS40,AT40)</f>
        <v>F55</v>
      </c>
      <c r="AV40" s="395" t="n">
        <f aca="false">AX8</f>
        <v>0</v>
      </c>
      <c r="BA40" s="189" t="str">
        <f aca="false">BA39</f>
        <v>G</v>
      </c>
      <c r="BB40" s="399" t="s">
        <v>1354</v>
      </c>
      <c r="BC40" s="164" t="str">
        <f aca="false">CONCATENATE(BA40,BB40)</f>
        <v>G55</v>
      </c>
      <c r="BD40" s="395" t="n">
        <f aca="false">BF8</f>
        <v>0</v>
      </c>
      <c r="BI40" s="189" t="str">
        <f aca="false">BI39</f>
        <v>H</v>
      </c>
      <c r="BJ40" s="399" t="s">
        <v>1354</v>
      </c>
      <c r="BK40" s="164" t="str">
        <f aca="false">CONCATENATE(BI40,BJ40)</f>
        <v>H55</v>
      </c>
      <c r="BL40" s="395" t="n">
        <f aca="false">BN8</f>
        <v>0</v>
      </c>
      <c r="BQ40" s="189" t="str">
        <f aca="false">BQ39</f>
        <v>I</v>
      </c>
      <c r="BR40" s="399" t="s">
        <v>1354</v>
      </c>
      <c r="BS40" s="164" t="str">
        <f aca="false">CONCATENATE(BQ40,BR40)</f>
        <v>I55</v>
      </c>
      <c r="BT40" s="164" t="n">
        <f aca="false">BV8</f>
        <v>0</v>
      </c>
      <c r="BY40" s="189" t="str">
        <f aca="false">BY39</f>
        <v>J</v>
      </c>
      <c r="BZ40" s="399" t="s">
        <v>1354</v>
      </c>
      <c r="CA40" s="164" t="str">
        <f aca="false">CONCATENATE(BY40,BZ40)</f>
        <v>J55</v>
      </c>
      <c r="CB40" s="164" t="n">
        <f aca="false">CD8</f>
        <v>0</v>
      </c>
      <c r="CG40" s="189" t="str">
        <f aca="false">CG39</f>
        <v>K</v>
      </c>
      <c r="CH40" s="399" t="s">
        <v>1354</v>
      </c>
      <c r="CI40" s="164" t="str">
        <f aca="false">CONCATENATE(CG40,CH40)</f>
        <v>K55</v>
      </c>
      <c r="CJ40" s="164" t="n">
        <f aca="false">CL8</f>
        <v>0</v>
      </c>
      <c r="CO40" s="189" t="str">
        <f aca="false">CO39</f>
        <v>L</v>
      </c>
      <c r="CP40" s="399" t="s">
        <v>1354</v>
      </c>
      <c r="CQ40" s="164" t="str">
        <f aca="false">CONCATENATE(CO40,CP40)</f>
        <v>L55</v>
      </c>
      <c r="CR40" s="164" t="n">
        <f aca="false">CT8</f>
        <v>0</v>
      </c>
      <c r="CW40" s="189" t="str">
        <f aca="false">CW39</f>
        <v>M</v>
      </c>
      <c r="CX40" s="399" t="s">
        <v>1354</v>
      </c>
      <c r="CY40" s="164" t="str">
        <f aca="false">CONCATENATE(CW40,CX40)</f>
        <v>M55</v>
      </c>
      <c r="CZ40" s="164" t="n">
        <f aca="false">DB8</f>
        <v>0</v>
      </c>
      <c r="DE40" s="189" t="str">
        <f aca="false">DE39</f>
        <v>N</v>
      </c>
      <c r="DF40" s="399" t="s">
        <v>1354</v>
      </c>
      <c r="DG40" s="164" t="str">
        <f aca="false">CONCATENATE(DE40,DF40)</f>
        <v>N55</v>
      </c>
      <c r="DH40" s="164" t="n">
        <f aca="false">DJ8</f>
        <v>0</v>
      </c>
      <c r="DM40" s="189" t="str">
        <f aca="false">DM39</f>
        <v>O</v>
      </c>
      <c r="DN40" s="399" t="s">
        <v>1354</v>
      </c>
      <c r="DO40" s="164" t="str">
        <f aca="false">CONCATENATE(DM40,DN40)</f>
        <v>O55</v>
      </c>
      <c r="DP40" s="164" t="n">
        <f aca="false">DR8</f>
        <v>0</v>
      </c>
      <c r="DU40" s="189" t="str">
        <f aca="false">DU39</f>
        <v>P</v>
      </c>
      <c r="DV40" s="399" t="s">
        <v>1354</v>
      </c>
      <c r="DW40" s="164" t="str">
        <f aca="false">CONCATENATE(DU40,DV40)</f>
        <v>P55</v>
      </c>
      <c r="DX40" s="164" t="n">
        <f aca="false">DZ8</f>
        <v>0</v>
      </c>
    </row>
    <row r="41" customFormat="false" ht="15" hidden="false" customHeight="false" outlineLevel="0" collapsed="false">
      <c r="A41" s="164" t="str">
        <f aca="false">G41</f>
        <v>A56</v>
      </c>
      <c r="B41" s="164" t="n">
        <f aca="false">H41</f>
        <v>6</v>
      </c>
      <c r="E41" s="189" t="str">
        <f aca="false">E40</f>
        <v>A</v>
      </c>
      <c r="F41" s="399" t="s">
        <v>1355</v>
      </c>
      <c r="G41" s="164" t="str">
        <f aca="false">CONCATENATE(E41,F41)</f>
        <v>A56</v>
      </c>
      <c r="H41" s="395" t="n">
        <f aca="false">K8</f>
        <v>6</v>
      </c>
      <c r="M41" s="189" t="str">
        <f aca="false">M40</f>
        <v>B</v>
      </c>
      <c r="N41" s="399" t="s">
        <v>1355</v>
      </c>
      <c r="O41" s="164" t="str">
        <f aca="false">CONCATENATE(M41,N41)</f>
        <v>B56</v>
      </c>
      <c r="P41" s="395" t="n">
        <f aca="false">S8</f>
        <v>5</v>
      </c>
      <c r="U41" s="189" t="str">
        <f aca="false">U40</f>
        <v>C</v>
      </c>
      <c r="V41" s="399" t="s">
        <v>1355</v>
      </c>
      <c r="W41" s="164" t="str">
        <f aca="false">CONCATENATE(U41,V41)</f>
        <v>C56</v>
      </c>
      <c r="X41" s="395" t="n">
        <f aca="false">AA8</f>
        <v>6</v>
      </c>
      <c r="AC41" s="189" t="str">
        <f aca="false">AC40</f>
        <v>D</v>
      </c>
      <c r="AD41" s="399" t="s">
        <v>1355</v>
      </c>
      <c r="AE41" s="164" t="str">
        <f aca="false">CONCATENATE(AC41,AD41)</f>
        <v>D56</v>
      </c>
      <c r="AF41" s="395" t="n">
        <f aca="false">AI8</f>
        <v>5</v>
      </c>
      <c r="AK41" s="189" t="str">
        <f aca="false">AK40</f>
        <v>E</v>
      </c>
      <c r="AL41" s="399" t="s">
        <v>1355</v>
      </c>
      <c r="AM41" s="164" t="str">
        <f aca="false">CONCATENATE(AK41,AL41)</f>
        <v>E56</v>
      </c>
      <c r="AN41" s="395" t="n">
        <f aca="false">AQ8</f>
        <v>6</v>
      </c>
      <c r="AS41" s="189" t="str">
        <f aca="false">AS40</f>
        <v>F</v>
      </c>
      <c r="AT41" s="399" t="s">
        <v>1355</v>
      </c>
      <c r="AU41" s="164" t="str">
        <f aca="false">CONCATENATE(AS41,AT41)</f>
        <v>F56</v>
      </c>
      <c r="AV41" s="395" t="n">
        <f aca="false">AY8</f>
        <v>5</v>
      </c>
      <c r="BA41" s="189" t="str">
        <f aca="false">BA40</f>
        <v>G</v>
      </c>
      <c r="BB41" s="399" t="s">
        <v>1355</v>
      </c>
      <c r="BC41" s="164" t="str">
        <f aca="false">CONCATENATE(BA41,BB41)</f>
        <v>G56</v>
      </c>
      <c r="BD41" s="395" t="n">
        <f aca="false">BG8</f>
        <v>5</v>
      </c>
      <c r="BI41" s="189" t="str">
        <f aca="false">BI40</f>
        <v>H</v>
      </c>
      <c r="BJ41" s="399" t="s">
        <v>1355</v>
      </c>
      <c r="BK41" s="164" t="str">
        <f aca="false">CONCATENATE(BI41,BJ41)</f>
        <v>H56</v>
      </c>
      <c r="BL41" s="395" t="n">
        <f aca="false">BO8</f>
        <v>5</v>
      </c>
      <c r="BQ41" s="189" t="str">
        <f aca="false">BQ40</f>
        <v>I</v>
      </c>
      <c r="BR41" s="399" t="s">
        <v>1355</v>
      </c>
      <c r="BS41" s="164" t="str">
        <f aca="false">CONCATENATE(BQ41,BR41)</f>
        <v>I56</v>
      </c>
      <c r="BT41" s="164" t="n">
        <f aca="false">BW8</f>
        <v>5</v>
      </c>
      <c r="BY41" s="189" t="str">
        <f aca="false">BY40</f>
        <v>J</v>
      </c>
      <c r="BZ41" s="399" t="s">
        <v>1355</v>
      </c>
      <c r="CA41" s="164" t="str">
        <f aca="false">CONCATENATE(BY41,BZ41)</f>
        <v>J56</v>
      </c>
      <c r="CB41" s="164" t="n">
        <f aca="false">CE8</f>
        <v>6</v>
      </c>
      <c r="CG41" s="189" t="str">
        <f aca="false">CG40</f>
        <v>K</v>
      </c>
      <c r="CH41" s="399" t="s">
        <v>1355</v>
      </c>
      <c r="CI41" s="164" t="str">
        <f aca="false">CONCATENATE(CG41,CH41)</f>
        <v>K56</v>
      </c>
      <c r="CJ41" s="164" t="n">
        <f aca="false">CM8</f>
        <v>5</v>
      </c>
      <c r="CO41" s="189" t="str">
        <f aca="false">CO40</f>
        <v>L</v>
      </c>
      <c r="CP41" s="399" t="s">
        <v>1355</v>
      </c>
      <c r="CQ41" s="164" t="str">
        <f aca="false">CONCATENATE(CO41,CP41)</f>
        <v>L56</v>
      </c>
      <c r="CR41" s="164" t="n">
        <f aca="false">CU8</f>
        <v>5</v>
      </c>
      <c r="CW41" s="189" t="str">
        <f aca="false">CW40</f>
        <v>M</v>
      </c>
      <c r="CX41" s="399" t="s">
        <v>1355</v>
      </c>
      <c r="CY41" s="164" t="str">
        <f aca="false">CONCATENATE(CW41,CX41)</f>
        <v>M56</v>
      </c>
      <c r="CZ41" s="164" t="n">
        <f aca="false">DC8</f>
        <v>6</v>
      </c>
      <c r="DE41" s="189" t="str">
        <f aca="false">DE40</f>
        <v>N</v>
      </c>
      <c r="DF41" s="399" t="s">
        <v>1355</v>
      </c>
      <c r="DG41" s="164" t="str">
        <f aca="false">CONCATENATE(DE41,DF41)</f>
        <v>N56</v>
      </c>
      <c r="DH41" s="164" t="n">
        <f aca="false">DK8</f>
        <v>6</v>
      </c>
      <c r="DM41" s="189" t="str">
        <f aca="false">DM40</f>
        <v>O</v>
      </c>
      <c r="DN41" s="399" t="s">
        <v>1355</v>
      </c>
      <c r="DO41" s="164" t="str">
        <f aca="false">CONCATENATE(DM41,DN41)</f>
        <v>O56</v>
      </c>
      <c r="DP41" s="164" t="n">
        <f aca="false">DS8</f>
        <v>5</v>
      </c>
      <c r="DU41" s="189" t="str">
        <f aca="false">DU40</f>
        <v>P</v>
      </c>
      <c r="DV41" s="399" t="s">
        <v>1355</v>
      </c>
      <c r="DW41" s="164" t="str">
        <f aca="false">CONCATENATE(DU41,DV41)</f>
        <v>P56</v>
      </c>
      <c r="DX41" s="164" t="n">
        <f aca="false">EA8</f>
        <v>5</v>
      </c>
    </row>
    <row r="42" customFormat="false" ht="15" hidden="false" customHeight="false" outlineLevel="0" collapsed="false">
      <c r="A42" s="164" t="str">
        <f aca="false">G42</f>
        <v>A61</v>
      </c>
      <c r="B42" s="164" t="n">
        <f aca="false">H42</f>
        <v>1</v>
      </c>
      <c r="E42" s="189" t="str">
        <f aca="false">E41</f>
        <v>A</v>
      </c>
      <c r="F42" s="399" t="s">
        <v>1356</v>
      </c>
      <c r="G42" s="164" t="str">
        <f aca="false">CONCATENATE(E42,F42)</f>
        <v>A61</v>
      </c>
      <c r="H42" s="395" t="n">
        <f aca="false">F9</f>
        <v>1</v>
      </c>
      <c r="M42" s="189" t="str">
        <f aca="false">M41</f>
        <v>B</v>
      </c>
      <c r="N42" s="399" t="s">
        <v>1356</v>
      </c>
      <c r="O42" s="164" t="str">
        <f aca="false">CONCATENATE(M42,N42)</f>
        <v>B61</v>
      </c>
      <c r="P42" s="395" t="n">
        <f aca="false">N9</f>
        <v>1</v>
      </c>
      <c r="U42" s="189" t="str">
        <f aca="false">U41</f>
        <v>C</v>
      </c>
      <c r="V42" s="399" t="s">
        <v>1356</v>
      </c>
      <c r="W42" s="164" t="str">
        <f aca="false">CONCATENATE(U42,V42)</f>
        <v>C61</v>
      </c>
      <c r="X42" s="395" t="n">
        <f aca="false">V9</f>
        <v>1</v>
      </c>
      <c r="AC42" s="189" t="str">
        <f aca="false">AC41</f>
        <v>D</v>
      </c>
      <c r="AD42" s="399" t="s">
        <v>1356</v>
      </c>
      <c r="AE42" s="164" t="str">
        <f aca="false">CONCATENATE(AC42,AD42)</f>
        <v>D61</v>
      </c>
      <c r="AF42" s="395" t="n">
        <f aca="false">AD9</f>
        <v>6</v>
      </c>
      <c r="AK42" s="189" t="str">
        <f aca="false">AK41</f>
        <v>E</v>
      </c>
      <c r="AL42" s="399" t="s">
        <v>1356</v>
      </c>
      <c r="AM42" s="164" t="str">
        <f aca="false">CONCATENATE(AK42,AL42)</f>
        <v>E61</v>
      </c>
      <c r="AN42" s="395" t="n">
        <f aca="false">AL9</f>
        <v>1</v>
      </c>
      <c r="AS42" s="189" t="str">
        <f aca="false">AS41</f>
        <v>F</v>
      </c>
      <c r="AT42" s="399" t="s">
        <v>1356</v>
      </c>
      <c r="AU42" s="164" t="str">
        <f aca="false">CONCATENATE(AS42,AT42)</f>
        <v>F61</v>
      </c>
      <c r="AV42" s="395" t="n">
        <f aca="false">AT9</f>
        <v>6</v>
      </c>
      <c r="BA42" s="189" t="str">
        <f aca="false">BA41</f>
        <v>G</v>
      </c>
      <c r="BB42" s="399" t="s">
        <v>1356</v>
      </c>
      <c r="BC42" s="164" t="str">
        <f aca="false">CONCATENATE(BA42,BB42)</f>
        <v>G61</v>
      </c>
      <c r="BD42" s="395" t="n">
        <f aca="false">BB9</f>
        <v>6</v>
      </c>
      <c r="BI42" s="189" t="str">
        <f aca="false">BI41</f>
        <v>H</v>
      </c>
      <c r="BJ42" s="399" t="s">
        <v>1356</v>
      </c>
      <c r="BK42" s="164" t="str">
        <f aca="false">CONCATENATE(BI42,BJ42)</f>
        <v>H61</v>
      </c>
      <c r="BL42" s="395" t="n">
        <f aca="false">BJ9</f>
        <v>1</v>
      </c>
      <c r="BQ42" s="189" t="str">
        <f aca="false">BQ41</f>
        <v>I</v>
      </c>
      <c r="BR42" s="399" t="s">
        <v>1356</v>
      </c>
      <c r="BS42" s="164" t="str">
        <f aca="false">CONCATENATE(BQ42,BR42)</f>
        <v>I61</v>
      </c>
      <c r="BT42" s="164" t="n">
        <f aca="false">BR9</f>
        <v>6</v>
      </c>
      <c r="BY42" s="189" t="str">
        <f aca="false">BY41</f>
        <v>J</v>
      </c>
      <c r="BZ42" s="399" t="s">
        <v>1356</v>
      </c>
      <c r="CA42" s="164" t="str">
        <f aca="false">CONCATENATE(BY42,BZ42)</f>
        <v>J61</v>
      </c>
      <c r="CB42" s="164" t="n">
        <f aca="false">BZ9</f>
        <v>6</v>
      </c>
      <c r="CG42" s="189" t="str">
        <f aca="false">CG41</f>
        <v>K</v>
      </c>
      <c r="CH42" s="399" t="s">
        <v>1356</v>
      </c>
      <c r="CI42" s="164" t="str">
        <f aca="false">CONCATENATE(CG42,CH42)</f>
        <v>K61</v>
      </c>
      <c r="CJ42" s="164" t="n">
        <f aca="false">CH9</f>
        <v>6</v>
      </c>
      <c r="CO42" s="189" t="str">
        <f aca="false">CO41</f>
        <v>L</v>
      </c>
      <c r="CP42" s="399" t="s">
        <v>1356</v>
      </c>
      <c r="CQ42" s="164" t="str">
        <f aca="false">CONCATENATE(CO42,CP42)</f>
        <v>L61</v>
      </c>
      <c r="CR42" s="164" t="n">
        <f aca="false">CP9</f>
        <v>6</v>
      </c>
      <c r="CW42" s="189" t="str">
        <f aca="false">CW41</f>
        <v>M</v>
      </c>
      <c r="CX42" s="399" t="s">
        <v>1356</v>
      </c>
      <c r="CY42" s="164" t="str">
        <f aca="false">CONCATENATE(CW42,CX42)</f>
        <v>M61</v>
      </c>
      <c r="CZ42" s="164" t="n">
        <f aca="false">CX9</f>
        <v>6</v>
      </c>
      <c r="DE42" s="189" t="str">
        <f aca="false">DE41</f>
        <v>N</v>
      </c>
      <c r="DF42" s="399" t="s">
        <v>1356</v>
      </c>
      <c r="DG42" s="164" t="str">
        <f aca="false">CONCATENATE(DE42,DF42)</f>
        <v>N61</v>
      </c>
      <c r="DH42" s="164" t="n">
        <f aca="false">DF9</f>
        <v>6</v>
      </c>
      <c r="DM42" s="189" t="str">
        <f aca="false">DM41</f>
        <v>O</v>
      </c>
      <c r="DN42" s="399" t="s">
        <v>1356</v>
      </c>
      <c r="DO42" s="164" t="str">
        <f aca="false">CONCATENATE(DM42,DN42)</f>
        <v>O61</v>
      </c>
      <c r="DP42" s="164" t="n">
        <f aca="false">DN9</f>
        <v>1</v>
      </c>
      <c r="DU42" s="189" t="str">
        <f aca="false">DU41</f>
        <v>P</v>
      </c>
      <c r="DV42" s="399" t="s">
        <v>1356</v>
      </c>
      <c r="DW42" s="164" t="str">
        <f aca="false">CONCATENATE(DU42,DV42)</f>
        <v>P61</v>
      </c>
      <c r="DX42" s="164" t="n">
        <f aca="false">DV9</f>
        <v>1</v>
      </c>
    </row>
    <row r="43" customFormat="false" ht="15" hidden="false" customHeight="false" outlineLevel="0" collapsed="false">
      <c r="A43" s="164" t="str">
        <f aca="false">G43</f>
        <v>A62</v>
      </c>
      <c r="B43" s="164" t="n">
        <f aca="false">H43</f>
        <v>2</v>
      </c>
      <c r="E43" s="189" t="str">
        <f aca="false">E42</f>
        <v>A</v>
      </c>
      <c r="F43" s="399" t="s">
        <v>1357</v>
      </c>
      <c r="G43" s="164" t="str">
        <f aca="false">CONCATENATE(E43,F43)</f>
        <v>A62</v>
      </c>
      <c r="H43" s="395" t="n">
        <f aca="false">G9</f>
        <v>2</v>
      </c>
      <c r="M43" s="189" t="str">
        <f aca="false">M42</f>
        <v>B</v>
      </c>
      <c r="N43" s="399" t="s">
        <v>1357</v>
      </c>
      <c r="O43" s="164" t="str">
        <f aca="false">CONCATENATE(M43,N43)</f>
        <v>B62</v>
      </c>
      <c r="P43" s="395" t="n">
        <f aca="false">O9</f>
        <v>6</v>
      </c>
      <c r="U43" s="189" t="str">
        <f aca="false">U42</f>
        <v>C</v>
      </c>
      <c r="V43" s="399" t="s">
        <v>1357</v>
      </c>
      <c r="W43" s="164" t="str">
        <f aca="false">CONCATENATE(U43,V43)</f>
        <v>C62</v>
      </c>
      <c r="X43" s="395" t="n">
        <f aca="false">W9</f>
        <v>2</v>
      </c>
      <c r="AC43" s="189" t="str">
        <f aca="false">AC42</f>
        <v>D</v>
      </c>
      <c r="AD43" s="399" t="s">
        <v>1357</v>
      </c>
      <c r="AE43" s="164" t="str">
        <f aca="false">CONCATENATE(AC43,AD43)</f>
        <v>D62</v>
      </c>
      <c r="AF43" s="395" t="n">
        <f aca="false">AE9</f>
        <v>2</v>
      </c>
      <c r="AK43" s="189" t="str">
        <f aca="false">AK42</f>
        <v>E</v>
      </c>
      <c r="AL43" s="399" t="s">
        <v>1357</v>
      </c>
      <c r="AM43" s="164" t="str">
        <f aca="false">CONCATENATE(AK43,AL43)</f>
        <v>E62</v>
      </c>
      <c r="AN43" s="395" t="n">
        <f aca="false">AM9</f>
        <v>6</v>
      </c>
      <c r="AS43" s="189" t="str">
        <f aca="false">AS42</f>
        <v>F</v>
      </c>
      <c r="AT43" s="399" t="s">
        <v>1357</v>
      </c>
      <c r="AU43" s="164" t="str">
        <f aca="false">CONCATENATE(AS43,AT43)</f>
        <v>F62</v>
      </c>
      <c r="AV43" s="395" t="n">
        <f aca="false">AU9</f>
        <v>6</v>
      </c>
      <c r="BA43" s="189" t="str">
        <f aca="false">BA42</f>
        <v>G</v>
      </c>
      <c r="BB43" s="399" t="s">
        <v>1357</v>
      </c>
      <c r="BC43" s="164" t="str">
        <f aca="false">CONCATENATE(BA43,BB43)</f>
        <v>G62</v>
      </c>
      <c r="BD43" s="395" t="n">
        <f aca="false">BC9</f>
        <v>2</v>
      </c>
      <c r="BI43" s="189" t="str">
        <f aca="false">BI42</f>
        <v>H</v>
      </c>
      <c r="BJ43" s="399" t="s">
        <v>1357</v>
      </c>
      <c r="BK43" s="164" t="str">
        <f aca="false">CONCATENATE(BI43,BJ43)</f>
        <v>H62</v>
      </c>
      <c r="BL43" s="395" t="n">
        <f aca="false">BK9</f>
        <v>2</v>
      </c>
      <c r="BQ43" s="189" t="str">
        <f aca="false">BQ42</f>
        <v>I</v>
      </c>
      <c r="BR43" s="399" t="s">
        <v>1357</v>
      </c>
      <c r="BS43" s="164" t="str">
        <f aca="false">CONCATENATE(BQ43,BR43)</f>
        <v>I62</v>
      </c>
      <c r="BT43" s="164" t="n">
        <f aca="false">BS9</f>
        <v>2</v>
      </c>
      <c r="BY43" s="189" t="str">
        <f aca="false">BY42</f>
        <v>J</v>
      </c>
      <c r="BZ43" s="399" t="s">
        <v>1357</v>
      </c>
      <c r="CA43" s="164" t="str">
        <f aca="false">CONCATENATE(BY43,BZ43)</f>
        <v>J62</v>
      </c>
      <c r="CB43" s="164" t="n">
        <f aca="false">CA9</f>
        <v>2</v>
      </c>
      <c r="CG43" s="189" t="str">
        <f aca="false">CG42</f>
        <v>K</v>
      </c>
      <c r="CH43" s="399" t="s">
        <v>1357</v>
      </c>
      <c r="CI43" s="164" t="str">
        <f aca="false">CONCATENATE(CG43,CH43)</f>
        <v>K62</v>
      </c>
      <c r="CJ43" s="164" t="n">
        <f aca="false">CI9</f>
        <v>6</v>
      </c>
      <c r="CO43" s="189" t="str">
        <f aca="false">CO42</f>
        <v>L</v>
      </c>
      <c r="CP43" s="399" t="s">
        <v>1357</v>
      </c>
      <c r="CQ43" s="164" t="str">
        <f aca="false">CONCATENATE(CO43,CP43)</f>
        <v>L62</v>
      </c>
      <c r="CR43" s="164" t="n">
        <f aca="false">CQ9</f>
        <v>6</v>
      </c>
      <c r="CW43" s="189" t="str">
        <f aca="false">CW42</f>
        <v>M</v>
      </c>
      <c r="CX43" s="399" t="s">
        <v>1357</v>
      </c>
      <c r="CY43" s="164" t="str">
        <f aca="false">CONCATENATE(CW43,CX43)</f>
        <v>M62</v>
      </c>
      <c r="CZ43" s="164" t="n">
        <f aca="false">CY9</f>
        <v>2</v>
      </c>
      <c r="DE43" s="189" t="str">
        <f aca="false">DE42</f>
        <v>N</v>
      </c>
      <c r="DF43" s="399" t="s">
        <v>1357</v>
      </c>
      <c r="DG43" s="164" t="str">
        <f aca="false">CONCATENATE(DE43,DF43)</f>
        <v>N62</v>
      </c>
      <c r="DH43" s="164" t="n">
        <f aca="false">DG9</f>
        <v>0</v>
      </c>
      <c r="DM43" s="189" t="str">
        <f aca="false">DM42</f>
        <v>O</v>
      </c>
      <c r="DN43" s="399" t="s">
        <v>1357</v>
      </c>
      <c r="DO43" s="164" t="str">
        <f aca="false">CONCATENATE(DM43,DN43)</f>
        <v>O62</v>
      </c>
      <c r="DP43" s="164" t="n">
        <f aca="false">DO9</f>
        <v>2</v>
      </c>
      <c r="DU43" s="189" t="str">
        <f aca="false">DU42</f>
        <v>P</v>
      </c>
      <c r="DV43" s="399" t="s">
        <v>1357</v>
      </c>
      <c r="DW43" s="164" t="str">
        <f aca="false">CONCATENATE(DU43,DV43)</f>
        <v>P62</v>
      </c>
      <c r="DX43" s="164" t="n">
        <f aca="false">DW9</f>
        <v>2</v>
      </c>
    </row>
    <row r="44" customFormat="false" ht="15" hidden="false" customHeight="false" outlineLevel="0" collapsed="false">
      <c r="A44" s="164" t="str">
        <f aca="false">G44</f>
        <v>A63</v>
      </c>
      <c r="B44" s="164" t="n">
        <f aca="false">H44</f>
        <v>6</v>
      </c>
      <c r="E44" s="189" t="str">
        <f aca="false">E43</f>
        <v>A</v>
      </c>
      <c r="F44" s="399" t="s">
        <v>1358</v>
      </c>
      <c r="G44" s="164" t="str">
        <f aca="false">CONCATENATE(E44,F44)</f>
        <v>A63</v>
      </c>
      <c r="H44" s="395" t="n">
        <f aca="false">H9</f>
        <v>6</v>
      </c>
      <c r="M44" s="189" t="str">
        <f aca="false">M43</f>
        <v>B</v>
      </c>
      <c r="N44" s="399" t="s">
        <v>1358</v>
      </c>
      <c r="O44" s="164" t="str">
        <f aca="false">CONCATENATE(M44,N44)</f>
        <v>B63</v>
      </c>
      <c r="P44" s="395" t="n">
        <f aca="false">P9</f>
        <v>3</v>
      </c>
      <c r="U44" s="189" t="str">
        <f aca="false">U43</f>
        <v>C</v>
      </c>
      <c r="V44" s="399" t="s">
        <v>1358</v>
      </c>
      <c r="W44" s="164" t="str">
        <f aca="false">CONCATENATE(U44,V44)</f>
        <v>C63</v>
      </c>
      <c r="X44" s="395" t="n">
        <f aca="false">X9</f>
        <v>6</v>
      </c>
      <c r="AC44" s="189" t="str">
        <f aca="false">AC43</f>
        <v>D</v>
      </c>
      <c r="AD44" s="399" t="s">
        <v>1358</v>
      </c>
      <c r="AE44" s="164" t="str">
        <f aca="false">CONCATENATE(AC44,AD44)</f>
        <v>D63</v>
      </c>
      <c r="AF44" s="395" t="n">
        <f aca="false">AF9</f>
        <v>3</v>
      </c>
      <c r="AK44" s="189" t="str">
        <f aca="false">AK43</f>
        <v>E</v>
      </c>
      <c r="AL44" s="399" t="s">
        <v>1358</v>
      </c>
      <c r="AM44" s="164" t="str">
        <f aca="false">CONCATENATE(AK44,AL44)</f>
        <v>E63</v>
      </c>
      <c r="AN44" s="395" t="n">
        <f aca="false">AN9</f>
        <v>3</v>
      </c>
      <c r="AS44" s="189" t="str">
        <f aca="false">AS43</f>
        <v>F</v>
      </c>
      <c r="AT44" s="399" t="s">
        <v>1358</v>
      </c>
      <c r="AU44" s="164" t="str">
        <f aca="false">CONCATENATE(AS44,AT44)</f>
        <v>F63</v>
      </c>
      <c r="AV44" s="395" t="n">
        <f aca="false">AV9</f>
        <v>6</v>
      </c>
      <c r="BA44" s="189" t="str">
        <f aca="false">BA43</f>
        <v>G</v>
      </c>
      <c r="BB44" s="399" t="s">
        <v>1358</v>
      </c>
      <c r="BC44" s="164" t="str">
        <f aca="false">CONCATENATE(BA44,BB44)</f>
        <v>G63</v>
      </c>
      <c r="BD44" s="395" t="n">
        <f aca="false">BD9</f>
        <v>3</v>
      </c>
      <c r="BI44" s="189" t="str">
        <f aca="false">BI43</f>
        <v>H</v>
      </c>
      <c r="BJ44" s="399" t="s">
        <v>1358</v>
      </c>
      <c r="BK44" s="164" t="str">
        <f aca="false">CONCATENATE(BI44,BJ44)</f>
        <v>H63</v>
      </c>
      <c r="BL44" s="395" t="n">
        <f aca="false">BL9</f>
        <v>3</v>
      </c>
      <c r="BQ44" s="189" t="str">
        <f aca="false">BQ43</f>
        <v>I</v>
      </c>
      <c r="BR44" s="399" t="s">
        <v>1358</v>
      </c>
      <c r="BS44" s="164" t="str">
        <f aca="false">CONCATENATE(BQ44,BR44)</f>
        <v>I63</v>
      </c>
      <c r="BT44" s="164" t="n">
        <f aca="false">BT9</f>
        <v>6</v>
      </c>
      <c r="BY44" s="189" t="str">
        <f aca="false">BY43</f>
        <v>J</v>
      </c>
      <c r="BZ44" s="399" t="s">
        <v>1358</v>
      </c>
      <c r="CA44" s="164" t="str">
        <f aca="false">CONCATENATE(BY44,BZ44)</f>
        <v>J63</v>
      </c>
      <c r="CB44" s="164" t="n">
        <f aca="false">CB9</f>
        <v>6</v>
      </c>
      <c r="CG44" s="189" t="str">
        <f aca="false">CG43</f>
        <v>K</v>
      </c>
      <c r="CH44" s="399" t="s">
        <v>1358</v>
      </c>
      <c r="CI44" s="164" t="str">
        <f aca="false">CONCATENATE(CG44,CH44)</f>
        <v>K63</v>
      </c>
      <c r="CJ44" s="164" t="n">
        <f aca="false">CJ9</f>
        <v>6</v>
      </c>
      <c r="CO44" s="189" t="str">
        <f aca="false">CO43</f>
        <v>L</v>
      </c>
      <c r="CP44" s="399" t="s">
        <v>1358</v>
      </c>
      <c r="CQ44" s="164" t="str">
        <f aca="false">CONCATENATE(CO44,CP44)</f>
        <v>L63</v>
      </c>
      <c r="CR44" s="164" t="n">
        <f aca="false">CR9</f>
        <v>6</v>
      </c>
      <c r="CW44" s="189" t="str">
        <f aca="false">CW43</f>
        <v>M</v>
      </c>
      <c r="CX44" s="399" t="s">
        <v>1358</v>
      </c>
      <c r="CY44" s="164" t="str">
        <f aca="false">CONCATENATE(CW44,CX44)</f>
        <v>M63</v>
      </c>
      <c r="CZ44" s="164" t="n">
        <f aca="false">CZ9</f>
        <v>6</v>
      </c>
      <c r="DE44" s="189" t="str">
        <f aca="false">DE43</f>
        <v>N</v>
      </c>
      <c r="DF44" s="399" t="s">
        <v>1358</v>
      </c>
      <c r="DG44" s="164" t="str">
        <f aca="false">CONCATENATE(DE44,DF44)</f>
        <v>N63</v>
      </c>
      <c r="DH44" s="164" t="n">
        <f aca="false">DH9</f>
        <v>6</v>
      </c>
      <c r="DM44" s="189" t="str">
        <f aca="false">DM43</f>
        <v>O</v>
      </c>
      <c r="DN44" s="399" t="s">
        <v>1358</v>
      </c>
      <c r="DO44" s="164" t="str">
        <f aca="false">CONCATENATE(DM44,DN44)</f>
        <v>O63</v>
      </c>
      <c r="DP44" s="164" t="n">
        <f aca="false">DP9</f>
        <v>6</v>
      </c>
      <c r="DU44" s="189" t="str">
        <f aca="false">DU43</f>
        <v>P</v>
      </c>
      <c r="DV44" s="399" t="s">
        <v>1358</v>
      </c>
      <c r="DW44" s="164" t="str">
        <f aca="false">CONCATENATE(DU44,DV44)</f>
        <v>P63</v>
      </c>
      <c r="DX44" s="164" t="n">
        <f aca="false">DX9</f>
        <v>3</v>
      </c>
    </row>
    <row r="45" customFormat="false" ht="15" hidden="false" customHeight="false" outlineLevel="0" collapsed="false">
      <c r="A45" s="164" t="str">
        <f aca="false">G45</f>
        <v>A64</v>
      </c>
      <c r="B45" s="164" t="n">
        <f aca="false">H45</f>
        <v>6</v>
      </c>
      <c r="E45" s="189" t="str">
        <f aca="false">E44</f>
        <v>A</v>
      </c>
      <c r="F45" s="399" t="s">
        <v>1359</v>
      </c>
      <c r="G45" s="164" t="str">
        <f aca="false">CONCATENATE(E45,F45)</f>
        <v>A64</v>
      </c>
      <c r="H45" s="395" t="n">
        <f aca="false">I9</f>
        <v>6</v>
      </c>
      <c r="M45" s="189" t="str">
        <f aca="false">M44</f>
        <v>B</v>
      </c>
      <c r="N45" s="399" t="s">
        <v>1359</v>
      </c>
      <c r="O45" s="164" t="str">
        <f aca="false">CONCATENATE(M45,N45)</f>
        <v>B64</v>
      </c>
      <c r="P45" s="395" t="n">
        <f aca="false">Q9</f>
        <v>6</v>
      </c>
      <c r="U45" s="189" t="str">
        <f aca="false">U44</f>
        <v>C</v>
      </c>
      <c r="V45" s="399" t="s">
        <v>1359</v>
      </c>
      <c r="W45" s="164" t="str">
        <f aca="false">CONCATENATE(U45,V45)</f>
        <v>C64</v>
      </c>
      <c r="X45" s="395" t="n">
        <f aca="false">Y9</f>
        <v>6</v>
      </c>
      <c r="AC45" s="189" t="str">
        <f aca="false">AC44</f>
        <v>D</v>
      </c>
      <c r="AD45" s="399" t="s">
        <v>1359</v>
      </c>
      <c r="AE45" s="164" t="str">
        <f aca="false">CONCATENATE(AC45,AD45)</f>
        <v>D64</v>
      </c>
      <c r="AF45" s="395" t="n">
        <f aca="false">AG9</f>
        <v>6</v>
      </c>
      <c r="AK45" s="189" t="str">
        <f aca="false">AK44</f>
        <v>E</v>
      </c>
      <c r="AL45" s="399" t="s">
        <v>1359</v>
      </c>
      <c r="AM45" s="164" t="str">
        <f aca="false">CONCATENATE(AK45,AL45)</f>
        <v>E64</v>
      </c>
      <c r="AN45" s="395" t="n">
        <f aca="false">AO9</f>
        <v>4</v>
      </c>
      <c r="AS45" s="189" t="str">
        <f aca="false">AS44</f>
        <v>F</v>
      </c>
      <c r="AT45" s="399" t="s">
        <v>1359</v>
      </c>
      <c r="AU45" s="164" t="str">
        <f aca="false">CONCATENATE(AS45,AT45)</f>
        <v>F64</v>
      </c>
      <c r="AV45" s="395" t="n">
        <f aca="false">AW9</f>
        <v>6</v>
      </c>
      <c r="BA45" s="189" t="str">
        <f aca="false">BA44</f>
        <v>G</v>
      </c>
      <c r="BB45" s="399" t="s">
        <v>1359</v>
      </c>
      <c r="BC45" s="164" t="str">
        <f aca="false">CONCATENATE(BA45,BB45)</f>
        <v>G64</v>
      </c>
      <c r="BD45" s="395" t="n">
        <f aca="false">BE9</f>
        <v>6</v>
      </c>
      <c r="BI45" s="189" t="str">
        <f aca="false">BI44</f>
        <v>H</v>
      </c>
      <c r="BJ45" s="399" t="s">
        <v>1359</v>
      </c>
      <c r="BK45" s="164" t="str">
        <f aca="false">CONCATENATE(BI45,BJ45)</f>
        <v>H64</v>
      </c>
      <c r="BL45" s="395" t="n">
        <f aca="false">BM9</f>
        <v>6</v>
      </c>
      <c r="BQ45" s="189" t="str">
        <f aca="false">BQ44</f>
        <v>I</v>
      </c>
      <c r="BR45" s="399" t="s">
        <v>1359</v>
      </c>
      <c r="BS45" s="164" t="str">
        <f aca="false">CONCATENATE(BQ45,BR45)</f>
        <v>I64</v>
      </c>
      <c r="BT45" s="164" t="n">
        <f aca="false">BU9</f>
        <v>6</v>
      </c>
      <c r="BY45" s="189" t="str">
        <f aca="false">BY44</f>
        <v>J</v>
      </c>
      <c r="BZ45" s="399" t="s">
        <v>1359</v>
      </c>
      <c r="CA45" s="164" t="str">
        <f aca="false">CONCATENATE(BY45,BZ45)</f>
        <v>J64</v>
      </c>
      <c r="CB45" s="164" t="n">
        <f aca="false">CC9</f>
        <v>4</v>
      </c>
      <c r="CG45" s="189" t="str">
        <f aca="false">CG44</f>
        <v>K</v>
      </c>
      <c r="CH45" s="399" t="s">
        <v>1359</v>
      </c>
      <c r="CI45" s="164" t="str">
        <f aca="false">CONCATENATE(CG45,CH45)</f>
        <v>K64</v>
      </c>
      <c r="CJ45" s="164" t="n">
        <f aca="false">CK9</f>
        <v>6</v>
      </c>
      <c r="CO45" s="189" t="str">
        <f aca="false">CO44</f>
        <v>L</v>
      </c>
      <c r="CP45" s="399" t="s">
        <v>1359</v>
      </c>
      <c r="CQ45" s="164" t="str">
        <f aca="false">CONCATENATE(CO45,CP45)</f>
        <v>L64</v>
      </c>
      <c r="CR45" s="164" t="n">
        <f aca="false">CS9</f>
        <v>4</v>
      </c>
      <c r="CW45" s="189" t="str">
        <f aca="false">CW44</f>
        <v>M</v>
      </c>
      <c r="CX45" s="399" t="s">
        <v>1359</v>
      </c>
      <c r="CY45" s="164" t="str">
        <f aca="false">CONCATENATE(CW45,CX45)</f>
        <v>M64</v>
      </c>
      <c r="CZ45" s="164" t="n">
        <f aca="false">DA9</f>
        <v>6</v>
      </c>
      <c r="DE45" s="189" t="str">
        <f aca="false">DE44</f>
        <v>N</v>
      </c>
      <c r="DF45" s="399" t="s">
        <v>1359</v>
      </c>
      <c r="DG45" s="164" t="str">
        <f aca="false">CONCATENATE(DE45,DF45)</f>
        <v>N64</v>
      </c>
      <c r="DH45" s="164" t="n">
        <f aca="false">DI9</f>
        <v>6</v>
      </c>
      <c r="DM45" s="189" t="str">
        <f aca="false">DM44</f>
        <v>O</v>
      </c>
      <c r="DN45" s="399" t="s">
        <v>1359</v>
      </c>
      <c r="DO45" s="164" t="str">
        <f aca="false">CONCATENATE(DM45,DN45)</f>
        <v>O64</v>
      </c>
      <c r="DP45" s="164" t="n">
        <f aca="false">DQ9</f>
        <v>4</v>
      </c>
      <c r="DU45" s="189" t="str">
        <f aca="false">DU44</f>
        <v>P</v>
      </c>
      <c r="DV45" s="399" t="s">
        <v>1359</v>
      </c>
      <c r="DW45" s="164" t="str">
        <f aca="false">CONCATENATE(DU45,DV45)</f>
        <v>P64</v>
      </c>
      <c r="DX45" s="164" t="n">
        <f aca="false">DY9</f>
        <v>4</v>
      </c>
    </row>
    <row r="46" customFormat="false" ht="15" hidden="false" customHeight="false" outlineLevel="0" collapsed="false">
      <c r="A46" s="164" t="str">
        <f aca="false">G46</f>
        <v>A65</v>
      </c>
      <c r="B46" s="164" t="n">
        <f aca="false">H46</f>
        <v>6</v>
      </c>
      <c r="E46" s="189" t="str">
        <f aca="false">E45</f>
        <v>A</v>
      </c>
      <c r="F46" s="399" t="s">
        <v>1360</v>
      </c>
      <c r="G46" s="164" t="str">
        <f aca="false">CONCATENATE(E46,F46)</f>
        <v>A65</v>
      </c>
      <c r="H46" s="395" t="n">
        <f aca="false">J9</f>
        <v>6</v>
      </c>
      <c r="M46" s="189" t="str">
        <f aca="false">M45</f>
        <v>B</v>
      </c>
      <c r="N46" s="399" t="s">
        <v>1360</v>
      </c>
      <c r="O46" s="164" t="str">
        <f aca="false">CONCATENATE(M46,N46)</f>
        <v>B65</v>
      </c>
      <c r="P46" s="395" t="n">
        <f aca="false">R9</f>
        <v>5</v>
      </c>
      <c r="U46" s="189" t="str">
        <f aca="false">U45</f>
        <v>C</v>
      </c>
      <c r="V46" s="399" t="s">
        <v>1360</v>
      </c>
      <c r="W46" s="164" t="str">
        <f aca="false">CONCATENATE(U46,V46)</f>
        <v>C65</v>
      </c>
      <c r="X46" s="395" t="n">
        <f aca="false">Z9</f>
        <v>6</v>
      </c>
      <c r="AC46" s="189" t="str">
        <f aca="false">AC45</f>
        <v>D</v>
      </c>
      <c r="AD46" s="399" t="s">
        <v>1360</v>
      </c>
      <c r="AE46" s="164" t="str">
        <f aca="false">CONCATENATE(AC46,AD46)</f>
        <v>D65</v>
      </c>
      <c r="AF46" s="395" t="n">
        <f aca="false">AH9</f>
        <v>5</v>
      </c>
      <c r="AK46" s="189" t="str">
        <f aca="false">AK45</f>
        <v>E</v>
      </c>
      <c r="AL46" s="399" t="s">
        <v>1360</v>
      </c>
      <c r="AM46" s="164" t="str">
        <f aca="false">CONCATENATE(AK46,AL46)</f>
        <v>E65</v>
      </c>
      <c r="AN46" s="395" t="n">
        <f aca="false">AP9</f>
        <v>6</v>
      </c>
      <c r="AS46" s="189" t="str">
        <f aca="false">AS45</f>
        <v>F</v>
      </c>
      <c r="AT46" s="399" t="s">
        <v>1360</v>
      </c>
      <c r="AU46" s="164" t="str">
        <f aca="false">CONCATENATE(AS46,AT46)</f>
        <v>F65</v>
      </c>
      <c r="AV46" s="395" t="n">
        <f aca="false">AX9</f>
        <v>5</v>
      </c>
      <c r="BA46" s="189" t="str">
        <f aca="false">BA45</f>
        <v>G</v>
      </c>
      <c r="BB46" s="399" t="s">
        <v>1360</v>
      </c>
      <c r="BC46" s="164" t="str">
        <f aca="false">CONCATENATE(BA46,BB46)</f>
        <v>G65</v>
      </c>
      <c r="BD46" s="395" t="n">
        <f aca="false">BF9</f>
        <v>5</v>
      </c>
      <c r="BI46" s="189" t="str">
        <f aca="false">BI45</f>
        <v>H</v>
      </c>
      <c r="BJ46" s="399" t="s">
        <v>1360</v>
      </c>
      <c r="BK46" s="164" t="str">
        <f aca="false">CONCATENATE(BI46,BJ46)</f>
        <v>H65</v>
      </c>
      <c r="BL46" s="395" t="n">
        <f aca="false">BN9</f>
        <v>5</v>
      </c>
      <c r="BQ46" s="189" t="str">
        <f aca="false">BQ45</f>
        <v>I</v>
      </c>
      <c r="BR46" s="399" t="s">
        <v>1360</v>
      </c>
      <c r="BS46" s="164" t="str">
        <f aca="false">CONCATENATE(BQ46,BR46)</f>
        <v>I65</v>
      </c>
      <c r="BT46" s="164" t="n">
        <f aca="false">BV9</f>
        <v>5</v>
      </c>
      <c r="BY46" s="189" t="str">
        <f aca="false">BY45</f>
        <v>J</v>
      </c>
      <c r="BZ46" s="399" t="s">
        <v>1360</v>
      </c>
      <c r="CA46" s="164" t="str">
        <f aca="false">CONCATENATE(BY46,BZ46)</f>
        <v>J65</v>
      </c>
      <c r="CB46" s="164" t="n">
        <f aca="false">CD9</f>
        <v>6</v>
      </c>
      <c r="CG46" s="189" t="str">
        <f aca="false">CG45</f>
        <v>K</v>
      </c>
      <c r="CH46" s="399" t="s">
        <v>1360</v>
      </c>
      <c r="CI46" s="164" t="str">
        <f aca="false">CONCATENATE(CG46,CH46)</f>
        <v>K65</v>
      </c>
      <c r="CJ46" s="164" t="n">
        <f aca="false">CL9</f>
        <v>5</v>
      </c>
      <c r="CO46" s="189" t="str">
        <f aca="false">CO45</f>
        <v>L</v>
      </c>
      <c r="CP46" s="399" t="s">
        <v>1360</v>
      </c>
      <c r="CQ46" s="164" t="str">
        <f aca="false">CONCATENATE(CO46,CP46)</f>
        <v>L65</v>
      </c>
      <c r="CR46" s="164" t="n">
        <f aca="false">CT9</f>
        <v>5</v>
      </c>
      <c r="CW46" s="189" t="str">
        <f aca="false">CW45</f>
        <v>M</v>
      </c>
      <c r="CX46" s="399" t="s">
        <v>1360</v>
      </c>
      <c r="CY46" s="164" t="str">
        <f aca="false">CONCATENATE(CW46,CX46)</f>
        <v>M65</v>
      </c>
      <c r="CZ46" s="164" t="n">
        <f aca="false">DB9</f>
        <v>6</v>
      </c>
      <c r="DE46" s="189" t="str">
        <f aca="false">DE45</f>
        <v>N</v>
      </c>
      <c r="DF46" s="399" t="s">
        <v>1360</v>
      </c>
      <c r="DG46" s="164" t="str">
        <f aca="false">CONCATENATE(DE46,DF46)</f>
        <v>N65</v>
      </c>
      <c r="DH46" s="164" t="n">
        <f aca="false">DJ9</f>
        <v>6</v>
      </c>
      <c r="DM46" s="189" t="str">
        <f aca="false">DM45</f>
        <v>O</v>
      </c>
      <c r="DN46" s="399" t="s">
        <v>1360</v>
      </c>
      <c r="DO46" s="164" t="str">
        <f aca="false">CONCATENATE(DM46,DN46)</f>
        <v>O65</v>
      </c>
      <c r="DP46" s="164" t="n">
        <f aca="false">DR9</f>
        <v>5</v>
      </c>
      <c r="DU46" s="189" t="str">
        <f aca="false">DU45</f>
        <v>P</v>
      </c>
      <c r="DV46" s="399" t="s">
        <v>1360</v>
      </c>
      <c r="DW46" s="164" t="str">
        <f aca="false">CONCATENATE(DU46,DV46)</f>
        <v>P65</v>
      </c>
      <c r="DX46" s="164" t="n">
        <f aca="false">DZ9</f>
        <v>5</v>
      </c>
    </row>
    <row r="47" customFormat="false" ht="15" hidden="false" customHeight="false" outlineLevel="0" collapsed="false">
      <c r="A47" s="164" t="str">
        <f aca="false">G47</f>
        <v>A66</v>
      </c>
      <c r="B47" s="164" t="n">
        <f aca="false">H47</f>
        <v>0</v>
      </c>
      <c r="E47" s="189" t="str">
        <f aca="false">E46</f>
        <v>A</v>
      </c>
      <c r="F47" s="399" t="s">
        <v>1361</v>
      </c>
      <c r="G47" s="164" t="str">
        <f aca="false">CONCATENATE(E47,F47)</f>
        <v>A66</v>
      </c>
      <c r="H47" s="395" t="n">
        <f aca="false">K9</f>
        <v>0</v>
      </c>
      <c r="M47" s="189" t="str">
        <f aca="false">M46</f>
        <v>B</v>
      </c>
      <c r="N47" s="399" t="s">
        <v>1361</v>
      </c>
      <c r="O47" s="164" t="str">
        <f aca="false">CONCATENATE(M47,N47)</f>
        <v>B66</v>
      </c>
      <c r="P47" s="395" t="n">
        <f aca="false">S9</f>
        <v>0</v>
      </c>
      <c r="U47" s="189" t="str">
        <f aca="false">U46</f>
        <v>C</v>
      </c>
      <c r="V47" s="399" t="s">
        <v>1361</v>
      </c>
      <c r="W47" s="164" t="str">
        <f aca="false">CONCATENATE(U47,V47)</f>
        <v>C66</v>
      </c>
      <c r="X47" s="395" t="n">
        <f aca="false">AA9</f>
        <v>0</v>
      </c>
      <c r="AC47" s="189" t="str">
        <f aca="false">AC46</f>
        <v>D</v>
      </c>
      <c r="AD47" s="399" t="s">
        <v>1361</v>
      </c>
      <c r="AE47" s="164" t="str">
        <f aca="false">CONCATENATE(AC47,AD47)</f>
        <v>D66</v>
      </c>
      <c r="AF47" s="395" t="n">
        <f aca="false">AI9</f>
        <v>0</v>
      </c>
      <c r="AK47" s="189" t="str">
        <f aca="false">AK46</f>
        <v>E</v>
      </c>
      <c r="AL47" s="399" t="s">
        <v>1361</v>
      </c>
      <c r="AM47" s="164" t="str">
        <f aca="false">CONCATENATE(AK47,AL47)</f>
        <v>E66</v>
      </c>
      <c r="AN47" s="395" t="n">
        <f aca="false">AQ9</f>
        <v>0</v>
      </c>
      <c r="AS47" s="189" t="str">
        <f aca="false">AS46</f>
        <v>F</v>
      </c>
      <c r="AT47" s="399" t="s">
        <v>1361</v>
      </c>
      <c r="AU47" s="164" t="str">
        <f aca="false">CONCATENATE(AS47,AT47)</f>
        <v>F66</v>
      </c>
      <c r="AV47" s="395" t="n">
        <f aca="false">AY9</f>
        <v>0</v>
      </c>
      <c r="BA47" s="189" t="str">
        <f aca="false">BA46</f>
        <v>G</v>
      </c>
      <c r="BB47" s="399" t="s">
        <v>1361</v>
      </c>
      <c r="BC47" s="164" t="str">
        <f aca="false">CONCATENATE(BA47,BB47)</f>
        <v>G66</v>
      </c>
      <c r="BD47" s="395" t="n">
        <f aca="false">BG9</f>
        <v>0</v>
      </c>
      <c r="BI47" s="189" t="str">
        <f aca="false">BI46</f>
        <v>H</v>
      </c>
      <c r="BJ47" s="399" t="s">
        <v>1361</v>
      </c>
      <c r="BK47" s="164" t="str">
        <f aca="false">CONCATENATE(BI47,BJ47)</f>
        <v>H66</v>
      </c>
      <c r="BL47" s="395" t="n">
        <f aca="false">BO9</f>
        <v>0</v>
      </c>
      <c r="BQ47" s="189" t="str">
        <f aca="false">BQ46</f>
        <v>I</v>
      </c>
      <c r="BR47" s="399" t="s">
        <v>1361</v>
      </c>
      <c r="BS47" s="164" t="str">
        <f aca="false">CONCATENATE(BQ47,BR47)</f>
        <v>I66</v>
      </c>
      <c r="BT47" s="164" t="n">
        <f aca="false">BW9</f>
        <v>0</v>
      </c>
      <c r="BY47" s="189" t="str">
        <f aca="false">BY46</f>
        <v>J</v>
      </c>
      <c r="BZ47" s="399" t="s">
        <v>1361</v>
      </c>
      <c r="CA47" s="164" t="str">
        <f aca="false">CONCATENATE(BY47,BZ47)</f>
        <v>J66</v>
      </c>
      <c r="CB47" s="164" t="n">
        <f aca="false">CE9</f>
        <v>0</v>
      </c>
      <c r="CG47" s="189" t="str">
        <f aca="false">CG46</f>
        <v>K</v>
      </c>
      <c r="CH47" s="399" t="s">
        <v>1361</v>
      </c>
      <c r="CI47" s="164" t="str">
        <f aca="false">CONCATENATE(CG47,CH47)</f>
        <v>K66</v>
      </c>
      <c r="CJ47" s="164" t="n">
        <f aca="false">CM9</f>
        <v>0</v>
      </c>
      <c r="CO47" s="189" t="str">
        <f aca="false">CO46</f>
        <v>L</v>
      </c>
      <c r="CP47" s="399" t="s">
        <v>1361</v>
      </c>
      <c r="CQ47" s="164" t="str">
        <f aca="false">CONCATENATE(CO47,CP47)</f>
        <v>L66</v>
      </c>
      <c r="CR47" s="164" t="n">
        <f aca="false">CU9</f>
        <v>0</v>
      </c>
      <c r="CW47" s="189" t="str">
        <f aca="false">CW46</f>
        <v>M</v>
      </c>
      <c r="CX47" s="399" t="s">
        <v>1361</v>
      </c>
      <c r="CY47" s="164" t="str">
        <f aca="false">CONCATENATE(CW47,CX47)</f>
        <v>M66</v>
      </c>
      <c r="CZ47" s="164" t="n">
        <f aca="false">DC9</f>
        <v>0</v>
      </c>
      <c r="DE47" s="189" t="str">
        <f aca="false">DE46</f>
        <v>N</v>
      </c>
      <c r="DF47" s="399" t="s">
        <v>1361</v>
      </c>
      <c r="DG47" s="164" t="str">
        <f aca="false">CONCATENATE(DE47,DF47)</f>
        <v>N66</v>
      </c>
      <c r="DH47" s="164" t="n">
        <f aca="false">DK9</f>
        <v>0</v>
      </c>
      <c r="DM47" s="189" t="str">
        <f aca="false">DM46</f>
        <v>O</v>
      </c>
      <c r="DN47" s="399" t="s">
        <v>1361</v>
      </c>
      <c r="DO47" s="164" t="str">
        <f aca="false">CONCATENATE(DM47,DN47)</f>
        <v>O66</v>
      </c>
      <c r="DP47" s="164" t="n">
        <f aca="false">DS9</f>
        <v>0</v>
      </c>
      <c r="DU47" s="189" t="str">
        <f aca="false">DU46</f>
        <v>P</v>
      </c>
      <c r="DV47" s="399" t="s">
        <v>1361</v>
      </c>
      <c r="DW47" s="164" t="str">
        <f aca="false">CONCATENATE(DU47,DV47)</f>
        <v>P66</v>
      </c>
      <c r="DX47" s="164" t="n">
        <f aca="false">EA9</f>
        <v>0</v>
      </c>
    </row>
    <row r="48" customFormat="false" ht="15" hidden="false" customHeight="false" outlineLevel="0" collapsed="false">
      <c r="A48" s="164" t="str">
        <f aca="false">O12</f>
        <v>B11</v>
      </c>
      <c r="B48" s="164" t="n">
        <f aca="false">P12</f>
        <v>0</v>
      </c>
    </row>
    <row r="49" customFormat="false" ht="15" hidden="false" customHeight="false" outlineLevel="0" collapsed="false">
      <c r="A49" s="164" t="str">
        <f aca="false">O13</f>
        <v>B12</v>
      </c>
      <c r="B49" s="164" t="n">
        <f aca="false">P13</f>
        <v>1</v>
      </c>
    </row>
    <row r="50" customFormat="false" ht="15" hidden="false" customHeight="false" outlineLevel="0" collapsed="false">
      <c r="A50" s="164" t="str">
        <f aca="false">O14</f>
        <v>B13</v>
      </c>
      <c r="B50" s="164" t="n">
        <f aca="false">P14</f>
        <v>1</v>
      </c>
    </row>
    <row r="51" customFormat="false" ht="15" hidden="false" customHeight="false" outlineLevel="0" collapsed="false">
      <c r="A51" s="164" t="str">
        <f aca="false">O15</f>
        <v>B14</v>
      </c>
      <c r="B51" s="164" t="n">
        <f aca="false">P15</f>
        <v>1</v>
      </c>
    </row>
    <row r="52" customFormat="false" ht="15" hidden="false" customHeight="false" outlineLevel="0" collapsed="false">
      <c r="A52" s="164" t="str">
        <f aca="false">O16</f>
        <v>B15</v>
      </c>
      <c r="B52" s="164" t="n">
        <f aca="false">P16</f>
        <v>1</v>
      </c>
    </row>
    <row r="53" customFormat="false" ht="15" hidden="false" customHeight="false" outlineLevel="0" collapsed="false">
      <c r="A53" s="164" t="str">
        <f aca="false">O17</f>
        <v>B16</v>
      </c>
      <c r="B53" s="164" t="n">
        <f aca="false">P17</f>
        <v>1</v>
      </c>
    </row>
    <row r="54" customFormat="false" ht="15" hidden="false" customHeight="false" outlineLevel="0" collapsed="false">
      <c r="A54" s="164" t="str">
        <f aca="false">O18</f>
        <v>B21</v>
      </c>
      <c r="B54" s="164" t="n">
        <f aca="false">P18</f>
        <v>1</v>
      </c>
    </row>
    <row r="55" customFormat="false" ht="15" hidden="false" customHeight="false" outlineLevel="0" collapsed="false">
      <c r="A55" s="164" t="str">
        <f aca="false">O19</f>
        <v>B22</v>
      </c>
      <c r="B55" s="164" t="n">
        <f aca="false">P19</f>
        <v>0</v>
      </c>
    </row>
    <row r="56" customFormat="false" ht="15" hidden="false" customHeight="false" outlineLevel="0" collapsed="false">
      <c r="A56" s="164" t="str">
        <f aca="false">O20</f>
        <v>B23</v>
      </c>
      <c r="B56" s="164" t="n">
        <f aca="false">P20</f>
        <v>3</v>
      </c>
    </row>
    <row r="57" customFormat="false" ht="15" hidden="false" customHeight="false" outlineLevel="0" collapsed="false">
      <c r="A57" s="164" t="str">
        <f aca="false">O21</f>
        <v>B24</v>
      </c>
      <c r="B57" s="164" t="n">
        <f aca="false">P21</f>
        <v>2</v>
      </c>
    </row>
    <row r="58" customFormat="false" ht="15" hidden="false" customHeight="false" outlineLevel="0" collapsed="false">
      <c r="A58" s="164" t="str">
        <f aca="false">O22</f>
        <v>B25</v>
      </c>
      <c r="B58" s="164" t="n">
        <f aca="false">P22</f>
        <v>5</v>
      </c>
    </row>
    <row r="59" customFormat="false" ht="15" hidden="false" customHeight="false" outlineLevel="0" collapsed="false">
      <c r="A59" s="164" t="str">
        <f aca="false">O23</f>
        <v>B26</v>
      </c>
      <c r="B59" s="164" t="n">
        <f aca="false">P23</f>
        <v>3</v>
      </c>
    </row>
    <row r="60" customFormat="false" ht="15" hidden="false" customHeight="false" outlineLevel="0" collapsed="false">
      <c r="A60" s="164" t="str">
        <f aca="false">O24</f>
        <v>B31</v>
      </c>
      <c r="B60" s="164" t="n">
        <f aca="false">P24</f>
        <v>1</v>
      </c>
    </row>
    <row r="61" customFormat="false" ht="15" hidden="false" customHeight="false" outlineLevel="0" collapsed="false">
      <c r="A61" s="164" t="str">
        <f aca="false">O25</f>
        <v>B32</v>
      </c>
      <c r="B61" s="164" t="n">
        <f aca="false">P25</f>
        <v>3</v>
      </c>
    </row>
    <row r="62" customFormat="false" ht="15" hidden="false" customHeight="false" outlineLevel="0" collapsed="false">
      <c r="A62" s="164" t="str">
        <f aca="false">O26</f>
        <v>B33</v>
      </c>
      <c r="B62" s="164" t="n">
        <f aca="false">P26</f>
        <v>0</v>
      </c>
    </row>
    <row r="63" customFormat="false" ht="15" hidden="false" customHeight="false" outlineLevel="0" collapsed="false">
      <c r="A63" s="164" t="str">
        <f aca="false">O27</f>
        <v>B34</v>
      </c>
      <c r="B63" s="164" t="n">
        <f aca="false">P27</f>
        <v>4</v>
      </c>
    </row>
    <row r="64" customFormat="false" ht="15" hidden="false" customHeight="false" outlineLevel="0" collapsed="false">
      <c r="A64" s="164" t="str">
        <f aca="false">O28</f>
        <v>B35</v>
      </c>
      <c r="B64" s="164" t="n">
        <f aca="false">P28</f>
        <v>5</v>
      </c>
    </row>
    <row r="65" customFormat="false" ht="15" hidden="false" customHeight="false" outlineLevel="0" collapsed="false">
      <c r="A65" s="164" t="str">
        <f aca="false">O29</f>
        <v>B36</v>
      </c>
      <c r="B65" s="164" t="n">
        <f aca="false">P29</f>
        <v>3</v>
      </c>
    </row>
    <row r="66" customFormat="false" ht="15" hidden="false" customHeight="false" outlineLevel="0" collapsed="false">
      <c r="A66" s="164" t="str">
        <f aca="false">O30</f>
        <v>B41</v>
      </c>
      <c r="B66" s="164" t="n">
        <f aca="false">P30</f>
        <v>1</v>
      </c>
    </row>
    <row r="67" customFormat="false" ht="15" hidden="false" customHeight="false" outlineLevel="0" collapsed="false">
      <c r="A67" s="164" t="str">
        <f aca="false">O31</f>
        <v>B42</v>
      </c>
      <c r="B67" s="164" t="n">
        <f aca="false">P31</f>
        <v>2</v>
      </c>
    </row>
    <row r="68" customFormat="false" ht="15" hidden="false" customHeight="false" outlineLevel="0" collapsed="false">
      <c r="A68" s="164" t="str">
        <f aca="false">O32</f>
        <v>B43</v>
      </c>
      <c r="B68" s="164" t="n">
        <f aca="false">P32</f>
        <v>4</v>
      </c>
    </row>
    <row r="69" customFormat="false" ht="15" hidden="false" customHeight="false" outlineLevel="0" collapsed="false">
      <c r="A69" s="164" t="str">
        <f aca="false">O33</f>
        <v>B44</v>
      </c>
      <c r="B69" s="164" t="n">
        <f aca="false">P33</f>
        <v>0</v>
      </c>
    </row>
    <row r="70" customFormat="false" ht="15" hidden="false" customHeight="false" outlineLevel="0" collapsed="false">
      <c r="A70" s="164" t="str">
        <f aca="false">O34</f>
        <v>B45</v>
      </c>
      <c r="B70" s="164" t="n">
        <f aca="false">P34</f>
        <v>5</v>
      </c>
    </row>
    <row r="71" customFormat="false" ht="15" hidden="false" customHeight="false" outlineLevel="0" collapsed="false">
      <c r="A71" s="164" t="str">
        <f aca="false">O35</f>
        <v>B46</v>
      </c>
      <c r="B71" s="164" t="n">
        <f aca="false">P35</f>
        <v>6</v>
      </c>
    </row>
    <row r="72" customFormat="false" ht="15" hidden="false" customHeight="false" outlineLevel="0" collapsed="false">
      <c r="A72" s="164" t="str">
        <f aca="false">O36</f>
        <v>B51</v>
      </c>
      <c r="B72" s="164" t="n">
        <f aca="false">P36</f>
        <v>1</v>
      </c>
    </row>
    <row r="73" customFormat="false" ht="15" hidden="false" customHeight="false" outlineLevel="0" collapsed="false">
      <c r="A73" s="164" t="str">
        <f aca="false">O37</f>
        <v>B52</v>
      </c>
      <c r="B73" s="164" t="n">
        <f aca="false">P37</f>
        <v>5</v>
      </c>
    </row>
    <row r="74" customFormat="false" ht="15" hidden="false" customHeight="false" outlineLevel="0" collapsed="false">
      <c r="A74" s="164" t="str">
        <f aca="false">O38</f>
        <v>B53</v>
      </c>
      <c r="B74" s="164" t="n">
        <f aca="false">P38</f>
        <v>5</v>
      </c>
    </row>
    <row r="75" customFormat="false" ht="15" hidden="false" customHeight="false" outlineLevel="0" collapsed="false">
      <c r="A75" s="164" t="str">
        <f aca="false">O39</f>
        <v>B54</v>
      </c>
      <c r="B75" s="164" t="n">
        <f aca="false">P39</f>
        <v>5</v>
      </c>
    </row>
    <row r="76" customFormat="false" ht="15" hidden="false" customHeight="false" outlineLevel="0" collapsed="false">
      <c r="A76" s="164" t="str">
        <f aca="false">O40</f>
        <v>B55</v>
      </c>
      <c r="B76" s="164" t="n">
        <f aca="false">P40</f>
        <v>0</v>
      </c>
    </row>
    <row r="77" customFormat="false" ht="15" hidden="false" customHeight="false" outlineLevel="0" collapsed="false">
      <c r="A77" s="164" t="str">
        <f aca="false">O41</f>
        <v>B56</v>
      </c>
      <c r="B77" s="164" t="n">
        <f aca="false">P41</f>
        <v>5</v>
      </c>
    </row>
    <row r="78" customFormat="false" ht="15" hidden="false" customHeight="false" outlineLevel="0" collapsed="false">
      <c r="A78" s="164" t="str">
        <f aca="false">O42</f>
        <v>B61</v>
      </c>
      <c r="B78" s="164" t="n">
        <f aca="false">P42</f>
        <v>1</v>
      </c>
    </row>
    <row r="79" customFormat="false" ht="15" hidden="false" customHeight="false" outlineLevel="0" collapsed="false">
      <c r="A79" s="164" t="str">
        <f aca="false">O43</f>
        <v>B62</v>
      </c>
      <c r="B79" s="164" t="n">
        <f aca="false">P43</f>
        <v>6</v>
      </c>
    </row>
    <row r="80" customFormat="false" ht="15" hidden="false" customHeight="false" outlineLevel="0" collapsed="false">
      <c r="A80" s="164" t="str">
        <f aca="false">O44</f>
        <v>B63</v>
      </c>
      <c r="B80" s="164" t="n">
        <f aca="false">P44</f>
        <v>3</v>
      </c>
    </row>
    <row r="81" customFormat="false" ht="15" hidden="false" customHeight="false" outlineLevel="0" collapsed="false">
      <c r="A81" s="164" t="str">
        <f aca="false">O45</f>
        <v>B64</v>
      </c>
      <c r="B81" s="164" t="n">
        <f aca="false">P45</f>
        <v>6</v>
      </c>
    </row>
    <row r="82" customFormat="false" ht="15" hidden="false" customHeight="false" outlineLevel="0" collapsed="false">
      <c r="A82" s="164" t="str">
        <f aca="false">O46</f>
        <v>B65</v>
      </c>
      <c r="B82" s="164" t="n">
        <f aca="false">P46</f>
        <v>5</v>
      </c>
    </row>
    <row r="83" customFormat="false" ht="15" hidden="false" customHeight="false" outlineLevel="0" collapsed="false">
      <c r="A83" s="164" t="str">
        <f aca="false">O47</f>
        <v>B66</v>
      </c>
      <c r="B83" s="164" t="n">
        <f aca="false">P47</f>
        <v>0</v>
      </c>
    </row>
    <row r="84" customFormat="false" ht="15" hidden="false" customHeight="false" outlineLevel="0" collapsed="false">
      <c r="A84" s="164" t="str">
        <f aca="false">W12</f>
        <v>C11</v>
      </c>
      <c r="B84" s="164" t="n">
        <f aca="false">X12</f>
        <v>0</v>
      </c>
    </row>
    <row r="85" customFormat="false" ht="15" hidden="false" customHeight="false" outlineLevel="0" collapsed="false">
      <c r="A85" s="164" t="str">
        <f aca="false">W13</f>
        <v>C12</v>
      </c>
      <c r="B85" s="164" t="n">
        <f aca="false">X13</f>
        <v>1</v>
      </c>
    </row>
    <row r="86" customFormat="false" ht="15" hidden="false" customHeight="false" outlineLevel="0" collapsed="false">
      <c r="A86" s="164" t="str">
        <f aca="false">W14</f>
        <v>C13</v>
      </c>
      <c r="B86" s="164" t="n">
        <f aca="false">X14</f>
        <v>3</v>
      </c>
    </row>
    <row r="87" customFormat="false" ht="15" hidden="false" customHeight="false" outlineLevel="0" collapsed="false">
      <c r="A87" s="164" t="str">
        <f aca="false">W15</f>
        <v>C14</v>
      </c>
      <c r="B87" s="164" t="n">
        <f aca="false">X15</f>
        <v>4</v>
      </c>
    </row>
    <row r="88" customFormat="false" ht="15" hidden="false" customHeight="false" outlineLevel="0" collapsed="false">
      <c r="A88" s="164" t="str">
        <f aca="false">W16</f>
        <v>C15</v>
      </c>
      <c r="B88" s="164" t="n">
        <f aca="false">X16</f>
        <v>1</v>
      </c>
    </row>
    <row r="89" customFormat="false" ht="15" hidden="false" customHeight="false" outlineLevel="0" collapsed="false">
      <c r="A89" s="164" t="str">
        <f aca="false">W17</f>
        <v>C16</v>
      </c>
      <c r="B89" s="164" t="n">
        <f aca="false">X17</f>
        <v>1</v>
      </c>
    </row>
    <row r="90" customFormat="false" ht="15" hidden="false" customHeight="false" outlineLevel="0" collapsed="false">
      <c r="A90" s="164" t="str">
        <f aca="false">W18</f>
        <v>C21</v>
      </c>
      <c r="B90" s="164" t="n">
        <f aca="false">X18</f>
        <v>2</v>
      </c>
    </row>
    <row r="91" customFormat="false" ht="15" hidden="false" customHeight="false" outlineLevel="0" collapsed="false">
      <c r="A91" s="164" t="str">
        <f aca="false">W19</f>
        <v>C22</v>
      </c>
      <c r="B91" s="164" t="n">
        <f aca="false">X19</f>
        <v>0</v>
      </c>
    </row>
    <row r="92" customFormat="false" ht="15" hidden="false" customHeight="false" outlineLevel="0" collapsed="false">
      <c r="A92" s="164" t="str">
        <f aca="false">W20</f>
        <v>C23</v>
      </c>
      <c r="B92" s="164" t="n">
        <f aca="false">X20</f>
        <v>2</v>
      </c>
    </row>
    <row r="93" customFormat="false" ht="15" hidden="false" customHeight="false" outlineLevel="0" collapsed="false">
      <c r="A93" s="164" t="str">
        <f aca="false">W21</f>
        <v>C24</v>
      </c>
      <c r="B93" s="164" t="n">
        <f aca="false">X21</f>
        <v>2</v>
      </c>
    </row>
    <row r="94" customFormat="false" ht="15" hidden="false" customHeight="false" outlineLevel="0" collapsed="false">
      <c r="A94" s="164" t="str">
        <f aca="false">W22</f>
        <v>C25</v>
      </c>
      <c r="B94" s="164" t="n">
        <f aca="false">X22</f>
        <v>2</v>
      </c>
    </row>
    <row r="95" customFormat="false" ht="15" hidden="false" customHeight="false" outlineLevel="0" collapsed="false">
      <c r="A95" s="164" t="str">
        <f aca="false">W23</f>
        <v>C26</v>
      </c>
      <c r="B95" s="164" t="n">
        <f aca="false">X23</f>
        <v>6</v>
      </c>
    </row>
    <row r="96" customFormat="false" ht="15" hidden="false" customHeight="false" outlineLevel="0" collapsed="false">
      <c r="A96" s="164" t="str">
        <f aca="false">W24</f>
        <v>C31</v>
      </c>
      <c r="B96" s="164" t="n">
        <f aca="false">X24</f>
        <v>3</v>
      </c>
    </row>
    <row r="97" customFormat="false" ht="15" hidden="false" customHeight="false" outlineLevel="0" collapsed="false">
      <c r="A97" s="164" t="str">
        <f aca="false">W25</f>
        <v>C32</v>
      </c>
      <c r="B97" s="164" t="n">
        <f aca="false">X25</f>
        <v>2</v>
      </c>
    </row>
    <row r="98" customFormat="false" ht="15" hidden="false" customHeight="false" outlineLevel="0" collapsed="false">
      <c r="A98" s="164" t="str">
        <f aca="false">W26</f>
        <v>C33</v>
      </c>
      <c r="B98" s="164" t="n">
        <f aca="false">X26</f>
        <v>0</v>
      </c>
    </row>
    <row r="99" customFormat="false" ht="15" hidden="false" customHeight="false" outlineLevel="0" collapsed="false">
      <c r="A99" s="164" t="str">
        <f aca="false">W27</f>
        <v>C34</v>
      </c>
      <c r="B99" s="164" t="n">
        <f aca="false">X27</f>
        <v>4</v>
      </c>
    </row>
    <row r="100" customFormat="false" ht="15" hidden="false" customHeight="false" outlineLevel="0" collapsed="false">
      <c r="A100" s="164" t="str">
        <f aca="false">W28</f>
        <v>C35</v>
      </c>
      <c r="B100" s="164" t="n">
        <f aca="false">X28</f>
        <v>3</v>
      </c>
    </row>
    <row r="101" customFormat="false" ht="15" hidden="false" customHeight="false" outlineLevel="0" collapsed="false">
      <c r="A101" s="164" t="str">
        <f aca="false">W29</f>
        <v>C36</v>
      </c>
      <c r="B101" s="164" t="n">
        <f aca="false">X29</f>
        <v>6</v>
      </c>
    </row>
    <row r="102" customFormat="false" ht="15" hidden="false" customHeight="false" outlineLevel="0" collapsed="false">
      <c r="A102" s="164" t="str">
        <f aca="false">W30</f>
        <v>C41</v>
      </c>
      <c r="B102" s="164" t="n">
        <f aca="false">X30</f>
        <v>4</v>
      </c>
    </row>
    <row r="103" customFormat="false" ht="15" hidden="false" customHeight="false" outlineLevel="0" collapsed="false">
      <c r="A103" s="164" t="str">
        <f aca="false">W31</f>
        <v>C42</v>
      </c>
      <c r="B103" s="164" t="n">
        <f aca="false">X31</f>
        <v>2</v>
      </c>
    </row>
    <row r="104" customFormat="false" ht="15" hidden="false" customHeight="false" outlineLevel="0" collapsed="false">
      <c r="A104" s="164" t="str">
        <f aca="false">W32</f>
        <v>C43</v>
      </c>
      <c r="B104" s="164" t="n">
        <f aca="false">X32</f>
        <v>4</v>
      </c>
    </row>
    <row r="105" customFormat="false" ht="15" hidden="false" customHeight="false" outlineLevel="0" collapsed="false">
      <c r="A105" s="164" t="str">
        <f aca="false">W33</f>
        <v>C44</v>
      </c>
      <c r="B105" s="164" t="n">
        <f aca="false">X33</f>
        <v>0</v>
      </c>
    </row>
    <row r="106" customFormat="false" ht="15" hidden="false" customHeight="false" outlineLevel="0" collapsed="false">
      <c r="A106" s="164" t="str">
        <f aca="false">W34</f>
        <v>C45</v>
      </c>
      <c r="B106" s="164" t="n">
        <f aca="false">X34</f>
        <v>4</v>
      </c>
    </row>
    <row r="107" customFormat="false" ht="15" hidden="false" customHeight="false" outlineLevel="0" collapsed="false">
      <c r="A107" s="164" t="str">
        <f aca="false">W35</f>
        <v>C46</v>
      </c>
      <c r="B107" s="164" t="n">
        <f aca="false">X35</f>
        <v>6</v>
      </c>
    </row>
    <row r="108" customFormat="false" ht="15" hidden="false" customHeight="false" outlineLevel="0" collapsed="false">
      <c r="A108" s="164" t="str">
        <f aca="false">W36</f>
        <v>C51</v>
      </c>
      <c r="B108" s="164" t="n">
        <f aca="false">X36</f>
        <v>1</v>
      </c>
    </row>
    <row r="109" customFormat="false" ht="15" hidden="false" customHeight="false" outlineLevel="0" collapsed="false">
      <c r="A109" s="164" t="str">
        <f aca="false">W37</f>
        <v>C52</v>
      </c>
      <c r="B109" s="164" t="n">
        <f aca="false">X37</f>
        <v>2</v>
      </c>
    </row>
    <row r="110" customFormat="false" ht="15" hidden="false" customHeight="false" outlineLevel="0" collapsed="false">
      <c r="A110" s="164" t="str">
        <f aca="false">W38</f>
        <v>C53</v>
      </c>
      <c r="B110" s="164" t="n">
        <f aca="false">X38</f>
        <v>3</v>
      </c>
    </row>
    <row r="111" customFormat="false" ht="15" hidden="false" customHeight="false" outlineLevel="0" collapsed="false">
      <c r="A111" s="164" t="str">
        <f aca="false">W39</f>
        <v>C54</v>
      </c>
      <c r="B111" s="164" t="n">
        <f aca="false">X39</f>
        <v>4</v>
      </c>
    </row>
    <row r="112" customFormat="false" ht="15" hidden="false" customHeight="false" outlineLevel="0" collapsed="false">
      <c r="A112" s="164" t="str">
        <f aca="false">W40</f>
        <v>C55</v>
      </c>
      <c r="B112" s="164" t="n">
        <f aca="false">X40</f>
        <v>0</v>
      </c>
    </row>
    <row r="113" customFormat="false" ht="15" hidden="false" customHeight="false" outlineLevel="0" collapsed="false">
      <c r="A113" s="164" t="str">
        <f aca="false">W41</f>
        <v>C56</v>
      </c>
      <c r="B113" s="164" t="n">
        <f aca="false">X41</f>
        <v>6</v>
      </c>
    </row>
    <row r="114" customFormat="false" ht="15" hidden="false" customHeight="false" outlineLevel="0" collapsed="false">
      <c r="A114" s="164" t="str">
        <f aca="false">W42</f>
        <v>C61</v>
      </c>
      <c r="B114" s="164" t="n">
        <f aca="false">X42</f>
        <v>1</v>
      </c>
    </row>
    <row r="115" customFormat="false" ht="15" hidden="false" customHeight="false" outlineLevel="0" collapsed="false">
      <c r="A115" s="164" t="str">
        <f aca="false">W43</f>
        <v>C62</v>
      </c>
      <c r="B115" s="164" t="n">
        <f aca="false">X43</f>
        <v>2</v>
      </c>
    </row>
    <row r="116" customFormat="false" ht="15" hidden="false" customHeight="false" outlineLevel="0" collapsed="false">
      <c r="A116" s="164" t="str">
        <f aca="false">W44</f>
        <v>C63</v>
      </c>
      <c r="B116" s="164" t="n">
        <f aca="false">X44</f>
        <v>6</v>
      </c>
    </row>
    <row r="117" customFormat="false" ht="15" hidden="false" customHeight="false" outlineLevel="0" collapsed="false">
      <c r="A117" s="164" t="str">
        <f aca="false">W45</f>
        <v>C64</v>
      </c>
      <c r="B117" s="164" t="n">
        <f aca="false">X45</f>
        <v>6</v>
      </c>
    </row>
    <row r="118" customFormat="false" ht="15" hidden="false" customHeight="false" outlineLevel="0" collapsed="false">
      <c r="A118" s="164" t="str">
        <f aca="false">W46</f>
        <v>C65</v>
      </c>
      <c r="B118" s="164" t="n">
        <f aca="false">X46</f>
        <v>6</v>
      </c>
    </row>
    <row r="119" customFormat="false" ht="15" hidden="false" customHeight="false" outlineLevel="0" collapsed="false">
      <c r="A119" s="164" t="str">
        <f aca="false">W47</f>
        <v>C66</v>
      </c>
      <c r="B119" s="164" t="n">
        <f aca="false">X47</f>
        <v>0</v>
      </c>
    </row>
    <row r="120" customFormat="false" ht="15" hidden="false" customHeight="false" outlineLevel="0" collapsed="false">
      <c r="A120" s="164" t="str">
        <f aca="false">AE12</f>
        <v>D11</v>
      </c>
      <c r="B120" s="164" t="n">
        <f aca="false">AF12</f>
        <v>0</v>
      </c>
    </row>
    <row r="121" customFormat="false" ht="15" hidden="false" customHeight="false" outlineLevel="0" collapsed="false">
      <c r="A121" s="164" t="str">
        <f aca="false">AE13</f>
        <v>D12</v>
      </c>
      <c r="B121" s="164" t="n">
        <f aca="false">AF13</f>
        <v>2</v>
      </c>
    </row>
    <row r="122" customFormat="false" ht="15" hidden="false" customHeight="false" outlineLevel="0" collapsed="false">
      <c r="A122" s="164" t="str">
        <f aca="false">AE14</f>
        <v>D13</v>
      </c>
      <c r="B122" s="164" t="n">
        <f aca="false">AF14</f>
        <v>1</v>
      </c>
    </row>
    <row r="123" customFormat="false" ht="15" hidden="false" customHeight="false" outlineLevel="0" collapsed="false">
      <c r="A123" s="164" t="str">
        <f aca="false">AE15</f>
        <v>D14</v>
      </c>
      <c r="B123" s="164" t="n">
        <f aca="false">AF15</f>
        <v>1</v>
      </c>
    </row>
    <row r="124" customFormat="false" ht="15" hidden="false" customHeight="false" outlineLevel="0" collapsed="false">
      <c r="A124" s="164" t="str">
        <f aca="false">AE16</f>
        <v>D15</v>
      </c>
      <c r="B124" s="164" t="n">
        <f aca="false">AF16</f>
        <v>5</v>
      </c>
    </row>
    <row r="125" customFormat="false" ht="15" hidden="false" customHeight="false" outlineLevel="0" collapsed="false">
      <c r="A125" s="164" t="str">
        <f aca="false">AE17</f>
        <v>D16</v>
      </c>
      <c r="B125" s="164" t="n">
        <f aca="false">AF17</f>
        <v>6</v>
      </c>
    </row>
    <row r="126" customFormat="false" ht="15" hidden="false" customHeight="false" outlineLevel="0" collapsed="false">
      <c r="A126" s="164" t="str">
        <f aca="false">AE18</f>
        <v>D21</v>
      </c>
      <c r="B126" s="164" t="n">
        <f aca="false">AF18</f>
        <v>2</v>
      </c>
    </row>
    <row r="127" customFormat="false" ht="15" hidden="false" customHeight="false" outlineLevel="0" collapsed="false">
      <c r="A127" s="164" t="str">
        <f aca="false">AE19</f>
        <v>D22</v>
      </c>
      <c r="B127" s="164" t="n">
        <f aca="false">AF19</f>
        <v>0</v>
      </c>
    </row>
    <row r="128" customFormat="false" ht="15" hidden="false" customHeight="false" outlineLevel="0" collapsed="false">
      <c r="A128" s="164" t="str">
        <f aca="false">AE20</f>
        <v>D23</v>
      </c>
      <c r="B128" s="164" t="n">
        <f aca="false">AF20</f>
        <v>2</v>
      </c>
    </row>
    <row r="129" customFormat="false" ht="15" hidden="false" customHeight="false" outlineLevel="0" collapsed="false">
      <c r="A129" s="164" t="str">
        <f aca="false">AE21</f>
        <v>D24</v>
      </c>
      <c r="B129" s="164" t="n">
        <f aca="false">AF21</f>
        <v>2</v>
      </c>
    </row>
    <row r="130" customFormat="false" ht="15" hidden="false" customHeight="false" outlineLevel="0" collapsed="false">
      <c r="A130" s="164" t="str">
        <f aca="false">AE22</f>
        <v>D25</v>
      </c>
      <c r="B130" s="164" t="n">
        <f aca="false">AF22</f>
        <v>2</v>
      </c>
    </row>
    <row r="131" customFormat="false" ht="15" hidden="false" customHeight="false" outlineLevel="0" collapsed="false">
      <c r="A131" s="164" t="str">
        <f aca="false">AE23</f>
        <v>D26</v>
      </c>
      <c r="B131" s="164" t="n">
        <f aca="false">AF23</f>
        <v>3</v>
      </c>
    </row>
    <row r="132" customFormat="false" ht="15" hidden="false" customHeight="false" outlineLevel="0" collapsed="false">
      <c r="A132" s="164" t="str">
        <f aca="false">AE24</f>
        <v>D31</v>
      </c>
      <c r="B132" s="164" t="n">
        <f aca="false">AF24</f>
        <v>1</v>
      </c>
    </row>
    <row r="133" customFormat="false" ht="15" hidden="false" customHeight="false" outlineLevel="0" collapsed="false">
      <c r="A133" s="164" t="str">
        <f aca="false">AE25</f>
        <v>D32</v>
      </c>
      <c r="B133" s="164" t="n">
        <f aca="false">AF25</f>
        <v>2</v>
      </c>
    </row>
    <row r="134" customFormat="false" ht="15" hidden="false" customHeight="false" outlineLevel="0" collapsed="false">
      <c r="A134" s="164" t="str">
        <f aca="false">AE26</f>
        <v>D33</v>
      </c>
      <c r="B134" s="164" t="n">
        <f aca="false">AF26</f>
        <v>0</v>
      </c>
    </row>
    <row r="135" customFormat="false" ht="15" hidden="false" customHeight="false" outlineLevel="0" collapsed="false">
      <c r="A135" s="164" t="str">
        <f aca="false">AE27</f>
        <v>D34</v>
      </c>
      <c r="B135" s="164" t="n">
        <f aca="false">AF27</f>
        <v>4</v>
      </c>
    </row>
    <row r="136" customFormat="false" ht="15" hidden="false" customHeight="false" outlineLevel="0" collapsed="false">
      <c r="A136" s="164" t="str">
        <f aca="false">AE28</f>
        <v>D35</v>
      </c>
      <c r="B136" s="164" t="n">
        <f aca="false">AF28</f>
        <v>5</v>
      </c>
    </row>
    <row r="137" customFormat="false" ht="15" hidden="false" customHeight="false" outlineLevel="0" collapsed="false">
      <c r="A137" s="164" t="str">
        <f aca="false">AE29</f>
        <v>D36</v>
      </c>
      <c r="B137" s="164" t="n">
        <f aca="false">AF29</f>
        <v>3</v>
      </c>
    </row>
    <row r="138" customFormat="false" ht="15" hidden="false" customHeight="false" outlineLevel="0" collapsed="false">
      <c r="A138" s="164" t="str">
        <f aca="false">AE30</f>
        <v>D41</v>
      </c>
      <c r="B138" s="164" t="n">
        <f aca="false">AF30</f>
        <v>1</v>
      </c>
    </row>
    <row r="139" customFormat="false" ht="15" hidden="false" customHeight="false" outlineLevel="0" collapsed="false">
      <c r="A139" s="164" t="str">
        <f aca="false">AE31</f>
        <v>D42</v>
      </c>
      <c r="B139" s="164" t="n">
        <f aca="false">AF31</f>
        <v>2</v>
      </c>
    </row>
    <row r="140" customFormat="false" ht="15" hidden="false" customHeight="false" outlineLevel="0" collapsed="false">
      <c r="A140" s="164" t="str">
        <f aca="false">AE32</f>
        <v>D43</v>
      </c>
      <c r="B140" s="164" t="n">
        <f aca="false">AF32</f>
        <v>4</v>
      </c>
    </row>
    <row r="141" customFormat="false" ht="15" hidden="false" customHeight="false" outlineLevel="0" collapsed="false">
      <c r="A141" s="164" t="str">
        <f aca="false">AE33</f>
        <v>D44</v>
      </c>
      <c r="B141" s="164" t="n">
        <f aca="false">AF33</f>
        <v>0</v>
      </c>
    </row>
    <row r="142" customFormat="false" ht="15" hidden="false" customHeight="false" outlineLevel="0" collapsed="false">
      <c r="A142" s="164" t="str">
        <f aca="false">AE34</f>
        <v>D45</v>
      </c>
      <c r="B142" s="164" t="n">
        <f aca="false">AF34</f>
        <v>5</v>
      </c>
    </row>
    <row r="143" customFormat="false" ht="15" hidden="false" customHeight="false" outlineLevel="0" collapsed="false">
      <c r="A143" s="164" t="str">
        <f aca="false">AE35</f>
        <v>D46</v>
      </c>
      <c r="B143" s="164" t="n">
        <f aca="false">AF35</f>
        <v>6</v>
      </c>
    </row>
    <row r="144" customFormat="false" ht="15" hidden="false" customHeight="false" outlineLevel="0" collapsed="false">
      <c r="A144" s="164" t="str">
        <f aca="false">AE36</f>
        <v>D51</v>
      </c>
      <c r="B144" s="164" t="n">
        <f aca="false">AF36</f>
        <v>5</v>
      </c>
    </row>
    <row r="145" customFormat="false" ht="15" hidden="false" customHeight="false" outlineLevel="0" collapsed="false">
      <c r="A145" s="164" t="str">
        <f aca="false">AE37</f>
        <v>D52</v>
      </c>
      <c r="B145" s="164" t="n">
        <f aca="false">AF37</f>
        <v>2</v>
      </c>
    </row>
    <row r="146" customFormat="false" ht="15" hidden="false" customHeight="false" outlineLevel="0" collapsed="false">
      <c r="A146" s="164" t="str">
        <f aca="false">AE38</f>
        <v>D53</v>
      </c>
      <c r="B146" s="164" t="n">
        <f aca="false">AF38</f>
        <v>5</v>
      </c>
    </row>
    <row r="147" customFormat="false" ht="15" hidden="false" customHeight="false" outlineLevel="0" collapsed="false">
      <c r="A147" s="164" t="str">
        <f aca="false">AE39</f>
        <v>D54</v>
      </c>
      <c r="B147" s="164" t="n">
        <f aca="false">AF39</f>
        <v>5</v>
      </c>
    </row>
    <row r="148" customFormat="false" ht="15" hidden="false" customHeight="false" outlineLevel="0" collapsed="false">
      <c r="A148" s="164" t="str">
        <f aca="false">AE40</f>
        <v>D55</v>
      </c>
      <c r="B148" s="164" t="n">
        <f aca="false">AF40</f>
        <v>0</v>
      </c>
    </row>
    <row r="149" customFormat="false" ht="15" hidden="false" customHeight="false" outlineLevel="0" collapsed="false">
      <c r="A149" s="164" t="str">
        <f aca="false">AE41</f>
        <v>D56</v>
      </c>
      <c r="B149" s="164" t="n">
        <f aca="false">AF41</f>
        <v>5</v>
      </c>
    </row>
    <row r="150" customFormat="false" ht="15" hidden="false" customHeight="false" outlineLevel="0" collapsed="false">
      <c r="A150" s="164" t="str">
        <f aca="false">AE42</f>
        <v>D61</v>
      </c>
      <c r="B150" s="164" t="n">
        <f aca="false">AF42</f>
        <v>6</v>
      </c>
    </row>
    <row r="151" customFormat="false" ht="15" hidden="false" customHeight="false" outlineLevel="0" collapsed="false">
      <c r="A151" s="164" t="str">
        <f aca="false">AE43</f>
        <v>D62</v>
      </c>
      <c r="B151" s="164" t="n">
        <f aca="false">AF43</f>
        <v>2</v>
      </c>
    </row>
    <row r="152" customFormat="false" ht="15" hidden="false" customHeight="false" outlineLevel="0" collapsed="false">
      <c r="A152" s="164" t="str">
        <f aca="false">AE44</f>
        <v>D63</v>
      </c>
      <c r="B152" s="164" t="n">
        <f aca="false">AF44</f>
        <v>3</v>
      </c>
    </row>
    <row r="153" customFormat="false" ht="15" hidden="false" customHeight="false" outlineLevel="0" collapsed="false">
      <c r="A153" s="164" t="str">
        <f aca="false">AE45</f>
        <v>D64</v>
      </c>
      <c r="B153" s="164" t="n">
        <f aca="false">AF45</f>
        <v>6</v>
      </c>
    </row>
    <row r="154" customFormat="false" ht="15" hidden="false" customHeight="false" outlineLevel="0" collapsed="false">
      <c r="A154" s="164" t="str">
        <f aca="false">AE46</f>
        <v>D65</v>
      </c>
      <c r="B154" s="164" t="n">
        <f aca="false">AF46</f>
        <v>5</v>
      </c>
    </row>
    <row r="155" customFormat="false" ht="15" hidden="false" customHeight="false" outlineLevel="0" collapsed="false">
      <c r="A155" s="164" t="str">
        <f aca="false">AE47</f>
        <v>D66</v>
      </c>
      <c r="B155" s="164" t="n">
        <f aca="false">AF47</f>
        <v>0</v>
      </c>
    </row>
    <row r="156" customFormat="false" ht="15" hidden="false" customHeight="false" outlineLevel="0" collapsed="false">
      <c r="A156" s="164" t="str">
        <f aca="false">AM12</f>
        <v>E11</v>
      </c>
      <c r="B156" s="164" t="n">
        <f aca="false">AN12</f>
        <v>0</v>
      </c>
    </row>
    <row r="157" customFormat="false" ht="15" hidden="false" customHeight="false" outlineLevel="0" collapsed="false">
      <c r="A157" s="164" t="str">
        <f aca="false">AM13</f>
        <v>E12</v>
      </c>
      <c r="B157" s="164" t="n">
        <f aca="false">AN13</f>
        <v>1</v>
      </c>
    </row>
    <row r="158" customFormat="false" ht="15" hidden="false" customHeight="false" outlineLevel="0" collapsed="false">
      <c r="A158" s="164" t="str">
        <f aca="false">AM14</f>
        <v>E13</v>
      </c>
      <c r="B158" s="164" t="n">
        <f aca="false">AN14</f>
        <v>1</v>
      </c>
    </row>
    <row r="159" customFormat="false" ht="15" hidden="false" customHeight="false" outlineLevel="0" collapsed="false">
      <c r="A159" s="164" t="str">
        <f aca="false">AM15</f>
        <v>E14</v>
      </c>
      <c r="B159" s="164" t="n">
        <f aca="false">AN15</f>
        <v>4</v>
      </c>
    </row>
    <row r="160" customFormat="false" ht="15" hidden="false" customHeight="false" outlineLevel="0" collapsed="false">
      <c r="A160" s="164" t="str">
        <f aca="false">AM16</f>
        <v>E15</v>
      </c>
      <c r="B160" s="164" t="n">
        <f aca="false">AN16</f>
        <v>1</v>
      </c>
    </row>
    <row r="161" customFormat="false" ht="15" hidden="false" customHeight="false" outlineLevel="0" collapsed="false">
      <c r="A161" s="164" t="str">
        <f aca="false">AM17</f>
        <v>E16</v>
      </c>
      <c r="B161" s="164" t="n">
        <f aca="false">AN17</f>
        <v>1</v>
      </c>
    </row>
    <row r="162" customFormat="false" ht="15" hidden="false" customHeight="false" outlineLevel="0" collapsed="false">
      <c r="A162" s="164" t="str">
        <f aca="false">AM18</f>
        <v>E21</v>
      </c>
      <c r="B162" s="164" t="n">
        <f aca="false">AN18</f>
        <v>1</v>
      </c>
    </row>
    <row r="163" customFormat="false" ht="15" hidden="false" customHeight="false" outlineLevel="0" collapsed="false">
      <c r="A163" s="164" t="str">
        <f aca="false">AM19</f>
        <v>E22</v>
      </c>
      <c r="B163" s="164" t="n">
        <f aca="false">AN19</f>
        <v>0</v>
      </c>
    </row>
    <row r="164" customFormat="false" ht="15" hidden="false" customHeight="false" outlineLevel="0" collapsed="false">
      <c r="A164" s="164" t="str">
        <f aca="false">AM20</f>
        <v>E23</v>
      </c>
      <c r="B164" s="164" t="n">
        <f aca="false">AN20</f>
        <v>3</v>
      </c>
    </row>
    <row r="165" customFormat="false" ht="15" hidden="false" customHeight="false" outlineLevel="0" collapsed="false">
      <c r="A165" s="164" t="str">
        <f aca="false">AM21</f>
        <v>E24</v>
      </c>
      <c r="B165" s="164" t="n">
        <f aca="false">AN21</f>
        <v>4</v>
      </c>
    </row>
    <row r="166" customFormat="false" ht="15" hidden="false" customHeight="false" outlineLevel="0" collapsed="false">
      <c r="A166" s="164" t="str">
        <f aca="false">AM22</f>
        <v>E25</v>
      </c>
      <c r="B166" s="164" t="n">
        <f aca="false">AN22</f>
        <v>5</v>
      </c>
    </row>
    <row r="167" customFormat="false" ht="15" hidden="false" customHeight="false" outlineLevel="0" collapsed="false">
      <c r="A167" s="164" t="str">
        <f aca="false">AM23</f>
        <v>E26</v>
      </c>
      <c r="B167" s="164" t="n">
        <f aca="false">AN23</f>
        <v>3</v>
      </c>
    </row>
    <row r="168" customFormat="false" ht="15" hidden="false" customHeight="false" outlineLevel="0" collapsed="false">
      <c r="A168" s="164" t="str">
        <f aca="false">AM24</f>
        <v>E31</v>
      </c>
      <c r="B168" s="164" t="n">
        <f aca="false">AN24</f>
        <v>1</v>
      </c>
    </row>
    <row r="169" customFormat="false" ht="15" hidden="false" customHeight="false" outlineLevel="0" collapsed="false">
      <c r="A169" s="164" t="str">
        <f aca="false">AM25</f>
        <v>E32</v>
      </c>
      <c r="B169" s="164" t="n">
        <f aca="false">AN25</f>
        <v>3</v>
      </c>
    </row>
    <row r="170" customFormat="false" ht="15" hidden="false" customHeight="false" outlineLevel="0" collapsed="false">
      <c r="A170" s="164" t="str">
        <f aca="false">AM26</f>
        <v>E33</v>
      </c>
      <c r="B170" s="164" t="n">
        <f aca="false">AN26</f>
        <v>0</v>
      </c>
    </row>
    <row r="171" customFormat="false" ht="15" hidden="false" customHeight="false" outlineLevel="0" collapsed="false">
      <c r="A171" s="164" t="str">
        <f aca="false">AM27</f>
        <v>E34</v>
      </c>
      <c r="B171" s="164" t="n">
        <f aca="false">AN27</f>
        <v>4</v>
      </c>
    </row>
    <row r="172" customFormat="false" ht="15" hidden="false" customHeight="false" outlineLevel="0" collapsed="false">
      <c r="A172" s="164" t="str">
        <f aca="false">AM28</f>
        <v>E35</v>
      </c>
      <c r="B172" s="164" t="n">
        <f aca="false">AN28</f>
        <v>3</v>
      </c>
    </row>
    <row r="173" customFormat="false" ht="15" hidden="false" customHeight="false" outlineLevel="0" collapsed="false">
      <c r="A173" s="164" t="str">
        <f aca="false">AM29</f>
        <v>E36</v>
      </c>
      <c r="B173" s="164" t="n">
        <f aca="false">AN29</f>
        <v>3</v>
      </c>
    </row>
    <row r="174" customFormat="false" ht="15" hidden="false" customHeight="false" outlineLevel="0" collapsed="false">
      <c r="A174" s="164" t="str">
        <f aca="false">AM30</f>
        <v>E41</v>
      </c>
      <c r="B174" s="164" t="n">
        <f aca="false">AN30</f>
        <v>4</v>
      </c>
    </row>
    <row r="175" customFormat="false" ht="15" hidden="false" customHeight="false" outlineLevel="0" collapsed="false">
      <c r="A175" s="164" t="str">
        <f aca="false">AM31</f>
        <v>E42</v>
      </c>
      <c r="B175" s="164" t="n">
        <f aca="false">AN31</f>
        <v>4</v>
      </c>
    </row>
    <row r="176" customFormat="false" ht="15" hidden="false" customHeight="false" outlineLevel="0" collapsed="false">
      <c r="A176" s="164" t="str">
        <f aca="false">AM32</f>
        <v>E43</v>
      </c>
      <c r="B176" s="164" t="n">
        <f aca="false">AN32</f>
        <v>4</v>
      </c>
    </row>
    <row r="177" customFormat="false" ht="15" hidden="false" customHeight="false" outlineLevel="0" collapsed="false">
      <c r="A177" s="164" t="str">
        <f aca="false">AM33</f>
        <v>E44</v>
      </c>
      <c r="B177" s="164" t="n">
        <f aca="false">AN33</f>
        <v>0</v>
      </c>
    </row>
    <row r="178" customFormat="false" ht="15" hidden="false" customHeight="false" outlineLevel="0" collapsed="false">
      <c r="A178" s="164" t="str">
        <f aca="false">AM34</f>
        <v>E45</v>
      </c>
      <c r="B178" s="164" t="n">
        <f aca="false">AN34</f>
        <v>4</v>
      </c>
    </row>
    <row r="179" customFormat="false" ht="15" hidden="false" customHeight="false" outlineLevel="0" collapsed="false">
      <c r="A179" s="164" t="str">
        <f aca="false">AM35</f>
        <v>E46</v>
      </c>
      <c r="B179" s="164" t="n">
        <f aca="false">AN35</f>
        <v>4</v>
      </c>
    </row>
    <row r="180" customFormat="false" ht="15" hidden="false" customHeight="false" outlineLevel="0" collapsed="false">
      <c r="A180" s="164" t="str">
        <f aca="false">AM36</f>
        <v>E51</v>
      </c>
      <c r="B180" s="164" t="n">
        <f aca="false">AN36</f>
        <v>1</v>
      </c>
    </row>
    <row r="181" customFormat="false" ht="15" hidden="false" customHeight="false" outlineLevel="0" collapsed="false">
      <c r="A181" s="164" t="str">
        <f aca="false">AM37</f>
        <v>E52</v>
      </c>
      <c r="B181" s="164" t="n">
        <f aca="false">AN37</f>
        <v>5</v>
      </c>
    </row>
    <row r="182" customFormat="false" ht="15" hidden="false" customHeight="false" outlineLevel="0" collapsed="false">
      <c r="A182" s="164" t="str">
        <f aca="false">AM38</f>
        <v>E53</v>
      </c>
      <c r="B182" s="164" t="n">
        <f aca="false">AN38</f>
        <v>3</v>
      </c>
    </row>
    <row r="183" customFormat="false" ht="15" hidden="false" customHeight="false" outlineLevel="0" collapsed="false">
      <c r="A183" s="164" t="str">
        <f aca="false">AM39</f>
        <v>E54</v>
      </c>
      <c r="B183" s="164" t="n">
        <f aca="false">AN39</f>
        <v>4</v>
      </c>
    </row>
    <row r="184" customFormat="false" ht="15" hidden="false" customHeight="false" outlineLevel="0" collapsed="false">
      <c r="A184" s="164" t="str">
        <f aca="false">AM40</f>
        <v>E55</v>
      </c>
      <c r="B184" s="164" t="n">
        <f aca="false">AN40</f>
        <v>0</v>
      </c>
    </row>
    <row r="185" customFormat="false" ht="15" hidden="false" customHeight="false" outlineLevel="0" collapsed="false">
      <c r="A185" s="164" t="str">
        <f aca="false">AM41</f>
        <v>E56</v>
      </c>
      <c r="B185" s="164" t="n">
        <f aca="false">AN41</f>
        <v>6</v>
      </c>
    </row>
    <row r="186" customFormat="false" ht="15" hidden="false" customHeight="false" outlineLevel="0" collapsed="false">
      <c r="A186" s="164" t="str">
        <f aca="false">AM42</f>
        <v>E61</v>
      </c>
      <c r="B186" s="164" t="n">
        <f aca="false">AN42</f>
        <v>1</v>
      </c>
    </row>
    <row r="187" customFormat="false" ht="15" hidden="false" customHeight="false" outlineLevel="0" collapsed="false">
      <c r="A187" s="164" t="str">
        <f aca="false">AM43</f>
        <v>E62</v>
      </c>
      <c r="B187" s="164" t="n">
        <f aca="false">AN43</f>
        <v>6</v>
      </c>
    </row>
    <row r="188" customFormat="false" ht="15" hidden="false" customHeight="false" outlineLevel="0" collapsed="false">
      <c r="A188" s="164" t="str">
        <f aca="false">AM44</f>
        <v>E63</v>
      </c>
      <c r="B188" s="164" t="n">
        <f aca="false">AN44</f>
        <v>3</v>
      </c>
    </row>
    <row r="189" customFormat="false" ht="15" hidden="false" customHeight="false" outlineLevel="0" collapsed="false">
      <c r="A189" s="164" t="str">
        <f aca="false">AM45</f>
        <v>E64</v>
      </c>
      <c r="B189" s="164" t="n">
        <f aca="false">AN45</f>
        <v>4</v>
      </c>
    </row>
    <row r="190" customFormat="false" ht="15" hidden="false" customHeight="false" outlineLevel="0" collapsed="false">
      <c r="A190" s="164" t="str">
        <f aca="false">AM46</f>
        <v>E65</v>
      </c>
      <c r="B190" s="164" t="n">
        <f aca="false">AN46</f>
        <v>6</v>
      </c>
    </row>
    <row r="191" customFormat="false" ht="15" hidden="false" customHeight="false" outlineLevel="0" collapsed="false">
      <c r="A191" s="164" t="str">
        <f aca="false">AM47</f>
        <v>E66</v>
      </c>
      <c r="B191" s="164" t="n">
        <f aca="false">AN47</f>
        <v>0</v>
      </c>
    </row>
    <row r="192" customFormat="false" ht="15" hidden="false" customHeight="false" outlineLevel="0" collapsed="false">
      <c r="A192" s="164" t="str">
        <f aca="false">AU12</f>
        <v>F11</v>
      </c>
      <c r="B192" s="164" t="n">
        <f aca="false">AV12</f>
        <v>0</v>
      </c>
    </row>
    <row r="193" customFormat="false" ht="15" hidden="false" customHeight="false" outlineLevel="0" collapsed="false">
      <c r="A193" s="164" t="str">
        <f aca="false">AU13</f>
        <v>F12</v>
      </c>
      <c r="B193" s="164" t="n">
        <f aca="false">AV13</f>
        <v>2</v>
      </c>
    </row>
    <row r="194" customFormat="false" ht="15" hidden="false" customHeight="false" outlineLevel="0" collapsed="false">
      <c r="A194" s="164" t="str">
        <f aca="false">AU14</f>
        <v>F13</v>
      </c>
      <c r="B194" s="164" t="n">
        <f aca="false">AV14</f>
        <v>3</v>
      </c>
    </row>
    <row r="195" customFormat="false" ht="15" hidden="false" customHeight="false" outlineLevel="0" collapsed="false">
      <c r="A195" s="164" t="str">
        <f aca="false">AU15</f>
        <v>F14</v>
      </c>
      <c r="B195" s="164" t="n">
        <f aca="false">AV15</f>
        <v>4</v>
      </c>
    </row>
    <row r="196" customFormat="false" ht="15" hidden="false" customHeight="false" outlineLevel="0" collapsed="false">
      <c r="A196" s="164" t="str">
        <f aca="false">AU16</f>
        <v>F15</v>
      </c>
      <c r="B196" s="164" t="n">
        <f aca="false">AV16</f>
        <v>1</v>
      </c>
    </row>
    <row r="197" customFormat="false" ht="15" hidden="false" customHeight="false" outlineLevel="0" collapsed="false">
      <c r="A197" s="164" t="str">
        <f aca="false">AU17</f>
        <v>F16</v>
      </c>
      <c r="B197" s="164" t="n">
        <f aca="false">AV17</f>
        <v>6</v>
      </c>
    </row>
    <row r="198" customFormat="false" ht="15" hidden="false" customHeight="false" outlineLevel="0" collapsed="false">
      <c r="A198" s="164" t="str">
        <f aca="false">AU18</f>
        <v>F21</v>
      </c>
      <c r="B198" s="164" t="n">
        <f aca="false">AV18</f>
        <v>2</v>
      </c>
    </row>
    <row r="199" customFormat="false" ht="15" hidden="false" customHeight="false" outlineLevel="0" collapsed="false">
      <c r="A199" s="164" t="str">
        <f aca="false">AU19</f>
        <v>F22</v>
      </c>
      <c r="B199" s="164" t="n">
        <f aca="false">AV19</f>
        <v>0</v>
      </c>
    </row>
    <row r="200" customFormat="false" ht="15" hidden="false" customHeight="false" outlineLevel="0" collapsed="false">
      <c r="A200" s="164" t="str">
        <f aca="false">AU20</f>
        <v>F23</v>
      </c>
      <c r="B200" s="164" t="n">
        <f aca="false">AV20</f>
        <v>3</v>
      </c>
    </row>
    <row r="201" customFormat="false" ht="15" hidden="false" customHeight="false" outlineLevel="0" collapsed="false">
      <c r="A201" s="164" t="str">
        <f aca="false">AU21</f>
        <v>F24</v>
      </c>
      <c r="B201" s="164" t="n">
        <f aca="false">AV21</f>
        <v>4</v>
      </c>
    </row>
    <row r="202" customFormat="false" ht="15" hidden="false" customHeight="false" outlineLevel="0" collapsed="false">
      <c r="A202" s="164" t="str">
        <f aca="false">AU22</f>
        <v>F25</v>
      </c>
      <c r="B202" s="164" t="n">
        <f aca="false">AV22</f>
        <v>5</v>
      </c>
    </row>
    <row r="203" customFormat="false" ht="15" hidden="false" customHeight="false" outlineLevel="0" collapsed="false">
      <c r="A203" s="164" t="str">
        <f aca="false">AU23</f>
        <v>F26</v>
      </c>
      <c r="B203" s="164" t="n">
        <f aca="false">AV23</f>
        <v>6</v>
      </c>
    </row>
    <row r="204" customFormat="false" ht="15" hidden="false" customHeight="false" outlineLevel="0" collapsed="false">
      <c r="A204" s="164" t="str">
        <f aca="false">AU24</f>
        <v>F31</v>
      </c>
      <c r="B204" s="164" t="n">
        <f aca="false">AV24</f>
        <v>3</v>
      </c>
    </row>
    <row r="205" customFormat="false" ht="15" hidden="false" customHeight="false" outlineLevel="0" collapsed="false">
      <c r="A205" s="164" t="str">
        <f aca="false">AU25</f>
        <v>F32</v>
      </c>
      <c r="B205" s="164" t="n">
        <f aca="false">AV25</f>
        <v>3</v>
      </c>
    </row>
    <row r="206" customFormat="false" ht="15" hidden="false" customHeight="false" outlineLevel="0" collapsed="false">
      <c r="A206" s="164" t="str">
        <f aca="false">AU26</f>
        <v>F33</v>
      </c>
      <c r="B206" s="164" t="n">
        <f aca="false">AV26</f>
        <v>0</v>
      </c>
    </row>
    <row r="207" customFormat="false" ht="15" hidden="false" customHeight="false" outlineLevel="0" collapsed="false">
      <c r="A207" s="164" t="str">
        <f aca="false">AU27</f>
        <v>F34</v>
      </c>
      <c r="B207" s="164" t="n">
        <f aca="false">AV27</f>
        <v>3</v>
      </c>
    </row>
    <row r="208" customFormat="false" ht="15" hidden="false" customHeight="false" outlineLevel="0" collapsed="false">
      <c r="A208" s="164" t="str">
        <f aca="false">AU28</f>
        <v>F35</v>
      </c>
      <c r="B208" s="164" t="n">
        <f aca="false">AV28</f>
        <v>3</v>
      </c>
    </row>
    <row r="209" customFormat="false" ht="15" hidden="false" customHeight="false" outlineLevel="0" collapsed="false">
      <c r="A209" s="164" t="str">
        <f aca="false">AU29</f>
        <v>F36</v>
      </c>
      <c r="B209" s="164" t="n">
        <f aca="false">AV29</f>
        <v>6</v>
      </c>
    </row>
    <row r="210" customFormat="false" ht="15" hidden="false" customHeight="false" outlineLevel="0" collapsed="false">
      <c r="A210" s="164" t="str">
        <f aca="false">AU30</f>
        <v>F41</v>
      </c>
      <c r="B210" s="164" t="n">
        <f aca="false">AV30</f>
        <v>4</v>
      </c>
    </row>
    <row r="211" customFormat="false" ht="15" hidden="false" customHeight="false" outlineLevel="0" collapsed="false">
      <c r="A211" s="164" t="str">
        <f aca="false">AU31</f>
        <v>F42</v>
      </c>
      <c r="B211" s="164" t="n">
        <f aca="false">AV31</f>
        <v>4</v>
      </c>
    </row>
    <row r="212" customFormat="false" ht="15" hidden="false" customHeight="false" outlineLevel="0" collapsed="false">
      <c r="A212" s="164" t="str">
        <f aca="false">AU32</f>
        <v>F43</v>
      </c>
      <c r="B212" s="164" t="n">
        <f aca="false">AV32</f>
        <v>3</v>
      </c>
    </row>
    <row r="213" customFormat="false" ht="15" hidden="false" customHeight="false" outlineLevel="0" collapsed="false">
      <c r="A213" s="164" t="str">
        <f aca="false">AU33</f>
        <v>F44</v>
      </c>
      <c r="B213" s="164" t="n">
        <f aca="false">AV33</f>
        <v>0</v>
      </c>
    </row>
    <row r="214" customFormat="false" ht="15" hidden="false" customHeight="false" outlineLevel="0" collapsed="false">
      <c r="A214" s="164" t="str">
        <f aca="false">AU34</f>
        <v>F45</v>
      </c>
      <c r="B214" s="164" t="n">
        <f aca="false">AV34</f>
        <v>4</v>
      </c>
    </row>
    <row r="215" customFormat="false" ht="15" hidden="false" customHeight="false" outlineLevel="0" collapsed="false">
      <c r="A215" s="164" t="str">
        <f aca="false">AU35</f>
        <v>F46</v>
      </c>
      <c r="B215" s="164" t="n">
        <f aca="false">AV35</f>
        <v>6</v>
      </c>
    </row>
    <row r="216" customFormat="false" ht="15" hidden="false" customHeight="false" outlineLevel="0" collapsed="false">
      <c r="A216" s="164" t="str">
        <f aca="false">AU36</f>
        <v>F51</v>
      </c>
      <c r="B216" s="164" t="n">
        <f aca="false">AV36</f>
        <v>1</v>
      </c>
    </row>
    <row r="217" customFormat="false" ht="15" hidden="false" customHeight="false" outlineLevel="0" collapsed="false">
      <c r="A217" s="164" t="str">
        <f aca="false">AU37</f>
        <v>F52</v>
      </c>
      <c r="B217" s="164" t="n">
        <f aca="false">AV37</f>
        <v>5</v>
      </c>
    </row>
    <row r="218" customFormat="false" ht="15" hidden="false" customHeight="false" outlineLevel="0" collapsed="false">
      <c r="A218" s="164" t="str">
        <f aca="false">AU38</f>
        <v>F53</v>
      </c>
      <c r="B218" s="164" t="n">
        <f aca="false">AV38</f>
        <v>3</v>
      </c>
    </row>
    <row r="219" customFormat="false" ht="15" hidden="false" customHeight="false" outlineLevel="0" collapsed="false">
      <c r="A219" s="164" t="str">
        <f aca="false">AU39</f>
        <v>F54</v>
      </c>
      <c r="B219" s="164" t="n">
        <f aca="false">AV39</f>
        <v>4</v>
      </c>
    </row>
    <row r="220" customFormat="false" ht="15" hidden="false" customHeight="false" outlineLevel="0" collapsed="false">
      <c r="A220" s="164" t="str">
        <f aca="false">AU40</f>
        <v>F55</v>
      </c>
      <c r="B220" s="164" t="n">
        <f aca="false">AV40</f>
        <v>0</v>
      </c>
    </row>
    <row r="221" customFormat="false" ht="15" hidden="false" customHeight="false" outlineLevel="0" collapsed="false">
      <c r="A221" s="164" t="str">
        <f aca="false">AU41</f>
        <v>F56</v>
      </c>
      <c r="B221" s="164" t="n">
        <f aca="false">AV41</f>
        <v>5</v>
      </c>
    </row>
    <row r="222" customFormat="false" ht="15" hidden="false" customHeight="false" outlineLevel="0" collapsed="false">
      <c r="A222" s="164" t="str">
        <f aca="false">AU42</f>
        <v>F61</v>
      </c>
      <c r="B222" s="164" t="n">
        <f aca="false">AV42</f>
        <v>6</v>
      </c>
    </row>
    <row r="223" customFormat="false" ht="15" hidden="false" customHeight="false" outlineLevel="0" collapsed="false">
      <c r="A223" s="164" t="str">
        <f aca="false">AU43</f>
        <v>F62</v>
      </c>
      <c r="B223" s="164" t="n">
        <f aca="false">AV43</f>
        <v>6</v>
      </c>
    </row>
    <row r="224" customFormat="false" ht="15" hidden="false" customHeight="false" outlineLevel="0" collapsed="false">
      <c r="A224" s="164" t="str">
        <f aca="false">AU44</f>
        <v>F63</v>
      </c>
      <c r="B224" s="164" t="n">
        <f aca="false">AV44</f>
        <v>6</v>
      </c>
    </row>
    <row r="225" customFormat="false" ht="15" hidden="false" customHeight="false" outlineLevel="0" collapsed="false">
      <c r="A225" s="164" t="str">
        <f aca="false">AU45</f>
        <v>F64</v>
      </c>
      <c r="B225" s="164" t="n">
        <f aca="false">AV45</f>
        <v>6</v>
      </c>
    </row>
    <row r="226" customFormat="false" ht="15" hidden="false" customHeight="false" outlineLevel="0" collapsed="false">
      <c r="A226" s="164" t="str">
        <f aca="false">AU46</f>
        <v>F65</v>
      </c>
      <c r="B226" s="164" t="n">
        <f aca="false">AV46</f>
        <v>5</v>
      </c>
    </row>
    <row r="227" customFormat="false" ht="15" hidden="false" customHeight="false" outlineLevel="0" collapsed="false">
      <c r="A227" s="164" t="str">
        <f aca="false">AU47</f>
        <v>F66</v>
      </c>
      <c r="B227" s="164" t="n">
        <f aca="false">AV47</f>
        <v>0</v>
      </c>
    </row>
    <row r="228" customFormat="false" ht="15" hidden="false" customHeight="false" outlineLevel="0" collapsed="false">
      <c r="A228" s="164" t="str">
        <f aca="false">BC12</f>
        <v>G11</v>
      </c>
      <c r="B228" s="164" t="n">
        <f aca="false">BD12</f>
        <v>0</v>
      </c>
    </row>
    <row r="229" customFormat="false" ht="15" hidden="false" customHeight="false" outlineLevel="0" collapsed="false">
      <c r="A229" s="164" t="str">
        <f aca="false">BC13</f>
        <v>G12</v>
      </c>
      <c r="B229" s="164" t="n">
        <f aca="false">BD13</f>
        <v>2</v>
      </c>
    </row>
    <row r="230" customFormat="false" ht="15" hidden="false" customHeight="false" outlineLevel="0" collapsed="false">
      <c r="A230" s="164" t="str">
        <f aca="false">BC14</f>
        <v>G13</v>
      </c>
      <c r="B230" s="164" t="n">
        <f aca="false">BD14</f>
        <v>3</v>
      </c>
    </row>
    <row r="231" customFormat="false" ht="15" hidden="false" customHeight="false" outlineLevel="0" collapsed="false">
      <c r="A231" s="164" t="str">
        <f aca="false">BC15</f>
        <v>G14</v>
      </c>
      <c r="B231" s="164" t="n">
        <f aca="false">BD15</f>
        <v>4</v>
      </c>
    </row>
    <row r="232" customFormat="false" ht="15" hidden="false" customHeight="false" outlineLevel="0" collapsed="false">
      <c r="A232" s="164" t="str">
        <f aca="false">BC16</f>
        <v>G15</v>
      </c>
      <c r="B232" s="164" t="n">
        <f aca="false">BD16</f>
        <v>5</v>
      </c>
    </row>
    <row r="233" customFormat="false" ht="15" hidden="false" customHeight="false" outlineLevel="0" collapsed="false">
      <c r="A233" s="164" t="str">
        <f aca="false">BC17</f>
        <v>G16</v>
      </c>
      <c r="B233" s="164" t="n">
        <f aca="false">BD17</f>
        <v>6</v>
      </c>
    </row>
    <row r="234" customFormat="false" ht="15" hidden="false" customHeight="false" outlineLevel="0" collapsed="false">
      <c r="A234" s="164" t="str">
        <f aca="false">BC18</f>
        <v>G21</v>
      </c>
      <c r="B234" s="164" t="n">
        <f aca="false">BD18</f>
        <v>2</v>
      </c>
    </row>
    <row r="235" customFormat="false" ht="15" hidden="false" customHeight="false" outlineLevel="0" collapsed="false">
      <c r="A235" s="164" t="str">
        <f aca="false">BC19</f>
        <v>G22</v>
      </c>
      <c r="B235" s="164" t="n">
        <f aca="false">BD19</f>
        <v>0</v>
      </c>
    </row>
    <row r="236" customFormat="false" ht="15" hidden="false" customHeight="false" outlineLevel="0" collapsed="false">
      <c r="A236" s="164" t="str">
        <f aca="false">BC20</f>
        <v>G23</v>
      </c>
      <c r="B236" s="164" t="n">
        <f aca="false">BD20</f>
        <v>2</v>
      </c>
    </row>
    <row r="237" customFormat="false" ht="15" hidden="false" customHeight="false" outlineLevel="0" collapsed="false">
      <c r="A237" s="164" t="str">
        <f aca="false">BC21</f>
        <v>G24</v>
      </c>
      <c r="B237" s="164" t="n">
        <f aca="false">BD21</f>
        <v>4</v>
      </c>
    </row>
    <row r="238" customFormat="false" ht="15" hidden="false" customHeight="false" outlineLevel="0" collapsed="false">
      <c r="A238" s="164" t="str">
        <f aca="false">BC22</f>
        <v>G25</v>
      </c>
      <c r="B238" s="164" t="n">
        <f aca="false">BD22</f>
        <v>2</v>
      </c>
    </row>
    <row r="239" customFormat="false" ht="15" hidden="false" customHeight="false" outlineLevel="0" collapsed="false">
      <c r="A239" s="164" t="str">
        <f aca="false">BC23</f>
        <v>G26</v>
      </c>
      <c r="B239" s="164" t="n">
        <f aca="false">BD23</f>
        <v>3</v>
      </c>
    </row>
    <row r="240" customFormat="false" ht="15" hidden="false" customHeight="false" outlineLevel="0" collapsed="false">
      <c r="A240" s="164" t="str">
        <f aca="false">BC24</f>
        <v>G31</v>
      </c>
      <c r="B240" s="164" t="n">
        <f aca="false">BD24</f>
        <v>3</v>
      </c>
    </row>
    <row r="241" customFormat="false" ht="15" hidden="false" customHeight="false" outlineLevel="0" collapsed="false">
      <c r="A241" s="164" t="str">
        <f aca="false">BC25</f>
        <v>G32</v>
      </c>
      <c r="B241" s="164" t="n">
        <f aca="false">BD25</f>
        <v>2</v>
      </c>
    </row>
    <row r="242" customFormat="false" ht="15" hidden="false" customHeight="false" outlineLevel="0" collapsed="false">
      <c r="A242" s="164" t="str">
        <f aca="false">BC26</f>
        <v>G33</v>
      </c>
      <c r="B242" s="164" t="n">
        <f aca="false">BD26</f>
        <v>0</v>
      </c>
    </row>
    <row r="243" customFormat="false" ht="15" hidden="false" customHeight="false" outlineLevel="0" collapsed="false">
      <c r="A243" s="164" t="str">
        <f aca="false">BC27</f>
        <v>G34</v>
      </c>
      <c r="B243" s="164" t="n">
        <f aca="false">BD27</f>
        <v>4</v>
      </c>
    </row>
    <row r="244" customFormat="false" ht="15" hidden="false" customHeight="false" outlineLevel="0" collapsed="false">
      <c r="A244" s="164" t="str">
        <f aca="false">BC28</f>
        <v>G35</v>
      </c>
      <c r="B244" s="164" t="n">
        <f aca="false">BD28</f>
        <v>3</v>
      </c>
    </row>
    <row r="245" customFormat="false" ht="15" hidden="false" customHeight="false" outlineLevel="0" collapsed="false">
      <c r="A245" s="164" t="str">
        <f aca="false">BC29</f>
        <v>G36</v>
      </c>
      <c r="B245" s="164" t="n">
        <f aca="false">BD29</f>
        <v>3</v>
      </c>
    </row>
    <row r="246" customFormat="false" ht="15" hidden="false" customHeight="false" outlineLevel="0" collapsed="false">
      <c r="A246" s="164" t="str">
        <f aca="false">BC30</f>
        <v>G41</v>
      </c>
      <c r="B246" s="164" t="n">
        <f aca="false">BD30</f>
        <v>4</v>
      </c>
    </row>
    <row r="247" customFormat="false" ht="15" hidden="false" customHeight="false" outlineLevel="0" collapsed="false">
      <c r="A247" s="164" t="str">
        <f aca="false">BC31</f>
        <v>G42</v>
      </c>
      <c r="B247" s="164" t="n">
        <f aca="false">BD31</f>
        <v>4</v>
      </c>
    </row>
    <row r="248" customFormat="false" ht="15" hidden="false" customHeight="false" outlineLevel="0" collapsed="false">
      <c r="A248" s="164" t="str">
        <f aca="false">BC32</f>
        <v>G43</v>
      </c>
      <c r="B248" s="164" t="n">
        <f aca="false">BD32</f>
        <v>4</v>
      </c>
    </row>
    <row r="249" customFormat="false" ht="15" hidden="false" customHeight="false" outlineLevel="0" collapsed="false">
      <c r="A249" s="164" t="str">
        <f aca="false">BC33</f>
        <v>G44</v>
      </c>
      <c r="B249" s="164" t="n">
        <f aca="false">BD33</f>
        <v>0</v>
      </c>
    </row>
    <row r="250" customFormat="false" ht="15" hidden="false" customHeight="false" outlineLevel="0" collapsed="false">
      <c r="A250" s="164" t="str">
        <f aca="false">BC34</f>
        <v>G45</v>
      </c>
      <c r="B250" s="164" t="n">
        <f aca="false">BD34</f>
        <v>4</v>
      </c>
    </row>
    <row r="251" customFormat="false" ht="15" hidden="false" customHeight="false" outlineLevel="0" collapsed="false">
      <c r="A251" s="164" t="str">
        <f aca="false">BC35</f>
        <v>G46</v>
      </c>
      <c r="B251" s="164" t="n">
        <f aca="false">BD35</f>
        <v>6</v>
      </c>
    </row>
    <row r="252" customFormat="false" ht="15" hidden="false" customHeight="false" outlineLevel="0" collapsed="false">
      <c r="A252" s="164" t="str">
        <f aca="false">BC36</f>
        <v>G51</v>
      </c>
      <c r="B252" s="164" t="n">
        <f aca="false">BD36</f>
        <v>5</v>
      </c>
    </row>
    <row r="253" customFormat="false" ht="15" hidden="false" customHeight="false" outlineLevel="0" collapsed="false">
      <c r="A253" s="164" t="str">
        <f aca="false">BC37</f>
        <v>G52</v>
      </c>
      <c r="B253" s="164" t="n">
        <f aca="false">BD37</f>
        <v>2</v>
      </c>
    </row>
    <row r="254" customFormat="false" ht="15" hidden="false" customHeight="false" outlineLevel="0" collapsed="false">
      <c r="A254" s="164" t="str">
        <f aca="false">BC38</f>
        <v>G53</v>
      </c>
      <c r="B254" s="164" t="n">
        <f aca="false">BD38</f>
        <v>3</v>
      </c>
    </row>
    <row r="255" customFormat="false" ht="15" hidden="false" customHeight="false" outlineLevel="0" collapsed="false">
      <c r="A255" s="164" t="str">
        <f aca="false">BC39</f>
        <v>G54</v>
      </c>
      <c r="B255" s="164" t="n">
        <f aca="false">BD39</f>
        <v>4</v>
      </c>
    </row>
    <row r="256" customFormat="false" ht="15" hidden="false" customHeight="false" outlineLevel="0" collapsed="false">
      <c r="A256" s="164" t="str">
        <f aca="false">BC40</f>
        <v>G55</v>
      </c>
      <c r="B256" s="164" t="n">
        <f aca="false">BD40</f>
        <v>0</v>
      </c>
    </row>
    <row r="257" customFormat="false" ht="15" hidden="false" customHeight="false" outlineLevel="0" collapsed="false">
      <c r="A257" s="164" t="str">
        <f aca="false">BC41</f>
        <v>G56</v>
      </c>
      <c r="B257" s="164" t="n">
        <f aca="false">BD41</f>
        <v>5</v>
      </c>
    </row>
    <row r="258" customFormat="false" ht="15" hidden="false" customHeight="false" outlineLevel="0" collapsed="false">
      <c r="A258" s="164" t="str">
        <f aca="false">BC42</f>
        <v>G61</v>
      </c>
      <c r="B258" s="164" t="n">
        <f aca="false">BD42</f>
        <v>6</v>
      </c>
    </row>
    <row r="259" customFormat="false" ht="15" hidden="false" customHeight="false" outlineLevel="0" collapsed="false">
      <c r="A259" s="164" t="str">
        <f aca="false">BC43</f>
        <v>G62</v>
      </c>
      <c r="B259" s="164" t="n">
        <f aca="false">BD43</f>
        <v>2</v>
      </c>
    </row>
    <row r="260" customFormat="false" ht="15" hidden="false" customHeight="false" outlineLevel="0" collapsed="false">
      <c r="A260" s="164" t="str">
        <f aca="false">BC44</f>
        <v>G63</v>
      </c>
      <c r="B260" s="164" t="n">
        <f aca="false">BD44</f>
        <v>3</v>
      </c>
    </row>
    <row r="261" customFormat="false" ht="15" hidden="false" customHeight="false" outlineLevel="0" collapsed="false">
      <c r="A261" s="164" t="str">
        <f aca="false">BC45</f>
        <v>G64</v>
      </c>
      <c r="B261" s="164" t="n">
        <f aca="false">BD45</f>
        <v>6</v>
      </c>
    </row>
    <row r="262" customFormat="false" ht="15" hidden="false" customHeight="false" outlineLevel="0" collapsed="false">
      <c r="A262" s="164" t="str">
        <f aca="false">BC46</f>
        <v>G65</v>
      </c>
      <c r="B262" s="164" t="n">
        <f aca="false">BD46</f>
        <v>5</v>
      </c>
    </row>
    <row r="263" customFormat="false" ht="15" hidden="false" customHeight="false" outlineLevel="0" collapsed="false">
      <c r="A263" s="164" t="str">
        <f aca="false">BC47</f>
        <v>G66</v>
      </c>
      <c r="B263" s="164" t="n">
        <f aca="false">BD47</f>
        <v>0</v>
      </c>
    </row>
    <row r="264" customFormat="false" ht="15" hidden="false" customHeight="false" outlineLevel="0" collapsed="false">
      <c r="A264" s="164" t="str">
        <f aca="false">BK12</f>
        <v>H11</v>
      </c>
      <c r="B264" s="164" t="n">
        <f aca="false">BL12</f>
        <v>0</v>
      </c>
    </row>
    <row r="265" customFormat="false" ht="15" hidden="false" customHeight="false" outlineLevel="0" collapsed="false">
      <c r="A265" s="164" t="str">
        <f aca="false">BK13</f>
        <v>H12</v>
      </c>
      <c r="B265" s="164" t="n">
        <f aca="false">BL13</f>
        <v>1</v>
      </c>
    </row>
    <row r="266" customFormat="false" ht="15" hidden="false" customHeight="false" outlineLevel="0" collapsed="false">
      <c r="A266" s="164" t="str">
        <f aca="false">BK14</f>
        <v>H13</v>
      </c>
      <c r="B266" s="164" t="n">
        <f aca="false">BL14</f>
        <v>1</v>
      </c>
    </row>
    <row r="267" customFormat="false" ht="15" hidden="false" customHeight="false" outlineLevel="0" collapsed="false">
      <c r="A267" s="164" t="str">
        <f aca="false">BK15</f>
        <v>H14</v>
      </c>
      <c r="B267" s="164" t="n">
        <f aca="false">BL15</f>
        <v>1</v>
      </c>
    </row>
    <row r="268" customFormat="false" ht="15" hidden="false" customHeight="false" outlineLevel="0" collapsed="false">
      <c r="A268" s="164" t="str">
        <f aca="false">BK16</f>
        <v>H15</v>
      </c>
      <c r="B268" s="164" t="n">
        <f aca="false">BL16</f>
        <v>1</v>
      </c>
    </row>
    <row r="269" customFormat="false" ht="15" hidden="false" customHeight="false" outlineLevel="0" collapsed="false">
      <c r="A269" s="164" t="str">
        <f aca="false">BK17</f>
        <v>H16</v>
      </c>
      <c r="B269" s="164" t="n">
        <f aca="false">BL17</f>
        <v>1</v>
      </c>
    </row>
    <row r="270" customFormat="false" ht="15" hidden="false" customHeight="false" outlineLevel="0" collapsed="false">
      <c r="A270" s="164" t="str">
        <f aca="false">BK18</f>
        <v>H21</v>
      </c>
      <c r="B270" s="164" t="n">
        <f aca="false">BL18</f>
        <v>1</v>
      </c>
    </row>
    <row r="271" customFormat="false" ht="15" hidden="false" customHeight="false" outlineLevel="0" collapsed="false">
      <c r="A271" s="164" t="str">
        <f aca="false">BK19</f>
        <v>H22</v>
      </c>
      <c r="B271" s="164" t="n">
        <f aca="false">BL19</f>
        <v>0</v>
      </c>
    </row>
    <row r="272" customFormat="false" ht="15" hidden="false" customHeight="false" outlineLevel="0" collapsed="false">
      <c r="A272" s="164" t="str">
        <f aca="false">BK20</f>
        <v>H23</v>
      </c>
      <c r="B272" s="164" t="n">
        <f aca="false">BL20</f>
        <v>2</v>
      </c>
    </row>
    <row r="273" customFormat="false" ht="15" hidden="false" customHeight="false" outlineLevel="0" collapsed="false">
      <c r="A273" s="164" t="str">
        <f aca="false">BK21</f>
        <v>H24</v>
      </c>
      <c r="B273" s="164" t="n">
        <f aca="false">BL21</f>
        <v>4</v>
      </c>
    </row>
    <row r="274" customFormat="false" ht="15" hidden="false" customHeight="false" outlineLevel="0" collapsed="false">
      <c r="A274" s="164" t="str">
        <f aca="false">BK22</f>
        <v>H25</v>
      </c>
      <c r="B274" s="164" t="n">
        <f aca="false">BL22</f>
        <v>2</v>
      </c>
    </row>
    <row r="275" customFormat="false" ht="15" hidden="false" customHeight="false" outlineLevel="0" collapsed="false">
      <c r="A275" s="164" t="str">
        <f aca="false">BK23</f>
        <v>H26</v>
      </c>
      <c r="B275" s="164" t="n">
        <f aca="false">BL23</f>
        <v>3</v>
      </c>
    </row>
    <row r="276" customFormat="false" ht="15" hidden="false" customHeight="false" outlineLevel="0" collapsed="false">
      <c r="A276" s="164" t="str">
        <f aca="false">BK24</f>
        <v>H31</v>
      </c>
      <c r="B276" s="164" t="n">
        <f aca="false">BL24</f>
        <v>1</v>
      </c>
    </row>
    <row r="277" customFormat="false" ht="15" hidden="false" customHeight="false" outlineLevel="0" collapsed="false">
      <c r="A277" s="164" t="str">
        <f aca="false">BK25</f>
        <v>H32</v>
      </c>
      <c r="B277" s="164" t="n">
        <f aca="false">BL25</f>
        <v>2</v>
      </c>
    </row>
    <row r="278" customFormat="false" ht="15" hidden="false" customHeight="false" outlineLevel="0" collapsed="false">
      <c r="A278" s="164" t="str">
        <f aca="false">BK26</f>
        <v>H33</v>
      </c>
      <c r="B278" s="164" t="n">
        <f aca="false">BL26</f>
        <v>0</v>
      </c>
    </row>
    <row r="279" customFormat="false" ht="15" hidden="false" customHeight="false" outlineLevel="0" collapsed="false">
      <c r="A279" s="164" t="str">
        <f aca="false">BK27</f>
        <v>H34</v>
      </c>
      <c r="B279" s="164" t="n">
        <f aca="false">BL27</f>
        <v>3</v>
      </c>
    </row>
    <row r="280" customFormat="false" ht="15" hidden="false" customHeight="false" outlineLevel="0" collapsed="false">
      <c r="A280" s="164" t="str">
        <f aca="false">BK28</f>
        <v>H35</v>
      </c>
      <c r="B280" s="164" t="n">
        <f aca="false">BL28</f>
        <v>5</v>
      </c>
    </row>
    <row r="281" customFormat="false" ht="15" hidden="false" customHeight="false" outlineLevel="0" collapsed="false">
      <c r="A281" s="164" t="str">
        <f aca="false">BK29</f>
        <v>H36</v>
      </c>
      <c r="B281" s="164" t="n">
        <f aca="false">BL29</f>
        <v>3</v>
      </c>
    </row>
    <row r="282" customFormat="false" ht="15" hidden="false" customHeight="false" outlineLevel="0" collapsed="false">
      <c r="A282" s="164" t="str">
        <f aca="false">BK30</f>
        <v>H41</v>
      </c>
      <c r="B282" s="164" t="n">
        <f aca="false">BL30</f>
        <v>1</v>
      </c>
    </row>
    <row r="283" customFormat="false" ht="15" hidden="false" customHeight="false" outlineLevel="0" collapsed="false">
      <c r="A283" s="164" t="str">
        <f aca="false">BK31</f>
        <v>H42</v>
      </c>
      <c r="B283" s="164" t="n">
        <f aca="false">BL31</f>
        <v>4</v>
      </c>
    </row>
    <row r="284" customFormat="false" ht="15" hidden="false" customHeight="false" outlineLevel="0" collapsed="false">
      <c r="A284" s="164" t="str">
        <f aca="false">BK32</f>
        <v>H43</v>
      </c>
      <c r="B284" s="164" t="n">
        <f aca="false">BL32</f>
        <v>3</v>
      </c>
    </row>
    <row r="285" customFormat="false" ht="15" hidden="false" customHeight="false" outlineLevel="0" collapsed="false">
      <c r="A285" s="164" t="str">
        <f aca="false">BK33</f>
        <v>H44</v>
      </c>
      <c r="B285" s="164" t="n">
        <f aca="false">BL33</f>
        <v>0</v>
      </c>
    </row>
    <row r="286" customFormat="false" ht="15" hidden="false" customHeight="false" outlineLevel="0" collapsed="false">
      <c r="A286" s="164" t="str">
        <f aca="false">BK34</f>
        <v>H45</v>
      </c>
      <c r="B286" s="164" t="n">
        <f aca="false">BL34</f>
        <v>4</v>
      </c>
    </row>
    <row r="287" customFormat="false" ht="15" hidden="false" customHeight="false" outlineLevel="0" collapsed="false">
      <c r="A287" s="164" t="str">
        <f aca="false">BK35</f>
        <v>H46</v>
      </c>
      <c r="B287" s="164" t="n">
        <f aca="false">BL35</f>
        <v>6</v>
      </c>
    </row>
    <row r="288" customFormat="false" ht="15" hidden="false" customHeight="false" outlineLevel="0" collapsed="false">
      <c r="A288" s="164" t="str">
        <f aca="false">BK36</f>
        <v>H51</v>
      </c>
      <c r="B288" s="164" t="n">
        <f aca="false">BL36</f>
        <v>1</v>
      </c>
    </row>
    <row r="289" customFormat="false" ht="15" hidden="false" customHeight="false" outlineLevel="0" collapsed="false">
      <c r="A289" s="164" t="str">
        <f aca="false">BK37</f>
        <v>H52</v>
      </c>
      <c r="B289" s="164" t="n">
        <f aca="false">BL37</f>
        <v>2</v>
      </c>
    </row>
    <row r="290" customFormat="false" ht="15" hidden="false" customHeight="false" outlineLevel="0" collapsed="false">
      <c r="A290" s="164" t="str">
        <f aca="false">BK38</f>
        <v>H53</v>
      </c>
      <c r="B290" s="164" t="n">
        <f aca="false">BL38</f>
        <v>5</v>
      </c>
    </row>
    <row r="291" customFormat="false" ht="15" hidden="false" customHeight="false" outlineLevel="0" collapsed="false">
      <c r="A291" s="164" t="str">
        <f aca="false">BK39</f>
        <v>H54</v>
      </c>
      <c r="B291" s="164" t="n">
        <f aca="false">BL39</f>
        <v>4</v>
      </c>
    </row>
    <row r="292" customFormat="false" ht="15" hidden="false" customHeight="false" outlineLevel="0" collapsed="false">
      <c r="A292" s="164" t="str">
        <f aca="false">BK40</f>
        <v>H55</v>
      </c>
      <c r="B292" s="164" t="n">
        <f aca="false">BL40</f>
        <v>0</v>
      </c>
    </row>
    <row r="293" customFormat="false" ht="15" hidden="false" customHeight="false" outlineLevel="0" collapsed="false">
      <c r="A293" s="164" t="str">
        <f aca="false">BK41</f>
        <v>H56</v>
      </c>
      <c r="B293" s="164" t="n">
        <f aca="false">BL41</f>
        <v>5</v>
      </c>
    </row>
    <row r="294" customFormat="false" ht="15" hidden="false" customHeight="false" outlineLevel="0" collapsed="false">
      <c r="A294" s="164" t="str">
        <f aca="false">BK42</f>
        <v>H61</v>
      </c>
      <c r="B294" s="164" t="n">
        <f aca="false">BL42</f>
        <v>1</v>
      </c>
    </row>
    <row r="295" customFormat="false" ht="15" hidden="false" customHeight="false" outlineLevel="0" collapsed="false">
      <c r="A295" s="164" t="str">
        <f aca="false">BK43</f>
        <v>H62</v>
      </c>
      <c r="B295" s="164" t="n">
        <f aca="false">BL43</f>
        <v>2</v>
      </c>
    </row>
    <row r="296" customFormat="false" ht="15" hidden="false" customHeight="false" outlineLevel="0" collapsed="false">
      <c r="A296" s="164" t="str">
        <f aca="false">BK44</f>
        <v>H63</v>
      </c>
      <c r="B296" s="164" t="n">
        <f aca="false">BL44</f>
        <v>3</v>
      </c>
    </row>
    <row r="297" customFormat="false" ht="15" hidden="false" customHeight="false" outlineLevel="0" collapsed="false">
      <c r="A297" s="164" t="str">
        <f aca="false">BK45</f>
        <v>H64</v>
      </c>
      <c r="B297" s="164" t="n">
        <f aca="false">BL45</f>
        <v>6</v>
      </c>
    </row>
    <row r="298" customFormat="false" ht="15" hidden="false" customHeight="false" outlineLevel="0" collapsed="false">
      <c r="A298" s="164" t="str">
        <f aca="false">BK46</f>
        <v>H65</v>
      </c>
      <c r="B298" s="164" t="n">
        <f aca="false">BL46</f>
        <v>5</v>
      </c>
    </row>
    <row r="299" customFormat="false" ht="15" hidden="false" customHeight="false" outlineLevel="0" collapsed="false">
      <c r="A299" s="164" t="str">
        <f aca="false">BK47</f>
        <v>H66</v>
      </c>
      <c r="B299" s="164" t="n">
        <f aca="false">BL47</f>
        <v>0</v>
      </c>
    </row>
    <row r="300" customFormat="false" ht="15" hidden="false" customHeight="false" outlineLevel="0" collapsed="false">
      <c r="A300" s="164" t="str">
        <f aca="false">BS12</f>
        <v>I11</v>
      </c>
      <c r="B300" s="164" t="n">
        <f aca="false">BT12</f>
        <v>0</v>
      </c>
    </row>
    <row r="301" customFormat="false" ht="15" hidden="false" customHeight="false" outlineLevel="0" collapsed="false">
      <c r="A301" s="164" t="str">
        <f aca="false">BS13</f>
        <v>I12</v>
      </c>
      <c r="B301" s="164" t="n">
        <f aca="false">BT13</f>
        <v>2</v>
      </c>
    </row>
    <row r="302" customFormat="false" ht="15" hidden="false" customHeight="false" outlineLevel="0" collapsed="false">
      <c r="A302" s="164" t="str">
        <f aca="false">BS14</f>
        <v>I13</v>
      </c>
      <c r="B302" s="164" t="n">
        <f aca="false">BT14</f>
        <v>1</v>
      </c>
    </row>
    <row r="303" customFormat="false" ht="15" hidden="false" customHeight="false" outlineLevel="0" collapsed="false">
      <c r="A303" s="164" t="str">
        <f aca="false">BS15</f>
        <v>I14</v>
      </c>
      <c r="B303" s="164" t="n">
        <f aca="false">BT15</f>
        <v>1</v>
      </c>
    </row>
    <row r="304" customFormat="false" ht="15" hidden="false" customHeight="false" outlineLevel="0" collapsed="false">
      <c r="A304" s="164" t="str">
        <f aca="false">BS16</f>
        <v>I15</v>
      </c>
      <c r="B304" s="164" t="n">
        <f aca="false">BT16</f>
        <v>5</v>
      </c>
    </row>
    <row r="305" customFormat="false" ht="15" hidden="false" customHeight="false" outlineLevel="0" collapsed="false">
      <c r="A305" s="164" t="str">
        <f aca="false">BS17</f>
        <v>I16</v>
      </c>
      <c r="B305" s="164" t="n">
        <f aca="false">BT17</f>
        <v>6</v>
      </c>
    </row>
    <row r="306" customFormat="false" ht="15" hidden="false" customHeight="false" outlineLevel="0" collapsed="false">
      <c r="A306" s="164" t="str">
        <f aca="false">BS18</f>
        <v>I21</v>
      </c>
      <c r="B306" s="164" t="n">
        <f aca="false">BT18</f>
        <v>2</v>
      </c>
    </row>
    <row r="307" customFormat="false" ht="15" hidden="false" customHeight="false" outlineLevel="0" collapsed="false">
      <c r="A307" s="164" t="str">
        <f aca="false">BS19</f>
        <v>I22</v>
      </c>
      <c r="B307" s="164" t="n">
        <f aca="false">BT19</f>
        <v>0</v>
      </c>
    </row>
    <row r="308" customFormat="false" ht="15" hidden="false" customHeight="false" outlineLevel="0" collapsed="false">
      <c r="A308" s="164" t="str">
        <f aca="false">BS20</f>
        <v>I23</v>
      </c>
      <c r="B308" s="164" t="n">
        <f aca="false">BT20</f>
        <v>2</v>
      </c>
    </row>
    <row r="309" customFormat="false" ht="15" hidden="false" customHeight="false" outlineLevel="0" collapsed="false">
      <c r="A309" s="164" t="str">
        <f aca="false">BS21</f>
        <v>I24</v>
      </c>
      <c r="B309" s="164" t="n">
        <f aca="false">BT21</f>
        <v>2</v>
      </c>
    </row>
    <row r="310" customFormat="false" ht="15" hidden="false" customHeight="false" outlineLevel="0" collapsed="false">
      <c r="A310" s="164" t="str">
        <f aca="false">BS22</f>
        <v>I25</v>
      </c>
      <c r="B310" s="164" t="n">
        <f aca="false">BT22</f>
        <v>5</v>
      </c>
    </row>
    <row r="311" customFormat="false" ht="15" hidden="false" customHeight="false" outlineLevel="0" collapsed="false">
      <c r="A311" s="164" t="str">
        <f aca="false">BS23</f>
        <v>I26</v>
      </c>
      <c r="B311" s="164" t="n">
        <f aca="false">BT23</f>
        <v>6</v>
      </c>
    </row>
    <row r="312" customFormat="false" ht="15" hidden="false" customHeight="false" outlineLevel="0" collapsed="false">
      <c r="A312" s="164" t="str">
        <f aca="false">BS24</f>
        <v>I31</v>
      </c>
      <c r="B312" s="164" t="n">
        <f aca="false">BT24</f>
        <v>1</v>
      </c>
    </row>
    <row r="313" customFormat="false" ht="15" hidden="false" customHeight="false" outlineLevel="0" collapsed="false">
      <c r="A313" s="164" t="str">
        <f aca="false">BS25</f>
        <v>I32</v>
      </c>
      <c r="B313" s="164" t="n">
        <f aca="false">BT25</f>
        <v>2</v>
      </c>
    </row>
    <row r="314" customFormat="false" ht="15" hidden="false" customHeight="false" outlineLevel="0" collapsed="false">
      <c r="A314" s="164" t="str">
        <f aca="false">BS26</f>
        <v>I33</v>
      </c>
      <c r="B314" s="164" t="n">
        <f aca="false">BT26</f>
        <v>0</v>
      </c>
    </row>
    <row r="315" customFormat="false" ht="15" hidden="false" customHeight="false" outlineLevel="0" collapsed="false">
      <c r="A315" s="164" t="str">
        <f aca="false">BS27</f>
        <v>I34</v>
      </c>
      <c r="B315" s="164" t="n">
        <f aca="false">BT27</f>
        <v>3</v>
      </c>
    </row>
    <row r="316" customFormat="false" ht="15" hidden="false" customHeight="false" outlineLevel="0" collapsed="false">
      <c r="A316" s="164" t="str">
        <f aca="false">BS28</f>
        <v>I35</v>
      </c>
      <c r="B316" s="164" t="n">
        <f aca="false">BT28</f>
        <v>5</v>
      </c>
    </row>
    <row r="317" customFormat="false" ht="15" hidden="false" customHeight="false" outlineLevel="0" collapsed="false">
      <c r="A317" s="164" t="str">
        <f aca="false">BS29</f>
        <v>I36</v>
      </c>
      <c r="B317" s="164" t="n">
        <f aca="false">BT29</f>
        <v>6</v>
      </c>
    </row>
    <row r="318" customFormat="false" ht="15" hidden="false" customHeight="false" outlineLevel="0" collapsed="false">
      <c r="A318" s="164" t="str">
        <f aca="false">BS30</f>
        <v>I41</v>
      </c>
      <c r="B318" s="164" t="n">
        <f aca="false">BT30</f>
        <v>1</v>
      </c>
    </row>
    <row r="319" customFormat="false" ht="15" hidden="false" customHeight="false" outlineLevel="0" collapsed="false">
      <c r="A319" s="164" t="str">
        <f aca="false">BS31</f>
        <v>I42</v>
      </c>
      <c r="B319" s="164" t="n">
        <f aca="false">BT31</f>
        <v>2</v>
      </c>
    </row>
    <row r="320" customFormat="false" ht="15" hidden="false" customHeight="false" outlineLevel="0" collapsed="false">
      <c r="A320" s="164" t="str">
        <f aca="false">BS32</f>
        <v>I43</v>
      </c>
      <c r="B320" s="164" t="n">
        <f aca="false">BT32</f>
        <v>3</v>
      </c>
    </row>
    <row r="321" customFormat="false" ht="15" hidden="false" customHeight="false" outlineLevel="0" collapsed="false">
      <c r="A321" s="164" t="str">
        <f aca="false">BS33</f>
        <v>I44</v>
      </c>
      <c r="B321" s="164" t="n">
        <f aca="false">BT33</f>
        <v>0</v>
      </c>
    </row>
    <row r="322" customFormat="false" ht="15" hidden="false" customHeight="false" outlineLevel="0" collapsed="false">
      <c r="A322" s="164" t="str">
        <f aca="false">BS34</f>
        <v>I45</v>
      </c>
      <c r="B322" s="164" t="n">
        <f aca="false">BT34</f>
        <v>5</v>
      </c>
    </row>
    <row r="323" customFormat="false" ht="15" hidden="false" customHeight="false" outlineLevel="0" collapsed="false">
      <c r="A323" s="164" t="str">
        <f aca="false">BS35</f>
        <v>I46</v>
      </c>
      <c r="B323" s="164" t="n">
        <f aca="false">BT35</f>
        <v>6</v>
      </c>
    </row>
    <row r="324" customFormat="false" ht="15" hidden="false" customHeight="false" outlineLevel="0" collapsed="false">
      <c r="A324" s="164" t="str">
        <f aca="false">BS36</f>
        <v>I51</v>
      </c>
      <c r="B324" s="164" t="n">
        <f aca="false">BT36</f>
        <v>5</v>
      </c>
    </row>
    <row r="325" customFormat="false" ht="15" hidden="false" customHeight="false" outlineLevel="0" collapsed="false">
      <c r="A325" s="164" t="str">
        <f aca="false">BS37</f>
        <v>I52</v>
      </c>
      <c r="B325" s="164" t="n">
        <f aca="false">BT37</f>
        <v>5</v>
      </c>
    </row>
    <row r="326" customFormat="false" ht="15" hidden="false" customHeight="false" outlineLevel="0" collapsed="false">
      <c r="A326" s="164" t="str">
        <f aca="false">BS38</f>
        <v>I53</v>
      </c>
      <c r="B326" s="164" t="n">
        <f aca="false">BT38</f>
        <v>5</v>
      </c>
    </row>
    <row r="327" customFormat="false" ht="15" hidden="false" customHeight="false" outlineLevel="0" collapsed="false">
      <c r="A327" s="164" t="str">
        <f aca="false">BS39</f>
        <v>I54</v>
      </c>
      <c r="B327" s="164" t="n">
        <f aca="false">BT39</f>
        <v>5</v>
      </c>
    </row>
    <row r="328" customFormat="false" ht="15" hidden="false" customHeight="false" outlineLevel="0" collapsed="false">
      <c r="A328" s="164" t="str">
        <f aca="false">BS40</f>
        <v>I55</v>
      </c>
      <c r="B328" s="164" t="n">
        <f aca="false">BT40</f>
        <v>0</v>
      </c>
    </row>
    <row r="329" customFormat="false" ht="15" hidden="false" customHeight="false" outlineLevel="0" collapsed="false">
      <c r="A329" s="164" t="str">
        <f aca="false">BS41</f>
        <v>I56</v>
      </c>
      <c r="B329" s="164" t="n">
        <f aca="false">BT41</f>
        <v>5</v>
      </c>
    </row>
    <row r="330" customFormat="false" ht="15" hidden="false" customHeight="false" outlineLevel="0" collapsed="false">
      <c r="A330" s="164" t="str">
        <f aca="false">BS42</f>
        <v>I61</v>
      </c>
      <c r="B330" s="164" t="n">
        <f aca="false">BT42</f>
        <v>6</v>
      </c>
    </row>
    <row r="331" customFormat="false" ht="15" hidden="false" customHeight="false" outlineLevel="0" collapsed="false">
      <c r="A331" s="164" t="str">
        <f aca="false">BS43</f>
        <v>I62</v>
      </c>
      <c r="B331" s="164" t="n">
        <f aca="false">BT43</f>
        <v>2</v>
      </c>
    </row>
    <row r="332" customFormat="false" ht="15" hidden="false" customHeight="false" outlineLevel="0" collapsed="false">
      <c r="A332" s="164" t="str">
        <f aca="false">BS44</f>
        <v>I63</v>
      </c>
      <c r="B332" s="164" t="n">
        <f aca="false">BT44</f>
        <v>6</v>
      </c>
    </row>
    <row r="333" customFormat="false" ht="15" hidden="false" customHeight="false" outlineLevel="0" collapsed="false">
      <c r="A333" s="164" t="str">
        <f aca="false">BS45</f>
        <v>I64</v>
      </c>
      <c r="B333" s="164" t="n">
        <f aca="false">BT45</f>
        <v>6</v>
      </c>
    </row>
    <row r="334" customFormat="false" ht="15" hidden="false" customHeight="false" outlineLevel="0" collapsed="false">
      <c r="A334" s="164" t="str">
        <f aca="false">BS46</f>
        <v>I65</v>
      </c>
      <c r="B334" s="164" t="n">
        <f aca="false">BT46</f>
        <v>5</v>
      </c>
    </row>
    <row r="335" customFormat="false" ht="15" hidden="false" customHeight="false" outlineLevel="0" collapsed="false">
      <c r="A335" s="164" t="str">
        <f aca="false">BS47</f>
        <v>I66</v>
      </c>
      <c r="B335" s="164" t="n">
        <f aca="false">BT47</f>
        <v>0</v>
      </c>
    </row>
    <row r="336" customFormat="false" ht="15" hidden="false" customHeight="false" outlineLevel="0" collapsed="false">
      <c r="A336" s="164" t="str">
        <f aca="false">CA12</f>
        <v>J11</v>
      </c>
      <c r="B336" s="164" t="n">
        <f aca="false">CB12</f>
        <v>0</v>
      </c>
    </row>
    <row r="337" customFormat="false" ht="15" hidden="false" customHeight="false" outlineLevel="0" collapsed="false">
      <c r="A337" s="164" t="str">
        <f aca="false">CA13</f>
        <v>J12</v>
      </c>
      <c r="B337" s="164" t="n">
        <f aca="false">CB13</f>
        <v>1</v>
      </c>
    </row>
    <row r="338" customFormat="false" ht="15" hidden="false" customHeight="false" outlineLevel="0" collapsed="false">
      <c r="A338" s="164" t="str">
        <f aca="false">CA14</f>
        <v>J13</v>
      </c>
      <c r="B338" s="164" t="n">
        <f aca="false">CB14</f>
        <v>1</v>
      </c>
    </row>
    <row r="339" customFormat="false" ht="15" hidden="false" customHeight="false" outlineLevel="0" collapsed="false">
      <c r="A339" s="164" t="str">
        <f aca="false">CA15</f>
        <v>J14</v>
      </c>
      <c r="B339" s="164" t="n">
        <f aca="false">CB15</f>
        <v>1</v>
      </c>
    </row>
    <row r="340" customFormat="false" ht="15" hidden="false" customHeight="false" outlineLevel="0" collapsed="false">
      <c r="A340" s="164" t="str">
        <f aca="false">CA16</f>
        <v>J15</v>
      </c>
      <c r="B340" s="164" t="n">
        <f aca="false">CB16</f>
        <v>1</v>
      </c>
    </row>
    <row r="341" customFormat="false" ht="15" hidden="false" customHeight="false" outlineLevel="0" collapsed="false">
      <c r="A341" s="164" t="str">
        <f aca="false">CA17</f>
        <v>J16</v>
      </c>
      <c r="B341" s="164" t="n">
        <f aca="false">CB17</f>
        <v>6</v>
      </c>
    </row>
    <row r="342" customFormat="false" ht="15" hidden="false" customHeight="false" outlineLevel="0" collapsed="false">
      <c r="A342" s="164" t="str">
        <f aca="false">CA18</f>
        <v>J21</v>
      </c>
      <c r="B342" s="164" t="n">
        <f aca="false">CB18</f>
        <v>1</v>
      </c>
    </row>
    <row r="343" customFormat="false" ht="15" hidden="false" customHeight="false" outlineLevel="0" collapsed="false">
      <c r="A343" s="164" t="str">
        <f aca="false">CA19</f>
        <v>J22</v>
      </c>
      <c r="B343" s="164" t="n">
        <f aca="false">CB19</f>
        <v>0</v>
      </c>
    </row>
    <row r="344" customFormat="false" ht="15" hidden="false" customHeight="false" outlineLevel="0" collapsed="false">
      <c r="A344" s="164" t="str">
        <f aca="false">CA20</f>
        <v>J23</v>
      </c>
      <c r="B344" s="164" t="n">
        <f aca="false">CB20</f>
        <v>2</v>
      </c>
    </row>
    <row r="345" customFormat="false" ht="15" hidden="false" customHeight="false" outlineLevel="0" collapsed="false">
      <c r="A345" s="164" t="str">
        <f aca="false">CA21</f>
        <v>J24</v>
      </c>
      <c r="B345" s="164" t="n">
        <f aca="false">CB21</f>
        <v>4</v>
      </c>
    </row>
    <row r="346" customFormat="false" ht="15" hidden="false" customHeight="false" outlineLevel="0" collapsed="false">
      <c r="A346" s="164" t="str">
        <f aca="false">CA22</f>
        <v>J25</v>
      </c>
      <c r="B346" s="164" t="n">
        <f aca="false">CB22</f>
        <v>2</v>
      </c>
    </row>
    <row r="347" customFormat="false" ht="15" hidden="false" customHeight="false" outlineLevel="0" collapsed="false">
      <c r="A347" s="164" t="str">
        <f aca="false">CA23</f>
        <v>J26</v>
      </c>
      <c r="B347" s="164" t="n">
        <f aca="false">CB23</f>
        <v>6</v>
      </c>
    </row>
    <row r="348" customFormat="false" ht="15" hidden="false" customHeight="false" outlineLevel="0" collapsed="false">
      <c r="A348" s="164" t="str">
        <f aca="false">CA24</f>
        <v>J31</v>
      </c>
      <c r="B348" s="164" t="n">
        <f aca="false">CB24</f>
        <v>1</v>
      </c>
    </row>
    <row r="349" customFormat="false" ht="15" hidden="false" customHeight="false" outlineLevel="0" collapsed="false">
      <c r="A349" s="164" t="str">
        <f aca="false">CA25</f>
        <v>J32</v>
      </c>
      <c r="B349" s="164" t="n">
        <f aca="false">CB25</f>
        <v>2</v>
      </c>
    </row>
    <row r="350" customFormat="false" ht="15" hidden="false" customHeight="false" outlineLevel="0" collapsed="false">
      <c r="A350" s="164" t="str">
        <f aca="false">CA26</f>
        <v>J33</v>
      </c>
      <c r="B350" s="164" t="n">
        <f aca="false">CB26</f>
        <v>0</v>
      </c>
    </row>
    <row r="351" customFormat="false" ht="15" hidden="false" customHeight="false" outlineLevel="0" collapsed="false">
      <c r="A351" s="164" t="str">
        <f aca="false">CA27</f>
        <v>J34</v>
      </c>
      <c r="B351" s="164" t="n">
        <f aca="false">CB27</f>
        <v>3</v>
      </c>
    </row>
    <row r="352" customFormat="false" ht="15" hidden="false" customHeight="false" outlineLevel="0" collapsed="false">
      <c r="A352" s="164" t="str">
        <f aca="false">CA28</f>
        <v>J35</v>
      </c>
      <c r="B352" s="164" t="n">
        <f aca="false">CB28</f>
        <v>3</v>
      </c>
    </row>
    <row r="353" customFormat="false" ht="15" hidden="false" customHeight="false" outlineLevel="0" collapsed="false">
      <c r="A353" s="164" t="str">
        <f aca="false">CA29</f>
        <v>J36</v>
      </c>
      <c r="B353" s="164" t="n">
        <f aca="false">CB29</f>
        <v>6</v>
      </c>
    </row>
    <row r="354" customFormat="false" ht="15" hidden="false" customHeight="false" outlineLevel="0" collapsed="false">
      <c r="A354" s="164" t="str">
        <f aca="false">CA30</f>
        <v>J41</v>
      </c>
      <c r="B354" s="164" t="n">
        <f aca="false">CB30</f>
        <v>1</v>
      </c>
    </row>
    <row r="355" customFormat="false" ht="15" hidden="false" customHeight="false" outlineLevel="0" collapsed="false">
      <c r="A355" s="164" t="str">
        <f aca="false">CA31</f>
        <v>J42</v>
      </c>
      <c r="B355" s="164" t="n">
        <f aca="false">CB31</f>
        <v>4</v>
      </c>
    </row>
    <row r="356" customFormat="false" ht="15" hidden="false" customHeight="false" outlineLevel="0" collapsed="false">
      <c r="A356" s="164" t="str">
        <f aca="false">CA32</f>
        <v>J43</v>
      </c>
      <c r="B356" s="164" t="n">
        <f aca="false">CB32</f>
        <v>3</v>
      </c>
    </row>
    <row r="357" customFormat="false" ht="15" hidden="false" customHeight="false" outlineLevel="0" collapsed="false">
      <c r="A357" s="164" t="str">
        <f aca="false">CA33</f>
        <v>J44</v>
      </c>
      <c r="B357" s="164" t="n">
        <f aca="false">CB33</f>
        <v>0</v>
      </c>
    </row>
    <row r="358" customFormat="false" ht="15" hidden="false" customHeight="false" outlineLevel="0" collapsed="false">
      <c r="A358" s="164" t="str">
        <f aca="false">CA34</f>
        <v>J45</v>
      </c>
      <c r="B358" s="164" t="n">
        <f aca="false">CB34</f>
        <v>4</v>
      </c>
    </row>
    <row r="359" customFormat="false" ht="15" hidden="false" customHeight="false" outlineLevel="0" collapsed="false">
      <c r="A359" s="164" t="str">
        <f aca="false">CA35</f>
        <v>J46</v>
      </c>
      <c r="B359" s="164" t="n">
        <f aca="false">CB35</f>
        <v>4</v>
      </c>
    </row>
    <row r="360" customFormat="false" ht="15" hidden="false" customHeight="false" outlineLevel="0" collapsed="false">
      <c r="A360" s="164" t="str">
        <f aca="false">CA36</f>
        <v>J51</v>
      </c>
      <c r="B360" s="164" t="n">
        <f aca="false">CB36</f>
        <v>1</v>
      </c>
    </row>
    <row r="361" customFormat="false" ht="15" hidden="false" customHeight="false" outlineLevel="0" collapsed="false">
      <c r="A361" s="164" t="str">
        <f aca="false">CA37</f>
        <v>J52</v>
      </c>
      <c r="B361" s="164" t="n">
        <f aca="false">CB37</f>
        <v>2</v>
      </c>
    </row>
    <row r="362" customFormat="false" ht="15" hidden="false" customHeight="false" outlineLevel="0" collapsed="false">
      <c r="A362" s="164" t="str">
        <f aca="false">CA38</f>
        <v>J53</v>
      </c>
      <c r="B362" s="164" t="n">
        <f aca="false">CB38</f>
        <v>3</v>
      </c>
    </row>
    <row r="363" customFormat="false" ht="15" hidden="false" customHeight="false" outlineLevel="0" collapsed="false">
      <c r="A363" s="164" t="str">
        <f aca="false">CA39</f>
        <v>J54</v>
      </c>
      <c r="B363" s="164" t="n">
        <f aca="false">CB39</f>
        <v>4</v>
      </c>
    </row>
    <row r="364" customFormat="false" ht="15" hidden="false" customHeight="false" outlineLevel="0" collapsed="false">
      <c r="A364" s="164" t="str">
        <f aca="false">CA40</f>
        <v>J55</v>
      </c>
      <c r="B364" s="164" t="n">
        <f aca="false">CB40</f>
        <v>0</v>
      </c>
    </row>
    <row r="365" customFormat="false" ht="15" hidden="false" customHeight="false" outlineLevel="0" collapsed="false">
      <c r="A365" s="164" t="str">
        <f aca="false">CA41</f>
        <v>J56</v>
      </c>
      <c r="B365" s="164" t="n">
        <f aca="false">CB41</f>
        <v>6</v>
      </c>
    </row>
    <row r="366" customFormat="false" ht="15" hidden="false" customHeight="false" outlineLevel="0" collapsed="false">
      <c r="A366" s="164" t="str">
        <f aca="false">CA42</f>
        <v>J61</v>
      </c>
      <c r="B366" s="164" t="n">
        <f aca="false">CB42</f>
        <v>6</v>
      </c>
    </row>
    <row r="367" customFormat="false" ht="15" hidden="false" customHeight="false" outlineLevel="0" collapsed="false">
      <c r="A367" s="164" t="str">
        <f aca="false">CA43</f>
        <v>J62</v>
      </c>
      <c r="B367" s="164" t="n">
        <f aca="false">CB43</f>
        <v>2</v>
      </c>
    </row>
    <row r="368" customFormat="false" ht="15" hidden="false" customHeight="false" outlineLevel="0" collapsed="false">
      <c r="A368" s="164" t="str">
        <f aca="false">CA44</f>
        <v>J63</v>
      </c>
      <c r="B368" s="164" t="n">
        <f aca="false">CB44</f>
        <v>6</v>
      </c>
    </row>
    <row r="369" customFormat="false" ht="15" hidden="false" customHeight="false" outlineLevel="0" collapsed="false">
      <c r="A369" s="164" t="str">
        <f aca="false">CA45</f>
        <v>J64</v>
      </c>
      <c r="B369" s="164" t="n">
        <f aca="false">CB45</f>
        <v>4</v>
      </c>
    </row>
    <row r="370" customFormat="false" ht="15" hidden="false" customHeight="false" outlineLevel="0" collapsed="false">
      <c r="A370" s="164" t="str">
        <f aca="false">CA46</f>
        <v>J65</v>
      </c>
      <c r="B370" s="164" t="n">
        <f aca="false">CB46</f>
        <v>6</v>
      </c>
    </row>
    <row r="371" customFormat="false" ht="15" hidden="false" customHeight="false" outlineLevel="0" collapsed="false">
      <c r="A371" s="164" t="str">
        <f aca="false">CA47</f>
        <v>J66</v>
      </c>
      <c r="B371" s="164" t="n">
        <f aca="false">CB47</f>
        <v>0</v>
      </c>
    </row>
    <row r="372" customFormat="false" ht="15" hidden="false" customHeight="false" outlineLevel="0" collapsed="false">
      <c r="A372" s="164" t="str">
        <f aca="false">CI12</f>
        <v>K11</v>
      </c>
      <c r="B372" s="164" t="n">
        <f aca="false">CJ12</f>
        <v>0</v>
      </c>
    </row>
    <row r="373" customFormat="false" ht="15" hidden="false" customHeight="false" outlineLevel="0" collapsed="false">
      <c r="A373" s="164" t="str">
        <f aca="false">CI13</f>
        <v>K12</v>
      </c>
      <c r="B373" s="164" t="n">
        <f aca="false">CJ13</f>
        <v>1</v>
      </c>
    </row>
    <row r="374" customFormat="false" ht="15" hidden="false" customHeight="false" outlineLevel="0" collapsed="false">
      <c r="A374" s="164" t="str">
        <f aca="false">CI14</f>
        <v>K13</v>
      </c>
      <c r="B374" s="164" t="n">
        <f aca="false">CJ14</f>
        <v>3</v>
      </c>
    </row>
    <row r="375" customFormat="false" ht="15" hidden="false" customHeight="false" outlineLevel="0" collapsed="false">
      <c r="A375" s="164" t="str">
        <f aca="false">CI15</f>
        <v>K14</v>
      </c>
      <c r="B375" s="164" t="n">
        <f aca="false">CJ15</f>
        <v>1</v>
      </c>
    </row>
    <row r="376" customFormat="false" ht="15" hidden="false" customHeight="false" outlineLevel="0" collapsed="false">
      <c r="A376" s="164" t="str">
        <f aca="false">CI16</f>
        <v>K15</v>
      </c>
      <c r="B376" s="164" t="n">
        <f aca="false">CJ16</f>
        <v>5</v>
      </c>
    </row>
    <row r="377" customFormat="false" ht="15" hidden="false" customHeight="false" outlineLevel="0" collapsed="false">
      <c r="A377" s="164" t="str">
        <f aca="false">CI17</f>
        <v>K16</v>
      </c>
      <c r="B377" s="164" t="n">
        <f aca="false">CJ17</f>
        <v>6</v>
      </c>
    </row>
    <row r="378" customFormat="false" ht="15" hidden="false" customHeight="false" outlineLevel="0" collapsed="false">
      <c r="A378" s="164" t="str">
        <f aca="false">CI18</f>
        <v>K21</v>
      </c>
      <c r="B378" s="164" t="n">
        <f aca="false">CJ18</f>
        <v>1</v>
      </c>
    </row>
    <row r="379" customFormat="false" ht="15" hidden="false" customHeight="false" outlineLevel="0" collapsed="false">
      <c r="A379" s="164" t="str">
        <f aca="false">CI19</f>
        <v>K22</v>
      </c>
      <c r="B379" s="164" t="n">
        <f aca="false">CJ19</f>
        <v>0</v>
      </c>
    </row>
    <row r="380" customFormat="false" ht="15" hidden="false" customHeight="false" outlineLevel="0" collapsed="false">
      <c r="A380" s="164" t="str">
        <f aca="false">CI20</f>
        <v>K23</v>
      </c>
      <c r="B380" s="164" t="n">
        <f aca="false">CJ20</f>
        <v>3</v>
      </c>
    </row>
    <row r="381" customFormat="false" ht="15" hidden="false" customHeight="false" outlineLevel="0" collapsed="false">
      <c r="A381" s="164" t="str">
        <f aca="false">CI21</f>
        <v>K24</v>
      </c>
      <c r="B381" s="164" t="n">
        <f aca="false">CJ21</f>
        <v>4</v>
      </c>
    </row>
    <row r="382" customFormat="false" ht="15" hidden="false" customHeight="false" outlineLevel="0" collapsed="false">
      <c r="A382" s="164" t="str">
        <f aca="false">CI22</f>
        <v>K25</v>
      </c>
      <c r="B382" s="164" t="n">
        <f aca="false">CJ22</f>
        <v>5</v>
      </c>
    </row>
    <row r="383" customFormat="false" ht="15" hidden="false" customHeight="false" outlineLevel="0" collapsed="false">
      <c r="A383" s="164" t="str">
        <f aca="false">CI23</f>
        <v>K26</v>
      </c>
      <c r="B383" s="164" t="n">
        <f aca="false">CJ23</f>
        <v>6</v>
      </c>
    </row>
    <row r="384" customFormat="false" ht="15" hidden="false" customHeight="false" outlineLevel="0" collapsed="false">
      <c r="A384" s="164" t="str">
        <f aca="false">CI24</f>
        <v>K31</v>
      </c>
      <c r="B384" s="164" t="n">
        <f aca="false">CJ24</f>
        <v>3</v>
      </c>
    </row>
    <row r="385" customFormat="false" ht="15" hidden="false" customHeight="false" outlineLevel="0" collapsed="false">
      <c r="A385" s="164" t="str">
        <f aca="false">CI25</f>
        <v>K32</v>
      </c>
      <c r="B385" s="164" t="n">
        <f aca="false">CJ25</f>
        <v>3</v>
      </c>
    </row>
    <row r="386" customFormat="false" ht="15" hidden="false" customHeight="false" outlineLevel="0" collapsed="false">
      <c r="A386" s="164" t="str">
        <f aca="false">CI26</f>
        <v>K33</v>
      </c>
      <c r="B386" s="164" t="n">
        <f aca="false">CJ26</f>
        <v>0</v>
      </c>
    </row>
    <row r="387" customFormat="false" ht="15" hidden="false" customHeight="false" outlineLevel="0" collapsed="false">
      <c r="A387" s="164" t="str">
        <f aca="false">CI27</f>
        <v>K34</v>
      </c>
      <c r="B387" s="164" t="n">
        <f aca="false">CJ27</f>
        <v>3</v>
      </c>
    </row>
    <row r="388" customFormat="false" ht="15" hidden="false" customHeight="false" outlineLevel="0" collapsed="false">
      <c r="A388" s="164" t="str">
        <f aca="false">CI28</f>
        <v>K35</v>
      </c>
      <c r="B388" s="164" t="n">
        <f aca="false">CJ28</f>
        <v>5</v>
      </c>
    </row>
    <row r="389" customFormat="false" ht="15" hidden="false" customHeight="false" outlineLevel="0" collapsed="false">
      <c r="A389" s="164" t="str">
        <f aca="false">CI29</f>
        <v>K36</v>
      </c>
      <c r="B389" s="164" t="n">
        <f aca="false">CJ29</f>
        <v>6</v>
      </c>
    </row>
    <row r="390" customFormat="false" ht="15" hidden="false" customHeight="false" outlineLevel="0" collapsed="false">
      <c r="A390" s="164" t="str">
        <f aca="false">CI30</f>
        <v>K41</v>
      </c>
      <c r="B390" s="164" t="n">
        <f aca="false">CJ30</f>
        <v>1</v>
      </c>
    </row>
    <row r="391" customFormat="false" ht="15" hidden="false" customHeight="false" outlineLevel="0" collapsed="false">
      <c r="A391" s="164" t="str">
        <f aca="false">CI31</f>
        <v>K42</v>
      </c>
      <c r="B391" s="164" t="n">
        <f aca="false">CJ31</f>
        <v>4</v>
      </c>
    </row>
    <row r="392" customFormat="false" ht="15" hidden="false" customHeight="false" outlineLevel="0" collapsed="false">
      <c r="A392" s="164" t="str">
        <f aca="false">CI32</f>
        <v>K43</v>
      </c>
      <c r="B392" s="164" t="n">
        <f aca="false">CJ32</f>
        <v>3</v>
      </c>
    </row>
    <row r="393" customFormat="false" ht="15" hidden="false" customHeight="false" outlineLevel="0" collapsed="false">
      <c r="A393" s="164" t="str">
        <f aca="false">CI33</f>
        <v>K44</v>
      </c>
      <c r="B393" s="164" t="n">
        <f aca="false">CJ33</f>
        <v>0</v>
      </c>
    </row>
    <row r="394" customFormat="false" ht="15" hidden="false" customHeight="false" outlineLevel="0" collapsed="false">
      <c r="A394" s="164" t="str">
        <f aca="false">CI34</f>
        <v>K45</v>
      </c>
      <c r="B394" s="164" t="n">
        <f aca="false">CJ34</f>
        <v>5</v>
      </c>
    </row>
    <row r="395" customFormat="false" ht="15" hidden="false" customHeight="false" outlineLevel="0" collapsed="false">
      <c r="A395" s="164" t="str">
        <f aca="false">CI35</f>
        <v>K46</v>
      </c>
      <c r="B395" s="164" t="n">
        <f aca="false">CJ35</f>
        <v>6</v>
      </c>
    </row>
    <row r="396" customFormat="false" ht="15" hidden="false" customHeight="false" outlineLevel="0" collapsed="false">
      <c r="A396" s="164" t="str">
        <f aca="false">CI36</f>
        <v>K51</v>
      </c>
      <c r="B396" s="164" t="n">
        <f aca="false">CJ36</f>
        <v>5</v>
      </c>
    </row>
    <row r="397" customFormat="false" ht="15" hidden="false" customHeight="false" outlineLevel="0" collapsed="false">
      <c r="A397" s="164" t="str">
        <f aca="false">CI37</f>
        <v>K52</v>
      </c>
      <c r="B397" s="164" t="n">
        <f aca="false">CJ37</f>
        <v>5</v>
      </c>
    </row>
    <row r="398" customFormat="false" ht="15" hidden="false" customHeight="false" outlineLevel="0" collapsed="false">
      <c r="A398" s="164" t="str">
        <f aca="false">CI38</f>
        <v>K53</v>
      </c>
      <c r="B398" s="164" t="n">
        <f aca="false">CJ38</f>
        <v>5</v>
      </c>
    </row>
    <row r="399" customFormat="false" ht="15" hidden="false" customHeight="false" outlineLevel="0" collapsed="false">
      <c r="A399" s="164" t="str">
        <f aca="false">CI39</f>
        <v>K54</v>
      </c>
      <c r="B399" s="164" t="n">
        <f aca="false">CJ39</f>
        <v>5</v>
      </c>
    </row>
    <row r="400" customFormat="false" ht="15" hidden="false" customHeight="false" outlineLevel="0" collapsed="false">
      <c r="A400" s="164" t="str">
        <f aca="false">CI40</f>
        <v>K55</v>
      </c>
      <c r="B400" s="164" t="n">
        <f aca="false">CJ40</f>
        <v>0</v>
      </c>
    </row>
    <row r="401" customFormat="false" ht="15" hidden="false" customHeight="false" outlineLevel="0" collapsed="false">
      <c r="A401" s="164" t="str">
        <f aca="false">CI41</f>
        <v>K56</v>
      </c>
      <c r="B401" s="164" t="n">
        <f aca="false">CJ41</f>
        <v>5</v>
      </c>
    </row>
    <row r="402" customFormat="false" ht="15" hidden="false" customHeight="false" outlineLevel="0" collapsed="false">
      <c r="A402" s="164" t="str">
        <f aca="false">CI42</f>
        <v>K61</v>
      </c>
      <c r="B402" s="164" t="n">
        <f aca="false">CJ42</f>
        <v>6</v>
      </c>
    </row>
    <row r="403" customFormat="false" ht="15" hidden="false" customHeight="false" outlineLevel="0" collapsed="false">
      <c r="A403" s="164" t="str">
        <f aca="false">CI43</f>
        <v>K62</v>
      </c>
      <c r="B403" s="164" t="n">
        <f aca="false">CJ43</f>
        <v>6</v>
      </c>
    </row>
    <row r="404" customFormat="false" ht="15" hidden="false" customHeight="false" outlineLevel="0" collapsed="false">
      <c r="A404" s="164" t="str">
        <f aca="false">CI44</f>
        <v>K63</v>
      </c>
      <c r="B404" s="164" t="n">
        <f aca="false">CJ44</f>
        <v>6</v>
      </c>
    </row>
    <row r="405" customFormat="false" ht="15" hidden="false" customHeight="false" outlineLevel="0" collapsed="false">
      <c r="A405" s="164" t="str">
        <f aca="false">CI45</f>
        <v>K64</v>
      </c>
      <c r="B405" s="164" t="n">
        <f aca="false">CJ45</f>
        <v>6</v>
      </c>
    </row>
    <row r="406" customFormat="false" ht="15" hidden="false" customHeight="false" outlineLevel="0" collapsed="false">
      <c r="A406" s="164" t="str">
        <f aca="false">CI46</f>
        <v>K65</v>
      </c>
      <c r="B406" s="164" t="n">
        <f aca="false">CJ46</f>
        <v>5</v>
      </c>
    </row>
    <row r="407" customFormat="false" ht="15" hidden="false" customHeight="false" outlineLevel="0" collapsed="false">
      <c r="A407" s="164" t="str">
        <f aca="false">CI47</f>
        <v>K66</v>
      </c>
      <c r="B407" s="164" t="n">
        <f aca="false">CJ47</f>
        <v>0</v>
      </c>
    </row>
    <row r="408" customFormat="false" ht="15" hidden="false" customHeight="false" outlineLevel="0" collapsed="false">
      <c r="A408" s="164" t="str">
        <f aca="false">CQ12</f>
        <v>L11</v>
      </c>
      <c r="B408" s="164" t="n">
        <f aca="false">CR12</f>
        <v>0</v>
      </c>
    </row>
    <row r="409" customFormat="false" ht="15" hidden="false" customHeight="false" outlineLevel="0" collapsed="false">
      <c r="A409" s="164" t="str">
        <f aca="false">CQ13</f>
        <v>L12</v>
      </c>
      <c r="B409" s="164" t="n">
        <f aca="false">CR13</f>
        <v>2</v>
      </c>
    </row>
    <row r="410" customFormat="false" ht="15" hidden="false" customHeight="false" outlineLevel="0" collapsed="false">
      <c r="A410" s="164" t="str">
        <f aca="false">CQ14</f>
        <v>L13</v>
      </c>
      <c r="B410" s="164" t="n">
        <f aca="false">CR14</f>
        <v>3</v>
      </c>
    </row>
    <row r="411" customFormat="false" ht="15" hidden="false" customHeight="false" outlineLevel="0" collapsed="false">
      <c r="A411" s="164" t="str">
        <f aca="false">CQ15</f>
        <v>L14</v>
      </c>
      <c r="B411" s="164" t="n">
        <f aca="false">CR15</f>
        <v>4</v>
      </c>
    </row>
    <row r="412" customFormat="false" ht="15" hidden="false" customHeight="false" outlineLevel="0" collapsed="false">
      <c r="A412" s="164" t="str">
        <f aca="false">CQ16</f>
        <v>L15</v>
      </c>
      <c r="B412" s="164" t="n">
        <f aca="false">CR16</f>
        <v>5</v>
      </c>
    </row>
    <row r="413" customFormat="false" ht="15" hidden="false" customHeight="false" outlineLevel="0" collapsed="false">
      <c r="A413" s="164" t="str">
        <f aca="false">CQ17</f>
        <v>L16</v>
      </c>
      <c r="B413" s="164" t="n">
        <f aca="false">CR17</f>
        <v>6</v>
      </c>
    </row>
    <row r="414" customFormat="false" ht="15" hidden="false" customHeight="false" outlineLevel="0" collapsed="false">
      <c r="A414" s="164" t="str">
        <f aca="false">CQ18</f>
        <v>L21</v>
      </c>
      <c r="B414" s="164" t="n">
        <f aca="false">CR18</f>
        <v>2</v>
      </c>
    </row>
    <row r="415" customFormat="false" ht="15" hidden="false" customHeight="false" outlineLevel="0" collapsed="false">
      <c r="A415" s="164" t="str">
        <f aca="false">CQ19</f>
        <v>L22</v>
      </c>
      <c r="B415" s="164" t="n">
        <f aca="false">CR19</f>
        <v>0</v>
      </c>
    </row>
    <row r="416" customFormat="false" ht="15" hidden="false" customHeight="false" outlineLevel="0" collapsed="false">
      <c r="A416" s="164" t="str">
        <f aca="false">CQ20</f>
        <v>L23</v>
      </c>
      <c r="B416" s="164" t="n">
        <f aca="false">CR20</f>
        <v>3</v>
      </c>
    </row>
    <row r="417" customFormat="false" ht="15" hidden="false" customHeight="false" outlineLevel="0" collapsed="false">
      <c r="A417" s="164" t="str">
        <f aca="false">CQ21</f>
        <v>L24</v>
      </c>
      <c r="B417" s="164" t="n">
        <f aca="false">CR21</f>
        <v>4</v>
      </c>
    </row>
    <row r="418" customFormat="false" ht="15" hidden="false" customHeight="false" outlineLevel="0" collapsed="false">
      <c r="A418" s="164" t="str">
        <f aca="false">CQ22</f>
        <v>L25</v>
      </c>
      <c r="B418" s="164" t="n">
        <f aca="false">CR22</f>
        <v>5</v>
      </c>
    </row>
    <row r="419" customFormat="false" ht="15" hidden="false" customHeight="false" outlineLevel="0" collapsed="false">
      <c r="A419" s="164" t="str">
        <f aca="false">CQ23</f>
        <v>L26</v>
      </c>
      <c r="B419" s="164" t="n">
        <f aca="false">CR23</f>
        <v>6</v>
      </c>
    </row>
    <row r="420" customFormat="false" ht="15" hidden="false" customHeight="false" outlineLevel="0" collapsed="false">
      <c r="A420" s="164" t="str">
        <f aca="false">CQ24</f>
        <v>L31</v>
      </c>
      <c r="B420" s="164" t="n">
        <f aca="false">CR24</f>
        <v>3</v>
      </c>
    </row>
    <row r="421" customFormat="false" ht="15" hidden="false" customHeight="false" outlineLevel="0" collapsed="false">
      <c r="A421" s="164" t="str">
        <f aca="false">CQ25</f>
        <v>L32</v>
      </c>
      <c r="B421" s="164" t="n">
        <f aca="false">CR25</f>
        <v>3</v>
      </c>
    </row>
    <row r="422" customFormat="false" ht="15" hidden="false" customHeight="false" outlineLevel="0" collapsed="false">
      <c r="A422" s="164" t="str">
        <f aca="false">CQ26</f>
        <v>L33</v>
      </c>
      <c r="B422" s="164" t="n">
        <f aca="false">CR26</f>
        <v>0</v>
      </c>
    </row>
    <row r="423" customFormat="false" ht="15" hidden="false" customHeight="false" outlineLevel="0" collapsed="false">
      <c r="A423" s="164" t="str">
        <f aca="false">CQ27</f>
        <v>L34</v>
      </c>
      <c r="B423" s="164" t="n">
        <f aca="false">CR27</f>
        <v>3</v>
      </c>
    </row>
    <row r="424" customFormat="false" ht="15" hidden="false" customHeight="false" outlineLevel="0" collapsed="false">
      <c r="A424" s="164" t="str">
        <f aca="false">CQ28</f>
        <v>L35</v>
      </c>
      <c r="B424" s="164" t="n">
        <f aca="false">CR28</f>
        <v>5</v>
      </c>
    </row>
    <row r="425" customFormat="false" ht="15" hidden="false" customHeight="false" outlineLevel="0" collapsed="false">
      <c r="A425" s="164" t="str">
        <f aca="false">CQ29</f>
        <v>L36</v>
      </c>
      <c r="B425" s="164" t="n">
        <f aca="false">CR29</f>
        <v>6</v>
      </c>
    </row>
    <row r="426" customFormat="false" ht="15" hidden="false" customHeight="false" outlineLevel="0" collapsed="false">
      <c r="A426" s="164" t="str">
        <f aca="false">CQ30</f>
        <v>L41</v>
      </c>
      <c r="B426" s="164" t="n">
        <f aca="false">CR30</f>
        <v>4</v>
      </c>
    </row>
    <row r="427" customFormat="false" ht="15" hidden="false" customHeight="false" outlineLevel="0" collapsed="false">
      <c r="A427" s="164" t="str">
        <f aca="false">CQ31</f>
        <v>L42</v>
      </c>
      <c r="B427" s="164" t="n">
        <f aca="false">CR31</f>
        <v>4</v>
      </c>
    </row>
    <row r="428" customFormat="false" ht="15" hidden="false" customHeight="false" outlineLevel="0" collapsed="false">
      <c r="A428" s="164" t="str">
        <f aca="false">CQ32</f>
        <v>L43</v>
      </c>
      <c r="B428" s="164" t="n">
        <f aca="false">CR32</f>
        <v>3</v>
      </c>
    </row>
    <row r="429" customFormat="false" ht="15" hidden="false" customHeight="false" outlineLevel="0" collapsed="false">
      <c r="A429" s="164" t="str">
        <f aca="false">CQ33</f>
        <v>L44</v>
      </c>
      <c r="B429" s="164" t="n">
        <f aca="false">CR33</f>
        <v>0</v>
      </c>
    </row>
    <row r="430" customFormat="false" ht="15" hidden="false" customHeight="false" outlineLevel="0" collapsed="false">
      <c r="A430" s="164" t="str">
        <f aca="false">CQ34</f>
        <v>L45</v>
      </c>
      <c r="B430" s="164" t="n">
        <f aca="false">CR34</f>
        <v>5</v>
      </c>
    </row>
    <row r="431" customFormat="false" ht="15" hidden="false" customHeight="false" outlineLevel="0" collapsed="false">
      <c r="A431" s="164" t="str">
        <f aca="false">CQ35</f>
        <v>L46</v>
      </c>
      <c r="B431" s="164" t="n">
        <f aca="false">CR35</f>
        <v>4</v>
      </c>
    </row>
    <row r="432" customFormat="false" ht="15" hidden="false" customHeight="false" outlineLevel="0" collapsed="false">
      <c r="A432" s="164" t="str">
        <f aca="false">CQ36</f>
        <v>L51</v>
      </c>
      <c r="B432" s="164" t="n">
        <f aca="false">CR36</f>
        <v>5</v>
      </c>
    </row>
    <row r="433" customFormat="false" ht="15" hidden="false" customHeight="false" outlineLevel="0" collapsed="false">
      <c r="A433" s="164" t="str">
        <f aca="false">CQ37</f>
        <v>L52</v>
      </c>
      <c r="B433" s="164" t="n">
        <f aca="false">CR37</f>
        <v>5</v>
      </c>
    </row>
    <row r="434" customFormat="false" ht="15" hidden="false" customHeight="false" outlineLevel="0" collapsed="false">
      <c r="A434" s="164" t="str">
        <f aca="false">CQ38</f>
        <v>L53</v>
      </c>
      <c r="B434" s="164" t="n">
        <f aca="false">CR38</f>
        <v>5</v>
      </c>
    </row>
    <row r="435" customFormat="false" ht="15" hidden="false" customHeight="false" outlineLevel="0" collapsed="false">
      <c r="A435" s="164" t="str">
        <f aca="false">CQ39</f>
        <v>L54</v>
      </c>
      <c r="B435" s="164" t="n">
        <f aca="false">CR39</f>
        <v>5</v>
      </c>
    </row>
    <row r="436" customFormat="false" ht="15" hidden="false" customHeight="false" outlineLevel="0" collapsed="false">
      <c r="A436" s="164" t="str">
        <f aca="false">CQ40</f>
        <v>L55</v>
      </c>
      <c r="B436" s="164" t="n">
        <f aca="false">CR40</f>
        <v>0</v>
      </c>
    </row>
    <row r="437" customFormat="false" ht="15" hidden="false" customHeight="false" outlineLevel="0" collapsed="false">
      <c r="A437" s="164" t="str">
        <f aca="false">CQ41</f>
        <v>L56</v>
      </c>
      <c r="B437" s="164" t="n">
        <f aca="false">CR41</f>
        <v>5</v>
      </c>
    </row>
    <row r="438" customFormat="false" ht="15" hidden="false" customHeight="false" outlineLevel="0" collapsed="false">
      <c r="A438" s="164" t="str">
        <f aca="false">CQ42</f>
        <v>L61</v>
      </c>
      <c r="B438" s="164" t="n">
        <f aca="false">CR42</f>
        <v>6</v>
      </c>
    </row>
    <row r="439" customFormat="false" ht="15" hidden="false" customHeight="false" outlineLevel="0" collapsed="false">
      <c r="A439" s="164" t="str">
        <f aca="false">CQ43</f>
        <v>L62</v>
      </c>
      <c r="B439" s="164" t="n">
        <f aca="false">CR43</f>
        <v>6</v>
      </c>
    </row>
    <row r="440" customFormat="false" ht="15" hidden="false" customHeight="false" outlineLevel="0" collapsed="false">
      <c r="A440" s="164" t="str">
        <f aca="false">CQ44</f>
        <v>L63</v>
      </c>
      <c r="B440" s="164" t="n">
        <f aca="false">CR44</f>
        <v>6</v>
      </c>
    </row>
    <row r="441" customFormat="false" ht="15" hidden="false" customHeight="false" outlineLevel="0" collapsed="false">
      <c r="A441" s="164" t="str">
        <f aca="false">CQ45</f>
        <v>L64</v>
      </c>
      <c r="B441" s="164" t="n">
        <f aca="false">CR45</f>
        <v>4</v>
      </c>
    </row>
    <row r="442" customFormat="false" ht="15" hidden="false" customHeight="false" outlineLevel="0" collapsed="false">
      <c r="A442" s="164" t="str">
        <f aca="false">CQ46</f>
        <v>L65</v>
      </c>
      <c r="B442" s="164" t="n">
        <f aca="false">CR46</f>
        <v>5</v>
      </c>
    </row>
    <row r="443" customFormat="false" ht="15" hidden="false" customHeight="false" outlineLevel="0" collapsed="false">
      <c r="A443" s="164" t="str">
        <f aca="false">CQ47</f>
        <v>L66</v>
      </c>
      <c r="B443" s="164" t="n">
        <f aca="false">CR47</f>
        <v>0</v>
      </c>
    </row>
    <row r="444" customFormat="false" ht="15" hidden="false" customHeight="false" outlineLevel="0" collapsed="false">
      <c r="A444" s="164" t="str">
        <f aca="false">CY12</f>
        <v>M11</v>
      </c>
      <c r="B444" s="164" t="n">
        <f aca="false">CZ12</f>
        <v>0</v>
      </c>
    </row>
    <row r="445" customFormat="false" ht="15" hidden="false" customHeight="false" outlineLevel="0" collapsed="false">
      <c r="A445" s="164" t="str">
        <f aca="false">CY13</f>
        <v>M12</v>
      </c>
      <c r="B445" s="164" t="n">
        <f aca="false">CZ13</f>
        <v>2</v>
      </c>
    </row>
    <row r="446" customFormat="false" ht="15" hidden="false" customHeight="false" outlineLevel="0" collapsed="false">
      <c r="A446" s="164" t="str">
        <f aca="false">CY14</f>
        <v>M13</v>
      </c>
      <c r="B446" s="164" t="n">
        <f aca="false">CZ14</f>
        <v>1</v>
      </c>
    </row>
    <row r="447" customFormat="false" ht="15" hidden="false" customHeight="false" outlineLevel="0" collapsed="false">
      <c r="A447" s="164" t="str">
        <f aca="false">CY15</f>
        <v>M14</v>
      </c>
      <c r="B447" s="164" t="n">
        <f aca="false">CZ15</f>
        <v>1</v>
      </c>
    </row>
    <row r="448" customFormat="false" ht="15" hidden="false" customHeight="false" outlineLevel="0" collapsed="false">
      <c r="A448" s="164" t="str">
        <f aca="false">CY16</f>
        <v>M15</v>
      </c>
      <c r="B448" s="164" t="n">
        <f aca="false">CZ16</f>
        <v>5</v>
      </c>
    </row>
    <row r="449" customFormat="false" ht="15" hidden="false" customHeight="false" outlineLevel="0" collapsed="false">
      <c r="A449" s="164" t="str">
        <f aca="false">CY17</f>
        <v>M16</v>
      </c>
      <c r="B449" s="164" t="n">
        <f aca="false">CZ17</f>
        <v>6</v>
      </c>
    </row>
    <row r="450" customFormat="false" ht="15" hidden="false" customHeight="false" outlineLevel="0" collapsed="false">
      <c r="A450" s="164" t="str">
        <f aca="false">CY18</f>
        <v>M21</v>
      </c>
      <c r="B450" s="164" t="n">
        <f aca="false">CZ18</f>
        <v>2</v>
      </c>
    </row>
    <row r="451" customFormat="false" ht="15" hidden="false" customHeight="false" outlineLevel="0" collapsed="false">
      <c r="A451" s="164" t="str">
        <f aca="false">CY19</f>
        <v>M22</v>
      </c>
      <c r="B451" s="164" t="n">
        <f aca="false">CZ19</f>
        <v>0</v>
      </c>
    </row>
    <row r="452" customFormat="false" ht="15" hidden="false" customHeight="false" outlineLevel="0" collapsed="false">
      <c r="A452" s="164" t="str">
        <f aca="false">CY20</f>
        <v>M23</v>
      </c>
      <c r="B452" s="164" t="n">
        <f aca="false">CZ20</f>
        <v>2</v>
      </c>
    </row>
    <row r="453" customFormat="false" ht="15" hidden="false" customHeight="false" outlineLevel="0" collapsed="false">
      <c r="A453" s="164" t="str">
        <f aca="false">CY21</f>
        <v>M24</v>
      </c>
      <c r="B453" s="164" t="n">
        <f aca="false">CZ21</f>
        <v>2</v>
      </c>
    </row>
    <row r="454" customFormat="false" ht="15" hidden="false" customHeight="false" outlineLevel="0" collapsed="false">
      <c r="A454" s="164" t="str">
        <f aca="false">CY22</f>
        <v>M25</v>
      </c>
      <c r="B454" s="164" t="n">
        <f aca="false">CZ22</f>
        <v>2</v>
      </c>
    </row>
    <row r="455" customFormat="false" ht="15" hidden="false" customHeight="false" outlineLevel="0" collapsed="false">
      <c r="A455" s="164" t="str">
        <f aca="false">CY23</f>
        <v>M26</v>
      </c>
      <c r="B455" s="164" t="n">
        <f aca="false">CZ23</f>
        <v>6</v>
      </c>
    </row>
    <row r="456" customFormat="false" ht="15" hidden="false" customHeight="false" outlineLevel="0" collapsed="false">
      <c r="A456" s="164" t="str">
        <f aca="false">CY24</f>
        <v>M31</v>
      </c>
      <c r="B456" s="164" t="n">
        <f aca="false">CZ24</f>
        <v>1</v>
      </c>
    </row>
    <row r="457" customFormat="false" ht="15" hidden="false" customHeight="false" outlineLevel="0" collapsed="false">
      <c r="A457" s="164" t="str">
        <f aca="false">CY25</f>
        <v>M32</v>
      </c>
      <c r="B457" s="164" t="n">
        <f aca="false">CZ25</f>
        <v>2</v>
      </c>
    </row>
    <row r="458" customFormat="false" ht="15" hidden="false" customHeight="false" outlineLevel="0" collapsed="false">
      <c r="A458" s="164" t="str">
        <f aca="false">CY26</f>
        <v>M33</v>
      </c>
      <c r="B458" s="164" t="n">
        <f aca="false">CZ26</f>
        <v>0</v>
      </c>
    </row>
    <row r="459" customFormat="false" ht="15" hidden="false" customHeight="false" outlineLevel="0" collapsed="false">
      <c r="A459" s="164" t="str">
        <f aca="false">CY27</f>
        <v>M34</v>
      </c>
      <c r="B459" s="164" t="n">
        <f aca="false">CZ27</f>
        <v>4</v>
      </c>
    </row>
    <row r="460" customFormat="false" ht="15" hidden="false" customHeight="false" outlineLevel="0" collapsed="false">
      <c r="A460" s="164" t="str">
        <f aca="false">CY28</f>
        <v>M35</v>
      </c>
      <c r="B460" s="164" t="n">
        <f aca="false">CZ28</f>
        <v>5</v>
      </c>
    </row>
    <row r="461" customFormat="false" ht="15" hidden="false" customHeight="false" outlineLevel="0" collapsed="false">
      <c r="A461" s="164" t="str">
        <f aca="false">CY29</f>
        <v>M36</v>
      </c>
      <c r="B461" s="164" t="n">
        <f aca="false">CZ29</f>
        <v>6</v>
      </c>
    </row>
    <row r="462" customFormat="false" ht="15" hidden="false" customHeight="false" outlineLevel="0" collapsed="false">
      <c r="A462" s="164" t="str">
        <f aca="false">CY30</f>
        <v>M41</v>
      </c>
      <c r="B462" s="164" t="n">
        <f aca="false">CZ30</f>
        <v>1</v>
      </c>
    </row>
    <row r="463" customFormat="false" ht="15" hidden="false" customHeight="false" outlineLevel="0" collapsed="false">
      <c r="A463" s="164" t="str">
        <f aca="false">CY31</f>
        <v>M42</v>
      </c>
      <c r="B463" s="164" t="n">
        <f aca="false">CZ31</f>
        <v>2</v>
      </c>
    </row>
    <row r="464" customFormat="false" ht="15" hidden="false" customHeight="false" outlineLevel="0" collapsed="false">
      <c r="A464" s="164" t="str">
        <f aca="false">CY32</f>
        <v>M43</v>
      </c>
      <c r="B464" s="164" t="n">
        <f aca="false">CZ32</f>
        <v>4</v>
      </c>
    </row>
    <row r="465" customFormat="false" ht="15" hidden="false" customHeight="false" outlineLevel="0" collapsed="false">
      <c r="A465" s="164" t="str">
        <f aca="false">CY33</f>
        <v>M44</v>
      </c>
      <c r="B465" s="164" t="n">
        <f aca="false">CZ33</f>
        <v>0</v>
      </c>
    </row>
    <row r="466" customFormat="false" ht="15" hidden="false" customHeight="false" outlineLevel="0" collapsed="false">
      <c r="A466" s="164" t="str">
        <f aca="false">CY34</f>
        <v>M45</v>
      </c>
      <c r="B466" s="164" t="n">
        <f aca="false">CZ34</f>
        <v>4</v>
      </c>
    </row>
    <row r="467" customFormat="false" ht="15" hidden="false" customHeight="false" outlineLevel="0" collapsed="false">
      <c r="A467" s="164" t="str">
        <f aca="false">CY35</f>
        <v>M46</v>
      </c>
      <c r="B467" s="164" t="n">
        <f aca="false">CZ35</f>
        <v>6</v>
      </c>
    </row>
    <row r="468" customFormat="false" ht="15" hidden="false" customHeight="false" outlineLevel="0" collapsed="false">
      <c r="A468" s="164" t="str">
        <f aca="false">CY36</f>
        <v>M51</v>
      </c>
      <c r="B468" s="164" t="n">
        <f aca="false">CZ36</f>
        <v>5</v>
      </c>
    </row>
    <row r="469" customFormat="false" ht="15" hidden="false" customHeight="false" outlineLevel="0" collapsed="false">
      <c r="A469" s="164" t="str">
        <f aca="false">CY37</f>
        <v>M52</v>
      </c>
      <c r="B469" s="164" t="n">
        <f aca="false">CZ37</f>
        <v>2</v>
      </c>
    </row>
    <row r="470" customFormat="false" ht="15" hidden="false" customHeight="false" outlineLevel="0" collapsed="false">
      <c r="A470" s="164" t="str">
        <f aca="false">CY38</f>
        <v>M53</v>
      </c>
      <c r="B470" s="164" t="n">
        <f aca="false">CZ38</f>
        <v>5</v>
      </c>
    </row>
    <row r="471" customFormat="false" ht="15" hidden="false" customHeight="false" outlineLevel="0" collapsed="false">
      <c r="A471" s="164" t="str">
        <f aca="false">CY39</f>
        <v>M54</v>
      </c>
      <c r="B471" s="164" t="n">
        <f aca="false">CZ39</f>
        <v>4</v>
      </c>
    </row>
    <row r="472" customFormat="false" ht="15" hidden="false" customHeight="false" outlineLevel="0" collapsed="false">
      <c r="A472" s="164" t="str">
        <f aca="false">CY40</f>
        <v>M55</v>
      </c>
      <c r="B472" s="164" t="n">
        <f aca="false">CZ40</f>
        <v>0</v>
      </c>
    </row>
    <row r="473" customFormat="false" ht="15" hidden="false" customHeight="false" outlineLevel="0" collapsed="false">
      <c r="A473" s="164" t="str">
        <f aca="false">CY41</f>
        <v>M56</v>
      </c>
      <c r="B473" s="164" t="n">
        <f aca="false">CZ41</f>
        <v>6</v>
      </c>
    </row>
    <row r="474" customFormat="false" ht="15" hidden="false" customHeight="false" outlineLevel="0" collapsed="false">
      <c r="A474" s="164" t="str">
        <f aca="false">CY42</f>
        <v>M61</v>
      </c>
      <c r="B474" s="164" t="n">
        <f aca="false">CZ42</f>
        <v>6</v>
      </c>
    </row>
    <row r="475" customFormat="false" ht="15" hidden="false" customHeight="false" outlineLevel="0" collapsed="false">
      <c r="A475" s="164" t="str">
        <f aca="false">CY43</f>
        <v>M62</v>
      </c>
      <c r="B475" s="164" t="n">
        <f aca="false">CZ43</f>
        <v>2</v>
      </c>
    </row>
    <row r="476" customFormat="false" ht="15" hidden="false" customHeight="false" outlineLevel="0" collapsed="false">
      <c r="A476" s="164" t="str">
        <f aca="false">CY44</f>
        <v>M63</v>
      </c>
      <c r="B476" s="164" t="n">
        <f aca="false">CZ44</f>
        <v>6</v>
      </c>
    </row>
    <row r="477" customFormat="false" ht="15" hidden="false" customHeight="false" outlineLevel="0" collapsed="false">
      <c r="A477" s="164" t="str">
        <f aca="false">CY45</f>
        <v>M64</v>
      </c>
      <c r="B477" s="164" t="n">
        <f aca="false">CZ45</f>
        <v>6</v>
      </c>
    </row>
    <row r="478" customFormat="false" ht="15" hidden="false" customHeight="false" outlineLevel="0" collapsed="false">
      <c r="A478" s="164" t="str">
        <f aca="false">CY46</f>
        <v>M65</v>
      </c>
      <c r="B478" s="164" t="n">
        <f aca="false">CZ46</f>
        <v>6</v>
      </c>
    </row>
    <row r="479" customFormat="false" ht="15" hidden="false" customHeight="false" outlineLevel="0" collapsed="false">
      <c r="A479" s="164" t="str">
        <f aca="false">CY47</f>
        <v>M66</v>
      </c>
      <c r="B479" s="164" t="n">
        <f aca="false">CZ47</f>
        <v>0</v>
      </c>
    </row>
    <row r="480" customFormat="false" ht="15" hidden="false" customHeight="false" outlineLevel="0" collapsed="false">
      <c r="A480" s="164" t="str">
        <f aca="false">DG12</f>
        <v>N11</v>
      </c>
      <c r="B480" s="164" t="n">
        <f aca="false">DH12</f>
        <v>0</v>
      </c>
    </row>
    <row r="481" customFormat="false" ht="15" hidden="false" customHeight="false" outlineLevel="0" collapsed="false">
      <c r="A481" s="164" t="str">
        <f aca="false">DG13</f>
        <v>N12</v>
      </c>
      <c r="B481" s="164" t="n">
        <f aca="false">DH13</f>
        <v>2</v>
      </c>
    </row>
    <row r="482" customFormat="false" ht="15" hidden="false" customHeight="false" outlineLevel="0" collapsed="false">
      <c r="A482" s="164" t="str">
        <f aca="false">DG14</f>
        <v>N13</v>
      </c>
      <c r="B482" s="164" t="n">
        <f aca="false">DH14</f>
        <v>0</v>
      </c>
    </row>
    <row r="483" customFormat="false" ht="15" hidden="false" customHeight="false" outlineLevel="0" collapsed="false">
      <c r="A483" s="164" t="str">
        <f aca="false">DG15</f>
        <v>N14</v>
      </c>
      <c r="B483" s="164" t="n">
        <f aca="false">DH15</f>
        <v>1</v>
      </c>
    </row>
    <row r="484" customFormat="false" ht="15" hidden="false" customHeight="false" outlineLevel="0" collapsed="false">
      <c r="A484" s="164" t="str">
        <f aca="false">DG16</f>
        <v>N15</v>
      </c>
      <c r="B484" s="164" t="n">
        <f aca="false">DH16</f>
        <v>1</v>
      </c>
    </row>
    <row r="485" customFormat="false" ht="15" hidden="false" customHeight="false" outlineLevel="0" collapsed="false">
      <c r="A485" s="164" t="str">
        <f aca="false">DG17</f>
        <v>N16</v>
      </c>
      <c r="B485" s="164" t="n">
        <f aca="false">DH17</f>
        <v>6</v>
      </c>
    </row>
    <row r="486" customFormat="false" ht="15" hidden="false" customHeight="false" outlineLevel="0" collapsed="false">
      <c r="A486" s="164" t="str">
        <f aca="false">DG18</f>
        <v>N21</v>
      </c>
      <c r="B486" s="164" t="n">
        <f aca="false">DH18</f>
        <v>2</v>
      </c>
    </row>
    <row r="487" customFormat="false" ht="15" hidden="false" customHeight="false" outlineLevel="0" collapsed="false">
      <c r="A487" s="164" t="str">
        <f aca="false">DG19</f>
        <v>N22</v>
      </c>
      <c r="B487" s="164" t="n">
        <f aca="false">DH19</f>
        <v>0</v>
      </c>
    </row>
    <row r="488" customFormat="false" ht="15" hidden="false" customHeight="false" outlineLevel="0" collapsed="false">
      <c r="A488" s="164" t="str">
        <f aca="false">DG20</f>
        <v>N23</v>
      </c>
      <c r="B488" s="164" t="n">
        <f aca="false">DH20</f>
        <v>2</v>
      </c>
    </row>
    <row r="489" customFormat="false" ht="15" hidden="false" customHeight="false" outlineLevel="0" collapsed="false">
      <c r="A489" s="164" t="str">
        <f aca="false">DG21</f>
        <v>N24</v>
      </c>
      <c r="B489" s="164" t="n">
        <f aca="false">DH21</f>
        <v>2</v>
      </c>
    </row>
    <row r="490" customFormat="false" ht="15" hidden="false" customHeight="false" outlineLevel="0" collapsed="false">
      <c r="A490" s="164" t="str">
        <f aca="false">DG22</f>
        <v>N25</v>
      </c>
      <c r="B490" s="164" t="n">
        <f aca="false">DH22</f>
        <v>2</v>
      </c>
    </row>
    <row r="491" customFormat="false" ht="15" hidden="false" customHeight="false" outlineLevel="0" collapsed="false">
      <c r="A491" s="164" t="str">
        <f aca="false">DG23</f>
        <v>N26</v>
      </c>
      <c r="B491" s="164" t="n">
        <f aca="false">DH23</f>
        <v>6</v>
      </c>
    </row>
    <row r="492" customFormat="false" ht="15" hidden="false" customHeight="false" outlineLevel="0" collapsed="false">
      <c r="A492" s="164" t="str">
        <f aca="false">DG24</f>
        <v>N31</v>
      </c>
      <c r="B492" s="164" t="n">
        <f aca="false">DH24</f>
        <v>0</v>
      </c>
    </row>
    <row r="493" customFormat="false" ht="15" hidden="false" customHeight="false" outlineLevel="0" collapsed="false">
      <c r="A493" s="164" t="str">
        <f aca="false">DG25</f>
        <v>N32</v>
      </c>
      <c r="B493" s="164" t="n">
        <f aca="false">DH25</f>
        <v>2</v>
      </c>
    </row>
    <row r="494" customFormat="false" ht="15" hidden="false" customHeight="false" outlineLevel="0" collapsed="false">
      <c r="A494" s="164" t="str">
        <f aca="false">DG26</f>
        <v>N33</v>
      </c>
      <c r="B494" s="164" t="n">
        <f aca="false">DH26</f>
        <v>0</v>
      </c>
    </row>
    <row r="495" customFormat="false" ht="15" hidden="false" customHeight="false" outlineLevel="0" collapsed="false">
      <c r="A495" s="164" t="str">
        <f aca="false">DG27</f>
        <v>N34</v>
      </c>
      <c r="B495" s="164" t="n">
        <f aca="false">DH27</f>
        <v>0</v>
      </c>
    </row>
    <row r="496" customFormat="false" ht="15" hidden="false" customHeight="false" outlineLevel="0" collapsed="false">
      <c r="A496" s="164" t="str">
        <f aca="false">DG28</f>
        <v>N35</v>
      </c>
      <c r="B496" s="164" t="n">
        <f aca="false">DH28</f>
        <v>5</v>
      </c>
    </row>
    <row r="497" customFormat="false" ht="15" hidden="false" customHeight="false" outlineLevel="0" collapsed="false">
      <c r="A497" s="164" t="str">
        <f aca="false">DG29</f>
        <v>N36</v>
      </c>
      <c r="B497" s="164" t="n">
        <f aca="false">DH29</f>
        <v>6</v>
      </c>
    </row>
    <row r="498" customFormat="false" ht="15" hidden="false" customHeight="false" outlineLevel="0" collapsed="false">
      <c r="A498" s="164" t="str">
        <f aca="false">DG30</f>
        <v>N41</v>
      </c>
      <c r="B498" s="164" t="n">
        <f aca="false">DH30</f>
        <v>1</v>
      </c>
    </row>
    <row r="499" customFormat="false" ht="15" hidden="false" customHeight="false" outlineLevel="0" collapsed="false">
      <c r="A499" s="164" t="str">
        <f aca="false">DG31</f>
        <v>N42</v>
      </c>
      <c r="B499" s="164" t="n">
        <f aca="false">DH31</f>
        <v>2</v>
      </c>
    </row>
    <row r="500" customFormat="false" ht="15" hidden="false" customHeight="false" outlineLevel="0" collapsed="false">
      <c r="A500" s="164" t="str">
        <f aca="false">DG32</f>
        <v>N43</v>
      </c>
      <c r="B500" s="164" t="n">
        <f aca="false">DH32</f>
        <v>0</v>
      </c>
    </row>
    <row r="501" customFormat="false" ht="15" hidden="false" customHeight="false" outlineLevel="0" collapsed="false">
      <c r="A501" s="164" t="str">
        <f aca="false">DG33</f>
        <v>N44</v>
      </c>
      <c r="B501" s="164" t="n">
        <f aca="false">DH33</f>
        <v>0</v>
      </c>
    </row>
    <row r="502" customFormat="false" ht="15" hidden="false" customHeight="false" outlineLevel="0" collapsed="false">
      <c r="A502" s="164" t="str">
        <f aca="false">DG34</f>
        <v>N45</v>
      </c>
      <c r="B502" s="164" t="n">
        <f aca="false">DH34</f>
        <v>0</v>
      </c>
    </row>
    <row r="503" customFormat="false" ht="15" hidden="false" customHeight="false" outlineLevel="0" collapsed="false">
      <c r="A503" s="164" t="str">
        <f aca="false">DG35</f>
        <v>N46</v>
      </c>
      <c r="B503" s="164" t="n">
        <f aca="false">DH35</f>
        <v>6</v>
      </c>
    </row>
    <row r="504" customFormat="false" ht="15" hidden="false" customHeight="false" outlineLevel="0" collapsed="false">
      <c r="A504" s="164" t="str">
        <f aca="false">DG36</f>
        <v>N51</v>
      </c>
      <c r="B504" s="164" t="n">
        <f aca="false">DH36</f>
        <v>1</v>
      </c>
    </row>
    <row r="505" customFormat="false" ht="15" hidden="false" customHeight="false" outlineLevel="0" collapsed="false">
      <c r="A505" s="164" t="str">
        <f aca="false">DG37</f>
        <v>N52</v>
      </c>
      <c r="B505" s="164" t="n">
        <f aca="false">DH37</f>
        <v>2</v>
      </c>
    </row>
    <row r="506" customFormat="false" ht="15" hidden="false" customHeight="false" outlineLevel="0" collapsed="false">
      <c r="A506" s="164" t="str">
        <f aca="false">DG38</f>
        <v>N53</v>
      </c>
      <c r="B506" s="164" t="n">
        <f aca="false">DH38</f>
        <v>5</v>
      </c>
    </row>
    <row r="507" customFormat="false" ht="15" hidden="false" customHeight="false" outlineLevel="0" collapsed="false">
      <c r="A507" s="164" t="str">
        <f aca="false">DG39</f>
        <v>N54</v>
      </c>
      <c r="B507" s="164" t="n">
        <f aca="false">DH39</f>
        <v>0</v>
      </c>
    </row>
    <row r="508" customFormat="false" ht="15" hidden="false" customHeight="false" outlineLevel="0" collapsed="false">
      <c r="A508" s="164" t="str">
        <f aca="false">DG40</f>
        <v>N55</v>
      </c>
      <c r="B508" s="164" t="n">
        <f aca="false">DH40</f>
        <v>0</v>
      </c>
    </row>
    <row r="509" customFormat="false" ht="15" hidden="false" customHeight="false" outlineLevel="0" collapsed="false">
      <c r="A509" s="164" t="str">
        <f aca="false">DG41</f>
        <v>N56</v>
      </c>
      <c r="B509" s="164" t="n">
        <f aca="false">DH41</f>
        <v>6</v>
      </c>
    </row>
    <row r="510" customFormat="false" ht="15" hidden="false" customHeight="false" outlineLevel="0" collapsed="false">
      <c r="A510" s="164" t="str">
        <f aca="false">DG42</f>
        <v>N61</v>
      </c>
      <c r="B510" s="164" t="n">
        <f aca="false">DH42</f>
        <v>6</v>
      </c>
    </row>
    <row r="511" customFormat="false" ht="15" hidden="false" customHeight="false" outlineLevel="0" collapsed="false">
      <c r="A511" s="164" t="str">
        <f aca="false">DG43</f>
        <v>N62</v>
      </c>
      <c r="B511" s="164" t="n">
        <f aca="false">DH43</f>
        <v>0</v>
      </c>
    </row>
    <row r="512" customFormat="false" ht="15" hidden="false" customHeight="false" outlineLevel="0" collapsed="false">
      <c r="A512" s="164" t="str">
        <f aca="false">DG44</f>
        <v>N63</v>
      </c>
      <c r="B512" s="164" t="n">
        <f aca="false">DH44</f>
        <v>6</v>
      </c>
    </row>
    <row r="513" customFormat="false" ht="15" hidden="false" customHeight="false" outlineLevel="0" collapsed="false">
      <c r="A513" s="164" t="str">
        <f aca="false">DG45</f>
        <v>N64</v>
      </c>
      <c r="B513" s="164" t="n">
        <f aca="false">DH45</f>
        <v>6</v>
      </c>
    </row>
    <row r="514" customFormat="false" ht="15" hidden="false" customHeight="false" outlineLevel="0" collapsed="false">
      <c r="A514" s="164" t="str">
        <f aca="false">DG46</f>
        <v>N65</v>
      </c>
      <c r="B514" s="164" t="n">
        <f aca="false">DH46</f>
        <v>6</v>
      </c>
    </row>
    <row r="515" customFormat="false" ht="15" hidden="false" customHeight="false" outlineLevel="0" collapsed="false">
      <c r="A515" s="164" t="str">
        <f aca="false">DG47</f>
        <v>N66</v>
      </c>
      <c r="B515" s="164" t="n">
        <f aca="false">DH47</f>
        <v>0</v>
      </c>
    </row>
    <row r="516" customFormat="false" ht="15" hidden="false" customHeight="false" outlineLevel="0" collapsed="false">
      <c r="A516" s="164" t="str">
        <f aca="false">DO12</f>
        <v>O11</v>
      </c>
      <c r="B516" s="164" t="n">
        <f aca="false">DP12</f>
        <v>0</v>
      </c>
    </row>
    <row r="517" customFormat="false" ht="15" hidden="false" customHeight="false" outlineLevel="0" collapsed="false">
      <c r="A517" s="164" t="str">
        <f aca="false">DO13</f>
        <v>O12</v>
      </c>
      <c r="B517" s="164" t="n">
        <f aca="false">DP13</f>
        <v>1</v>
      </c>
    </row>
    <row r="518" customFormat="false" ht="15" hidden="false" customHeight="false" outlineLevel="0" collapsed="false">
      <c r="A518" s="164" t="str">
        <f aca="false">DO14</f>
        <v>O13</v>
      </c>
      <c r="B518" s="164" t="n">
        <f aca="false">DP14</f>
        <v>1</v>
      </c>
    </row>
    <row r="519" customFormat="false" ht="15" hidden="false" customHeight="false" outlineLevel="0" collapsed="false">
      <c r="A519" s="164" t="str">
        <f aca="false">DO15</f>
        <v>O14</v>
      </c>
      <c r="B519" s="164" t="n">
        <f aca="false">DP15</f>
        <v>4</v>
      </c>
    </row>
    <row r="520" customFormat="false" ht="15" hidden="false" customHeight="false" outlineLevel="0" collapsed="false">
      <c r="A520" s="164" t="str">
        <f aca="false">DO16</f>
        <v>O15</v>
      </c>
      <c r="B520" s="164" t="n">
        <f aca="false">DP16</f>
        <v>5</v>
      </c>
    </row>
    <row r="521" customFormat="false" ht="15" hidden="false" customHeight="false" outlineLevel="0" collapsed="false">
      <c r="A521" s="164" t="str">
        <f aca="false">DO17</f>
        <v>O16</v>
      </c>
      <c r="B521" s="164" t="n">
        <f aca="false">DP17</f>
        <v>1</v>
      </c>
    </row>
    <row r="522" customFormat="false" ht="15" hidden="false" customHeight="false" outlineLevel="0" collapsed="false">
      <c r="A522" s="164" t="str">
        <f aca="false">DO18</f>
        <v>O21</v>
      </c>
      <c r="B522" s="164" t="n">
        <f aca="false">DP18</f>
        <v>1</v>
      </c>
    </row>
    <row r="523" customFormat="false" ht="15" hidden="false" customHeight="false" outlineLevel="0" collapsed="false">
      <c r="A523" s="164" t="str">
        <f aca="false">DO19</f>
        <v>O22</v>
      </c>
      <c r="B523" s="164" t="n">
        <f aca="false">DP19</f>
        <v>0</v>
      </c>
    </row>
    <row r="524" customFormat="false" ht="15" hidden="false" customHeight="false" outlineLevel="0" collapsed="false">
      <c r="A524" s="164" t="str">
        <f aca="false">DO20</f>
        <v>O23</v>
      </c>
      <c r="B524" s="164" t="n">
        <f aca="false">DP20</f>
        <v>2</v>
      </c>
    </row>
    <row r="525" customFormat="false" ht="15" hidden="false" customHeight="false" outlineLevel="0" collapsed="false">
      <c r="A525" s="164" t="str">
        <f aca="false">DO21</f>
        <v>O24</v>
      </c>
      <c r="B525" s="164" t="n">
        <f aca="false">DP21</f>
        <v>4</v>
      </c>
    </row>
    <row r="526" customFormat="false" ht="15" hidden="false" customHeight="false" outlineLevel="0" collapsed="false">
      <c r="A526" s="164" t="str">
        <f aca="false">DO22</f>
        <v>O25</v>
      </c>
      <c r="B526" s="164" t="n">
        <f aca="false">DP22</f>
        <v>5</v>
      </c>
    </row>
    <row r="527" customFormat="false" ht="15" hidden="false" customHeight="false" outlineLevel="0" collapsed="false">
      <c r="A527" s="164" t="str">
        <f aca="false">DO23</f>
        <v>O26</v>
      </c>
      <c r="B527" s="164" t="n">
        <f aca="false">DP23</f>
        <v>6</v>
      </c>
    </row>
    <row r="528" customFormat="false" ht="15" hidden="false" customHeight="false" outlineLevel="0" collapsed="false">
      <c r="A528" s="164" t="str">
        <f aca="false">DO24</f>
        <v>O31</v>
      </c>
      <c r="B528" s="164" t="n">
        <f aca="false">DP24</f>
        <v>1</v>
      </c>
    </row>
    <row r="529" customFormat="false" ht="15" hidden="false" customHeight="false" outlineLevel="0" collapsed="false">
      <c r="A529" s="164" t="str">
        <f aca="false">DO25</f>
        <v>O32</v>
      </c>
      <c r="B529" s="164" t="n">
        <f aca="false">DP25</f>
        <v>2</v>
      </c>
    </row>
    <row r="530" customFormat="false" ht="15" hidden="false" customHeight="false" outlineLevel="0" collapsed="false">
      <c r="A530" s="164" t="str">
        <f aca="false">DO26</f>
        <v>O33</v>
      </c>
      <c r="B530" s="164" t="n">
        <f aca="false">DP26</f>
        <v>0</v>
      </c>
    </row>
    <row r="531" customFormat="false" ht="15" hidden="false" customHeight="false" outlineLevel="0" collapsed="false">
      <c r="A531" s="164" t="str">
        <f aca="false">DO27</f>
        <v>O34</v>
      </c>
      <c r="B531" s="164" t="n">
        <f aca="false">DP27</f>
        <v>4</v>
      </c>
    </row>
    <row r="532" customFormat="false" ht="15" hidden="false" customHeight="false" outlineLevel="0" collapsed="false">
      <c r="A532" s="164" t="str">
        <f aca="false">DO28</f>
        <v>O35</v>
      </c>
      <c r="B532" s="164" t="n">
        <f aca="false">DP28</f>
        <v>5</v>
      </c>
    </row>
    <row r="533" customFormat="false" ht="15" hidden="false" customHeight="false" outlineLevel="0" collapsed="false">
      <c r="A533" s="164" t="str">
        <f aca="false">DO29</f>
        <v>O36</v>
      </c>
      <c r="B533" s="164" t="n">
        <f aca="false">DP29</f>
        <v>6</v>
      </c>
    </row>
    <row r="534" customFormat="false" ht="15" hidden="false" customHeight="false" outlineLevel="0" collapsed="false">
      <c r="A534" s="164" t="str">
        <f aca="false">DO30</f>
        <v>O41</v>
      </c>
      <c r="B534" s="164" t="n">
        <f aca="false">DP30</f>
        <v>4</v>
      </c>
    </row>
    <row r="535" customFormat="false" ht="15" hidden="false" customHeight="false" outlineLevel="0" collapsed="false">
      <c r="A535" s="164" t="str">
        <f aca="false">DO31</f>
        <v>O42</v>
      </c>
      <c r="B535" s="164" t="n">
        <f aca="false">DP31</f>
        <v>4</v>
      </c>
    </row>
    <row r="536" customFormat="false" ht="15" hidden="false" customHeight="false" outlineLevel="0" collapsed="false">
      <c r="A536" s="164" t="str">
        <f aca="false">DO32</f>
        <v>O43</v>
      </c>
      <c r="B536" s="164" t="n">
        <f aca="false">DP32</f>
        <v>4</v>
      </c>
    </row>
    <row r="537" customFormat="false" ht="15" hidden="false" customHeight="false" outlineLevel="0" collapsed="false">
      <c r="A537" s="164" t="str">
        <f aca="false">DO33</f>
        <v>O44</v>
      </c>
      <c r="B537" s="164" t="n">
        <f aca="false">DP33</f>
        <v>0</v>
      </c>
    </row>
    <row r="538" customFormat="false" ht="15" hidden="false" customHeight="false" outlineLevel="0" collapsed="false">
      <c r="A538" s="164" t="str">
        <f aca="false">DO34</f>
        <v>O45</v>
      </c>
      <c r="B538" s="164" t="n">
        <f aca="false">DP34</f>
        <v>5</v>
      </c>
    </row>
    <row r="539" customFormat="false" ht="15" hidden="false" customHeight="false" outlineLevel="0" collapsed="false">
      <c r="A539" s="164" t="str">
        <f aca="false">DO35</f>
        <v>O46</v>
      </c>
      <c r="B539" s="164" t="n">
        <f aca="false">DP35</f>
        <v>4</v>
      </c>
    </row>
    <row r="540" customFormat="false" ht="15" hidden="false" customHeight="false" outlineLevel="0" collapsed="false">
      <c r="A540" s="164" t="str">
        <f aca="false">DO36</f>
        <v>O51</v>
      </c>
      <c r="B540" s="164" t="n">
        <f aca="false">DP36</f>
        <v>5</v>
      </c>
    </row>
    <row r="541" customFormat="false" ht="15" hidden="false" customHeight="false" outlineLevel="0" collapsed="false">
      <c r="A541" s="164" t="str">
        <f aca="false">DO37</f>
        <v>O52</v>
      </c>
      <c r="B541" s="164" t="n">
        <f aca="false">DP37</f>
        <v>5</v>
      </c>
    </row>
    <row r="542" customFormat="false" ht="15" hidden="false" customHeight="false" outlineLevel="0" collapsed="false">
      <c r="A542" s="164" t="str">
        <f aca="false">DO38</f>
        <v>O53</v>
      </c>
      <c r="B542" s="164" t="n">
        <f aca="false">DP38</f>
        <v>5</v>
      </c>
    </row>
    <row r="543" customFormat="false" ht="15" hidden="false" customHeight="false" outlineLevel="0" collapsed="false">
      <c r="A543" s="164" t="str">
        <f aca="false">DO39</f>
        <v>O54</v>
      </c>
      <c r="B543" s="164" t="n">
        <f aca="false">DP39</f>
        <v>5</v>
      </c>
    </row>
    <row r="544" customFormat="false" ht="15" hidden="false" customHeight="false" outlineLevel="0" collapsed="false">
      <c r="A544" s="164" t="str">
        <f aca="false">DO40</f>
        <v>O55</v>
      </c>
      <c r="B544" s="164" t="n">
        <f aca="false">DP40</f>
        <v>0</v>
      </c>
    </row>
    <row r="545" customFormat="false" ht="15" hidden="false" customHeight="false" outlineLevel="0" collapsed="false">
      <c r="A545" s="164" t="str">
        <f aca="false">DO41</f>
        <v>O56</v>
      </c>
      <c r="B545" s="164" t="n">
        <f aca="false">DP41</f>
        <v>5</v>
      </c>
    </row>
    <row r="546" customFormat="false" ht="15" hidden="false" customHeight="false" outlineLevel="0" collapsed="false">
      <c r="A546" s="164" t="str">
        <f aca="false">DO42</f>
        <v>O61</v>
      </c>
      <c r="B546" s="164" t="n">
        <f aca="false">DP42</f>
        <v>1</v>
      </c>
    </row>
    <row r="547" customFormat="false" ht="15" hidden="false" customHeight="false" outlineLevel="0" collapsed="false">
      <c r="A547" s="164" t="str">
        <f aca="false">DO43</f>
        <v>O62</v>
      </c>
      <c r="B547" s="164" t="n">
        <f aca="false">DP43</f>
        <v>2</v>
      </c>
    </row>
    <row r="548" customFormat="false" ht="15" hidden="false" customHeight="false" outlineLevel="0" collapsed="false">
      <c r="A548" s="164" t="str">
        <f aca="false">DO44</f>
        <v>O63</v>
      </c>
      <c r="B548" s="164" t="n">
        <f aca="false">DP44</f>
        <v>6</v>
      </c>
    </row>
    <row r="549" customFormat="false" ht="15" hidden="false" customHeight="false" outlineLevel="0" collapsed="false">
      <c r="A549" s="164" t="str">
        <f aca="false">DO45</f>
        <v>O64</v>
      </c>
      <c r="B549" s="164" t="n">
        <f aca="false">DP45</f>
        <v>4</v>
      </c>
    </row>
    <row r="550" customFormat="false" ht="15" hidden="false" customHeight="false" outlineLevel="0" collapsed="false">
      <c r="A550" s="164" t="str">
        <f aca="false">DO46</f>
        <v>O65</v>
      </c>
      <c r="B550" s="164" t="n">
        <f aca="false">DP46</f>
        <v>5</v>
      </c>
    </row>
    <row r="551" customFormat="false" ht="15" hidden="false" customHeight="false" outlineLevel="0" collapsed="false">
      <c r="A551" s="164" t="str">
        <f aca="false">DO47</f>
        <v>O66</v>
      </c>
      <c r="B551" s="164" t="n">
        <f aca="false">DP47</f>
        <v>0</v>
      </c>
    </row>
    <row r="552" customFormat="false" ht="15" hidden="false" customHeight="false" outlineLevel="0" collapsed="false">
      <c r="A552" s="164" t="str">
        <f aca="false">DW12</f>
        <v>P11</v>
      </c>
      <c r="B552" s="164" t="n">
        <f aca="false">DX12</f>
        <v>0</v>
      </c>
    </row>
    <row r="553" customFormat="false" ht="15" hidden="false" customHeight="false" outlineLevel="0" collapsed="false">
      <c r="A553" s="164" t="str">
        <f aca="false">DW13</f>
        <v>P12</v>
      </c>
      <c r="B553" s="164" t="n">
        <f aca="false">DX13</f>
        <v>2</v>
      </c>
    </row>
    <row r="554" customFormat="false" ht="15" hidden="false" customHeight="false" outlineLevel="0" collapsed="false">
      <c r="A554" s="164" t="str">
        <f aca="false">DW14</f>
        <v>P13</v>
      </c>
      <c r="B554" s="164" t="n">
        <f aca="false">DX14</f>
        <v>3</v>
      </c>
    </row>
    <row r="555" customFormat="false" ht="15" hidden="false" customHeight="false" outlineLevel="0" collapsed="false">
      <c r="A555" s="164" t="str">
        <f aca="false">DW15</f>
        <v>P14</v>
      </c>
      <c r="B555" s="164" t="n">
        <f aca="false">DX15</f>
        <v>0</v>
      </c>
    </row>
    <row r="556" customFormat="false" ht="15" hidden="false" customHeight="false" outlineLevel="0" collapsed="false">
      <c r="A556" s="164" t="str">
        <f aca="false">DW16</f>
        <v>P15</v>
      </c>
      <c r="B556" s="164" t="n">
        <f aca="false">DX16</f>
        <v>1</v>
      </c>
    </row>
    <row r="557" customFormat="false" ht="15" hidden="false" customHeight="false" outlineLevel="0" collapsed="false">
      <c r="A557" s="164" t="str">
        <f aca="false">DW17</f>
        <v>P16</v>
      </c>
      <c r="B557" s="164" t="n">
        <f aca="false">DX17</f>
        <v>1</v>
      </c>
    </row>
    <row r="558" customFormat="false" ht="15" hidden="false" customHeight="false" outlineLevel="0" collapsed="false">
      <c r="A558" s="164" t="str">
        <f aca="false">DW18</f>
        <v>P21</v>
      </c>
      <c r="B558" s="164" t="n">
        <f aca="false">DX18</f>
        <v>2</v>
      </c>
    </row>
    <row r="559" customFormat="false" ht="15" hidden="false" customHeight="false" outlineLevel="0" collapsed="false">
      <c r="A559" s="164" t="str">
        <f aca="false">DW19</f>
        <v>P22</v>
      </c>
      <c r="B559" s="164" t="n">
        <f aca="false">DX19</f>
        <v>0</v>
      </c>
    </row>
    <row r="560" customFormat="false" ht="15" hidden="false" customHeight="false" outlineLevel="0" collapsed="false">
      <c r="A560" s="164" t="str">
        <f aca="false">DW20</f>
        <v>P23</v>
      </c>
      <c r="B560" s="164" t="n">
        <f aca="false">DX20</f>
        <v>3</v>
      </c>
    </row>
    <row r="561" customFormat="false" ht="15" hidden="false" customHeight="false" outlineLevel="0" collapsed="false">
      <c r="A561" s="164" t="str">
        <f aca="false">DW21</f>
        <v>P24</v>
      </c>
      <c r="B561" s="164" t="n">
        <f aca="false">DX21</f>
        <v>2</v>
      </c>
    </row>
    <row r="562" customFormat="false" ht="15" hidden="false" customHeight="false" outlineLevel="0" collapsed="false">
      <c r="A562" s="164" t="str">
        <f aca="false">DW22</f>
        <v>P25</v>
      </c>
      <c r="B562" s="164" t="n">
        <f aca="false">DX22</f>
        <v>2</v>
      </c>
    </row>
    <row r="563" customFormat="false" ht="15" hidden="false" customHeight="false" outlineLevel="0" collapsed="false">
      <c r="A563" s="164" t="str">
        <f aca="false">DW23</f>
        <v>P26</v>
      </c>
      <c r="B563" s="164" t="n">
        <f aca="false">DX23</f>
        <v>3</v>
      </c>
    </row>
    <row r="564" customFormat="false" ht="15" hidden="false" customHeight="false" outlineLevel="0" collapsed="false">
      <c r="A564" s="164" t="str">
        <f aca="false">DW24</f>
        <v>P31</v>
      </c>
      <c r="B564" s="164" t="n">
        <f aca="false">DX24</f>
        <v>3</v>
      </c>
    </row>
    <row r="565" customFormat="false" ht="15" hidden="false" customHeight="false" outlineLevel="0" collapsed="false">
      <c r="A565" s="164" t="str">
        <f aca="false">DW25</f>
        <v>P32</v>
      </c>
      <c r="B565" s="164" t="n">
        <f aca="false">DX25</f>
        <v>3</v>
      </c>
    </row>
    <row r="566" customFormat="false" ht="15" hidden="false" customHeight="false" outlineLevel="0" collapsed="false">
      <c r="A566" s="164" t="str">
        <f aca="false">DW26</f>
        <v>P33</v>
      </c>
      <c r="B566" s="164" t="n">
        <f aca="false">DX26</f>
        <v>0</v>
      </c>
    </row>
    <row r="567" customFormat="false" ht="15" hidden="false" customHeight="false" outlineLevel="0" collapsed="false">
      <c r="A567" s="164" t="str">
        <f aca="false">DW27</f>
        <v>P34</v>
      </c>
      <c r="B567" s="164" t="n">
        <f aca="false">DX27</f>
        <v>3</v>
      </c>
    </row>
    <row r="568" customFormat="false" ht="15" hidden="false" customHeight="false" outlineLevel="0" collapsed="false">
      <c r="A568" s="164" t="str">
        <f aca="false">DW28</f>
        <v>P35</v>
      </c>
      <c r="B568" s="164" t="n">
        <f aca="false">DX28</f>
        <v>3</v>
      </c>
    </row>
    <row r="569" customFormat="false" ht="15" hidden="false" customHeight="false" outlineLevel="0" collapsed="false">
      <c r="A569" s="164" t="str">
        <f aca="false">DW29</f>
        <v>P36</v>
      </c>
      <c r="B569" s="164" t="n">
        <f aca="false">DX29</f>
        <v>3</v>
      </c>
    </row>
    <row r="570" customFormat="false" ht="15" hidden="false" customHeight="false" outlineLevel="0" collapsed="false">
      <c r="A570" s="164" t="str">
        <f aca="false">DW30</f>
        <v>P41</v>
      </c>
      <c r="B570" s="164" t="n">
        <f aca="false">DX30</f>
        <v>0</v>
      </c>
    </row>
    <row r="571" customFormat="false" ht="15" hidden="false" customHeight="false" outlineLevel="0" collapsed="false">
      <c r="A571" s="164" t="str">
        <f aca="false">DW31</f>
        <v>P42</v>
      </c>
      <c r="B571" s="164" t="n">
        <f aca="false">DX31</f>
        <v>2</v>
      </c>
    </row>
    <row r="572" customFormat="false" ht="15" hidden="false" customHeight="false" outlineLevel="0" collapsed="false">
      <c r="A572" s="164" t="str">
        <f aca="false">DW32</f>
        <v>P43</v>
      </c>
      <c r="B572" s="164" t="n">
        <f aca="false">DX32</f>
        <v>3</v>
      </c>
    </row>
    <row r="573" customFormat="false" ht="15" hidden="false" customHeight="false" outlineLevel="0" collapsed="false">
      <c r="A573" s="164" t="str">
        <f aca="false">DW33</f>
        <v>P44</v>
      </c>
      <c r="B573" s="164" t="n">
        <f aca="false">DX33</f>
        <v>0</v>
      </c>
    </row>
    <row r="574" customFormat="false" ht="15" hidden="false" customHeight="false" outlineLevel="0" collapsed="false">
      <c r="A574" s="164" t="str">
        <f aca="false">DW34</f>
        <v>P45</v>
      </c>
      <c r="B574" s="164" t="n">
        <f aca="false">DX34</f>
        <v>5</v>
      </c>
    </row>
    <row r="575" customFormat="false" ht="15" hidden="false" customHeight="false" outlineLevel="0" collapsed="false">
      <c r="A575" s="164" t="str">
        <f aca="false">DW35</f>
        <v>P46</v>
      </c>
      <c r="B575" s="164" t="n">
        <f aca="false">DX35</f>
        <v>4</v>
      </c>
    </row>
    <row r="576" customFormat="false" ht="15" hidden="false" customHeight="false" outlineLevel="0" collapsed="false">
      <c r="A576" s="164" t="str">
        <f aca="false">DW36</f>
        <v>P51</v>
      </c>
      <c r="B576" s="164" t="n">
        <f aca="false">DX36</f>
        <v>1</v>
      </c>
    </row>
    <row r="577" customFormat="false" ht="15" hidden="false" customHeight="false" outlineLevel="0" collapsed="false">
      <c r="A577" s="164" t="str">
        <f aca="false">DW37</f>
        <v>P52</v>
      </c>
      <c r="B577" s="164" t="n">
        <f aca="false">DX37</f>
        <v>2</v>
      </c>
    </row>
    <row r="578" customFormat="false" ht="15" hidden="false" customHeight="false" outlineLevel="0" collapsed="false">
      <c r="A578" s="164" t="str">
        <f aca="false">DW38</f>
        <v>P53</v>
      </c>
      <c r="B578" s="164" t="n">
        <f aca="false">DX38</f>
        <v>3</v>
      </c>
    </row>
    <row r="579" customFormat="false" ht="15" hidden="false" customHeight="false" outlineLevel="0" collapsed="false">
      <c r="A579" s="164" t="str">
        <f aca="false">DW39</f>
        <v>P54</v>
      </c>
      <c r="B579" s="164" t="n">
        <f aca="false">DX39</f>
        <v>5</v>
      </c>
    </row>
    <row r="580" customFormat="false" ht="15" hidden="false" customHeight="false" outlineLevel="0" collapsed="false">
      <c r="A580" s="164" t="str">
        <f aca="false">DW40</f>
        <v>P55</v>
      </c>
      <c r="B580" s="164" t="n">
        <f aca="false">DX40</f>
        <v>0</v>
      </c>
    </row>
    <row r="581" customFormat="false" ht="15" hidden="false" customHeight="false" outlineLevel="0" collapsed="false">
      <c r="A581" s="164" t="str">
        <f aca="false">DW41</f>
        <v>P56</v>
      </c>
      <c r="B581" s="164" t="n">
        <f aca="false">DX41</f>
        <v>5</v>
      </c>
    </row>
    <row r="582" customFormat="false" ht="15" hidden="false" customHeight="false" outlineLevel="0" collapsed="false">
      <c r="A582" s="164" t="str">
        <f aca="false">DW42</f>
        <v>P61</v>
      </c>
      <c r="B582" s="164" t="n">
        <f aca="false">DX42</f>
        <v>1</v>
      </c>
    </row>
    <row r="583" customFormat="false" ht="15" hidden="false" customHeight="false" outlineLevel="0" collapsed="false">
      <c r="A583" s="164" t="str">
        <f aca="false">DW43</f>
        <v>P62</v>
      </c>
      <c r="B583" s="164" t="n">
        <f aca="false">DX43</f>
        <v>2</v>
      </c>
    </row>
    <row r="584" customFormat="false" ht="15" hidden="false" customHeight="false" outlineLevel="0" collapsed="false">
      <c r="A584" s="164" t="str">
        <f aca="false">DW44</f>
        <v>P63</v>
      </c>
      <c r="B584" s="164" t="n">
        <f aca="false">DX44</f>
        <v>3</v>
      </c>
    </row>
    <row r="585" customFormat="false" ht="15" hidden="false" customHeight="false" outlineLevel="0" collapsed="false">
      <c r="A585" s="164" t="str">
        <f aca="false">DW45</f>
        <v>P64</v>
      </c>
      <c r="B585" s="164" t="n">
        <f aca="false">DX45</f>
        <v>4</v>
      </c>
    </row>
    <row r="586" customFormat="false" ht="15" hidden="false" customHeight="false" outlineLevel="0" collapsed="false">
      <c r="A586" s="164" t="str">
        <f aca="false">DW46</f>
        <v>P65</v>
      </c>
      <c r="B586" s="164" t="n">
        <f aca="false">DX46</f>
        <v>5</v>
      </c>
    </row>
    <row r="587" customFormat="false" ht="15" hidden="false" customHeight="false" outlineLevel="0" collapsed="false">
      <c r="A587" s="164" t="str">
        <f aca="false">DW47</f>
        <v>P66</v>
      </c>
      <c r="B587" s="164" t="n">
        <f aca="false">DX47</f>
        <v>0</v>
      </c>
    </row>
  </sheetData>
  <sheetProtection sheet="true" objects="true" scenarios="true" selectLockedCells="true" selectUnlockedCells="true"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3:CH381"/>
  <sheetViews>
    <sheetView showFormulas="false" showGridLines="tru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A1" activeCellId="0" sqref="A1"/>
    </sheetView>
  </sheetViews>
  <sheetFormatPr defaultColWidth="9.13671875" defaultRowHeight="15" zeroHeight="false" outlineLevelRow="0" outlineLevelCol="0"/>
  <cols>
    <col collapsed="false" customWidth="true" hidden="false" outlineLevel="0" max="1" min="1" style="164" width="22.7"/>
    <col collapsed="false" customWidth="true" hidden="false" outlineLevel="0" max="2" min="2" style="164" width="20.3"/>
    <col collapsed="false" customWidth="true" hidden="false" outlineLevel="0" max="3" min="3" style="164" width="9"/>
    <col collapsed="false" customWidth="true" hidden="false" outlineLevel="0" max="4" min="4" style="164" width="20.3"/>
    <col collapsed="false" customWidth="true" hidden="false" outlineLevel="0" max="5" min="5" style="164" width="7.57"/>
    <col collapsed="false" customWidth="true" hidden="false" outlineLevel="0" max="6" min="6" style="164" width="20.3"/>
    <col collapsed="false" customWidth="true" hidden="false" outlineLevel="0" max="7" min="7" style="164" width="6.15"/>
    <col collapsed="false" customWidth="true" hidden="false" outlineLevel="0" max="8" min="8" style="164" width="20.3"/>
    <col collapsed="false" customWidth="true" hidden="false" outlineLevel="0" max="9" min="9" style="164" width="5.7"/>
    <col collapsed="false" customWidth="true" hidden="false" outlineLevel="0" max="10" min="10" style="164" width="20.3"/>
    <col collapsed="false" customWidth="true" hidden="false" outlineLevel="0" max="11" min="11" style="164" width="7.15"/>
    <col collapsed="false" customWidth="true" hidden="false" outlineLevel="0" max="12" min="12" style="164" width="3.71"/>
    <col collapsed="false" customWidth="true" hidden="false" outlineLevel="0" max="17" min="13" style="204" width="5.01"/>
    <col collapsed="false" customWidth="true" hidden="false" outlineLevel="0" max="19" min="18" style="204" width="2.71"/>
    <col collapsed="false" customWidth="true" hidden="false" outlineLevel="0" max="25" min="20" style="164" width="3.3"/>
    <col collapsed="false" customWidth="true" hidden="false" outlineLevel="0" max="27" min="26" style="204" width="2.71"/>
    <col collapsed="false" customWidth="true" hidden="false" outlineLevel="0" max="33" min="28" style="164" width="3.3"/>
    <col collapsed="false" customWidth="true" hidden="false" outlineLevel="0" max="35" min="34" style="204" width="2.71"/>
    <col collapsed="false" customWidth="true" hidden="false" outlineLevel="0" max="41" min="36" style="164" width="3.3"/>
    <col collapsed="false" customWidth="true" hidden="false" outlineLevel="0" max="43" min="42" style="204" width="2.71"/>
    <col collapsed="false" customWidth="true" hidden="false" outlineLevel="0" max="49" min="44" style="164" width="3.3"/>
    <col collapsed="false" customWidth="true" hidden="false" outlineLevel="0" max="50" min="50" style="204" width="3.3"/>
    <col collapsed="false" customWidth="true" hidden="false" outlineLevel="0" max="51" min="51" style="204" width="2.71"/>
    <col collapsed="false" customWidth="true" hidden="false" outlineLevel="0" max="57" min="52" style="164" width="3.3"/>
    <col collapsed="false" customWidth="false" hidden="false" outlineLevel="0" max="58" min="58" style="164" width="9.13"/>
    <col collapsed="false" customWidth="true" hidden="false" outlineLevel="0" max="59" min="59" style="164" width="3.71"/>
    <col collapsed="false" customWidth="true" hidden="false" outlineLevel="0" max="60" min="60" style="164" width="18.42"/>
    <col collapsed="false" customWidth="true" hidden="false" outlineLevel="0" max="61" min="61" style="164" width="3.71"/>
    <col collapsed="false" customWidth="true" hidden="false" outlineLevel="0" max="62" min="62" style="164" width="18.42"/>
    <col collapsed="false" customWidth="true" hidden="false" outlineLevel="0" max="63" min="63" style="164" width="3.71"/>
    <col collapsed="false" customWidth="true" hidden="false" outlineLevel="0" max="64" min="64" style="164" width="18.42"/>
    <col collapsed="false" customWidth="true" hidden="false" outlineLevel="0" max="65" min="65" style="164" width="3.71"/>
    <col collapsed="false" customWidth="true" hidden="false" outlineLevel="0" max="66" min="66" style="164" width="18.42"/>
    <col collapsed="false" customWidth="true" hidden="false" outlineLevel="0" max="67" min="67" style="164" width="3.71"/>
    <col collapsed="false" customWidth="true" hidden="false" outlineLevel="0" max="68" min="68" style="164" width="9.29"/>
    <col collapsed="false" customWidth="true" hidden="false" outlineLevel="0" max="69" min="69" style="164" width="6.88"/>
    <col collapsed="false" customWidth="true" hidden="false" outlineLevel="0" max="70" min="70" style="164" width="19.71"/>
    <col collapsed="false" customWidth="true" hidden="false" outlineLevel="0" max="71" min="71" style="164" width="5.14"/>
    <col collapsed="false" customWidth="true" hidden="false" outlineLevel="0" max="72" min="72" style="164" width="18.71"/>
    <col collapsed="false" customWidth="true" hidden="false" outlineLevel="0" max="73" min="73" style="164" width="5.7"/>
    <col collapsed="false" customWidth="true" hidden="false" outlineLevel="0" max="74" min="74" style="164" width="12.14"/>
    <col collapsed="false" customWidth="true" hidden="false" outlineLevel="0" max="75" min="75" style="164" width="7.41"/>
    <col collapsed="false" customWidth="true" hidden="false" outlineLevel="0" max="76" min="76" style="164" width="18"/>
    <col collapsed="false" customWidth="true" hidden="false" outlineLevel="0" max="77" min="77" style="164" width="5.7"/>
    <col collapsed="false" customWidth="true" hidden="false" outlineLevel="0" max="78" min="78" style="164" width="64.02"/>
    <col collapsed="false" customWidth="true" hidden="false" outlineLevel="0" max="79" min="79" style="164" width="3.42"/>
    <col collapsed="false" customWidth="true" hidden="false" outlineLevel="0" max="80" min="80" style="164" width="34"/>
    <col collapsed="false" customWidth="true" hidden="false" outlineLevel="0" max="81" min="81" style="164" width="35"/>
    <col collapsed="false" customWidth="true" hidden="false" outlineLevel="0" max="82" min="82" style="164" width="28.42"/>
    <col collapsed="false" customWidth="true" hidden="false" outlineLevel="0" max="83" min="83" style="164" width="60.85"/>
    <col collapsed="false" customWidth="true" hidden="false" outlineLevel="0" max="84" min="84" style="164" width="66.15"/>
    <col collapsed="false" customWidth="false" hidden="false" outlineLevel="0" max="1024" min="85" style="164" width="9.13"/>
  </cols>
  <sheetData>
    <row r="3" customFormat="false" ht="15" hidden="false" customHeight="false" outlineLevel="0" collapsed="false">
      <c r="E3" s="164" t="s">
        <v>133</v>
      </c>
      <c r="G3" s="164" t="s">
        <v>133</v>
      </c>
      <c r="I3" s="164" t="s">
        <v>134</v>
      </c>
      <c r="K3" s="164" t="s">
        <v>135</v>
      </c>
      <c r="BQ3" s="164" t="s">
        <v>136</v>
      </c>
      <c r="BR3" s="164" t="s">
        <v>10</v>
      </c>
      <c r="CB3" s="164" t="s">
        <v>137</v>
      </c>
      <c r="CG3" s="164" t="s">
        <v>138</v>
      </c>
    </row>
    <row r="4" customFormat="false" ht="15" hidden="false" customHeight="false" outlineLevel="0" collapsed="false">
      <c r="A4" s="205" t="str">
        <f aca="false">'Result do Turno'!D4</f>
        <v>RODRIGO SOARES</v>
      </c>
      <c r="B4" s="206" t="str">
        <f aca="false">'Result do Turno'!V5</f>
        <v>GUSTAVO LUNA</v>
      </c>
      <c r="C4" s="164" t="str">
        <f aca="false">IF(BQ4=1,"",IF(M4=0,A4,B4))</f>
        <v/>
      </c>
      <c r="D4" s="164" t="str">
        <f aca="false">'Result do Turno'!AJ5</f>
        <v>TIAGO PRATA</v>
      </c>
      <c r="E4" s="164" t="str">
        <f aca="false">IF(BS4=1,"",IF(N4=0,A4,D4))</f>
        <v/>
      </c>
      <c r="F4" s="206" t="str">
        <f aca="false">'Result do Turno'!AX5</f>
        <v>DOUGLAS VELASQUEZ</v>
      </c>
      <c r="G4" s="164" t="str">
        <f aca="false">IF(BU4=1,"",IF(O4=0,A4,F4))</f>
        <v/>
      </c>
      <c r="H4" s="206" t="str">
        <f aca="false">'Result do Turno'!BL5</f>
        <v>OTAVIO BUENO</v>
      </c>
      <c r="I4" s="164" t="str">
        <f aca="false">IF(BW4=1,"",IF(P4=0,A4,H4))</f>
        <v/>
      </c>
      <c r="J4" s="206" t="str">
        <f aca="false">'Result do Turno'!BZ5</f>
        <v>ENZO ALCOFORADO</v>
      </c>
      <c r="K4" s="164" t="str">
        <f aca="false">IF(BY4=1,"",IF(Q4=0,A4,J4))</f>
        <v/>
      </c>
      <c r="M4" s="207" t="str">
        <f aca="false">'Result do Turno'!U5</f>
        <v>(D)</v>
      </c>
      <c r="N4" s="207" t="n">
        <f aca="false">'Result do Turno'!AI5</f>
        <v>0</v>
      </c>
      <c r="O4" s="207" t="str">
        <f aca="false">'Result do Turno'!AW5</f>
        <v>(D)</v>
      </c>
      <c r="P4" s="207" t="n">
        <f aca="false">'Result do Turno'!BK5</f>
        <v>0</v>
      </c>
      <c r="Q4" s="207" t="str">
        <f aca="false">'Result do Turno'!BY5</f>
        <v>(D)</v>
      </c>
      <c r="R4" s="208" t="str">
        <f aca="false">IF('Result do Turno'!X4="","",'Result do Turno'!X4)</f>
        <v/>
      </c>
      <c r="S4" s="209" t="str">
        <f aca="false">IF('Result do Turno'!X5="","",'Result do Turno'!X5)</f>
        <v/>
      </c>
      <c r="T4" s="209" t="n">
        <f aca="false">IF('Result do Turno'!Y4="","",'Result do Turno'!Y4)</f>
        <v>4</v>
      </c>
      <c r="U4" s="209" t="n">
        <f aca="false">IF('Result do Turno'!Y5="","",'Result do Turno'!Y5)</f>
        <v>6</v>
      </c>
      <c r="V4" s="209" t="n">
        <f aca="false">IF('Result do Turno'!Z4="","",'Result do Turno'!Z4)</f>
        <v>6</v>
      </c>
      <c r="W4" s="209" t="n">
        <f aca="false">IF('Result do Turno'!Z5="","",'Result do Turno'!Z5)</f>
        <v>3</v>
      </c>
      <c r="X4" s="209" t="n">
        <f aca="false">IF('Result do Turno'!AA4="","",'Result do Turno'!AA4)</f>
        <v>13</v>
      </c>
      <c r="Y4" s="210" t="n">
        <f aca="false">IF('Result do Turno'!AA5="","",'Result do Turno'!AA5)</f>
        <v>11</v>
      </c>
      <c r="Z4" s="208" t="str">
        <f aca="false">IF('Result do Turno'!AL4="","",'Result do Turno'!AL4)</f>
        <v/>
      </c>
      <c r="AA4" s="209" t="str">
        <f aca="false">IF('Result do Turno'!AL5="","",'Result do Turno'!AL5)</f>
        <v/>
      </c>
      <c r="AB4" s="209" t="n">
        <f aca="false">IF('Result do Turno'!AM4="","",'Result do Turno'!AM4)</f>
        <v>6</v>
      </c>
      <c r="AC4" s="209" t="n">
        <f aca="false">IF('Result do Turno'!AM5="","",'Result do Turno'!AM5)</f>
        <v>4</v>
      </c>
      <c r="AD4" s="209" t="n">
        <f aca="false">IF('Result do Turno'!AN4="","",'Result do Turno'!AN4)</f>
        <v>6</v>
      </c>
      <c r="AE4" s="209" t="n">
        <f aca="false">IF('Result do Turno'!AN5="","",'Result do Turno'!AN5)</f>
        <v>0</v>
      </c>
      <c r="AF4" s="209" t="str">
        <f aca="false">IF('Result do Turno'!AO4="","",'Result do Turno'!AO4)</f>
        <v/>
      </c>
      <c r="AG4" s="210" t="str">
        <f aca="false">IF('Result do Turno'!AO5="","",'Result do Turno'!AO5)</f>
        <v/>
      </c>
      <c r="AH4" s="208" t="str">
        <f aca="false">IF('Result do Turno'!AZ4="","",'Result do Turno'!AZ4)</f>
        <v/>
      </c>
      <c r="AI4" s="209" t="str">
        <f aca="false">IF('Result do Turno'!AZ5="","",'Result do Turno'!AZ5)</f>
        <v/>
      </c>
      <c r="AJ4" s="209" t="n">
        <f aca="false">IF('Result do Turno'!BA4="","",'Result do Turno'!BA4)</f>
        <v>2</v>
      </c>
      <c r="AK4" s="209" t="n">
        <f aca="false">IF('Result do Turno'!BA5="","",'Result do Turno'!BA5)</f>
        <v>6</v>
      </c>
      <c r="AL4" s="209" t="n">
        <f aca="false">IF('Result do Turno'!BB4="","",'Result do Turno'!BB4)</f>
        <v>1</v>
      </c>
      <c r="AM4" s="209" t="n">
        <f aca="false">IF('Result do Turno'!BB5="","",'Result do Turno'!BB5)</f>
        <v>6</v>
      </c>
      <c r="AN4" s="209" t="str">
        <f aca="false">IF('Result do Turno'!BC4="","",'Result do Turno'!BC4)</f>
        <v/>
      </c>
      <c r="AO4" s="210" t="str">
        <f aca="false">IF('Result do Turno'!BC5="","",'Result do Turno'!BC5)</f>
        <v/>
      </c>
      <c r="AP4" s="208" t="str">
        <f aca="false">IF('Result do Turno'!BN4="","",'Result do Turno'!BN4)</f>
        <v>O</v>
      </c>
      <c r="AQ4" s="209" t="str">
        <f aca="false">IF('Result do Turno'!BN5="","",'Result do Turno'!BN5)</f>
        <v>W</v>
      </c>
      <c r="AR4" s="209" t="str">
        <f aca="false">IF('Result do Turno'!BO4="","",'Result do Turno'!BO4)</f>
        <v/>
      </c>
      <c r="AS4" s="209" t="str">
        <f aca="false">IF('Result do Turno'!BO5="","",'Result do Turno'!BO5)</f>
        <v/>
      </c>
      <c r="AT4" s="209" t="str">
        <f aca="false">IF('Result do Turno'!BP4="","",'Result do Turno'!BP4)</f>
        <v/>
      </c>
      <c r="AU4" s="209" t="str">
        <f aca="false">IF('Result do Turno'!BP5="","",'Result do Turno'!BP5)</f>
        <v/>
      </c>
      <c r="AV4" s="209" t="str">
        <f aca="false">IF('Result do Turno'!BQ4="","",'Result do Turno'!BQ4)</f>
        <v/>
      </c>
      <c r="AW4" s="210" t="str">
        <f aca="false">IF('Result do Turno'!BQ5="","",'Result do Turno'!BQ5)</f>
        <v/>
      </c>
      <c r="AX4" s="208" t="str">
        <f aca="false">IF('Result do Turno'!CB4="","",'Result do Turno'!CB4)</f>
        <v>R</v>
      </c>
      <c r="AY4" s="209" t="str">
        <f aca="false">IF('Result do Turno'!CB5="","",'Result do Turno'!CB5)</f>
        <v/>
      </c>
      <c r="AZ4" s="209" t="n">
        <f aca="false">IF('Result do Turno'!CC4="","",'Result do Turno'!CC4)</f>
        <v>3</v>
      </c>
      <c r="BA4" s="209" t="n">
        <f aca="false">IF('Result do Turno'!CC5="","",'Result do Turno'!CC5)</f>
        <v>6</v>
      </c>
      <c r="BB4" s="209" t="str">
        <f aca="false">IF('Result do Turno'!CD4="","",'Result do Turno'!CD4)</f>
        <v/>
      </c>
      <c r="BC4" s="209" t="n">
        <f aca="false">IF('Result do Turno'!CD5="","",'Result do Turno'!CD5)</f>
        <v>3</v>
      </c>
      <c r="BD4" s="209" t="str">
        <f aca="false">IF('Result do Turno'!CE4="","",'Result do Turno'!CE4)</f>
        <v/>
      </c>
      <c r="BE4" s="210" t="str">
        <f aca="false">IF('Result do Turno'!CE5="","",'Result do Turno'!CE5)</f>
        <v/>
      </c>
      <c r="BG4" s="164" t="n">
        <f aca="false">'Result do Turno'!W4</f>
        <v>1</v>
      </c>
      <c r="BH4" s="164" t="str">
        <f aca="false">IF(R4="",IF(X4="",CONCATENATE(T4,"x",U4," ",V4,"x",W4),CONCATENATE(T4,"x",U4," ",V4,"x",W4," ",X4,"x",Y4)),CONCATENATE(R4,"x",S4))</f>
        <v>4x6 6x3 13x11</v>
      </c>
      <c r="BI4" s="164" t="n">
        <f aca="false">'Result do Turno'!AK4</f>
        <v>1</v>
      </c>
      <c r="BJ4" s="164" t="str">
        <f aca="false">IF(Z4="",IF(AF4="",CONCATENATE(AB4,"x",AC4," ",AD4,"x",AE4),CONCATENATE(AB4,"x",AC4," ",AD4,"x",AE4," ",AF4,"x",AG4)),CONCATENATE(Z4,"x",AA4))</f>
        <v>6x4 6x0</v>
      </c>
      <c r="BK4" s="164" t="n">
        <f aca="false">'Result do Turno'!AY4</f>
        <v>0</v>
      </c>
      <c r="BL4" s="164" t="str">
        <f aca="false">IF(AH4="",IF(AN4="",CONCATENATE(AJ4,"x",AK4," ",AL4,"x",AM4),CONCATENATE(AJ4,"x",AK4," ",AL4,"x",AM4," ",AN4,"x",AO4)),CONCATENATE(AH4,"x",AI4))</f>
        <v>2x6 1x6</v>
      </c>
      <c r="BM4" s="164" t="n">
        <f aca="false">'Result do Turno'!BM4</f>
        <v>0</v>
      </c>
      <c r="BN4" s="164" t="str">
        <f aca="false">IF(AP4="",IF(AV4="",CONCATENATE(AR4,"x",AS4," ",AT4,"x",AU4),CONCATENATE(AR4,"x",AS4," ",AT4,"x",AU4," ",AV4,"x",AW4)),CONCATENATE(AP4,"x",AQ4))</f>
        <v>OxW</v>
      </c>
      <c r="BO4" s="164" t="n">
        <f aca="false">'Result do Turno'!CA4</f>
        <v>0</v>
      </c>
      <c r="BP4" s="164" t="str">
        <f aca="false">IF(AX4="",IF(BD4="",CONCATENATE(AZ4,"x",BA4," ",BB4,"x",BC4),CONCATENATE(AZ4,"x",BA4," ",BB4,"x",BC4," ",BD4,"x",BE4)),CONCATENATE(AX4,"x",AY4))</f>
        <v>Rx</v>
      </c>
      <c r="BQ4" s="164" t="n">
        <f aca="false">IF(BH4="x x","",1)</f>
        <v>1</v>
      </c>
      <c r="BR4" s="164" t="str">
        <f aca="false">IF(BG4=1,CONCATENATE($A4, " venceu ",B4," por ",BH4),IF(BH4="OxW",CONCATENATE($A4, " perdeu para ",B4," por WxO"),CONCATENATE($A4, " perdeu para ",B4," por ",BH4)))</f>
        <v>RODRIGO SOARES venceu GUSTAVO LUNA por 4x6 6x3 13x11</v>
      </c>
      <c r="BS4" s="164" t="n">
        <f aca="false">IF(BJ4="x x","",1)</f>
        <v>1</v>
      </c>
      <c r="BT4" s="164" t="str">
        <f aca="false">IF(BI4=1,CONCATENATE($A4, " venceu ",D4," por ",BJ4),IF(BJ4="OxW",CONCATENATE($A4, " perdeu para ",D4," por WxO"),CONCATENATE($A4, " perdeu para ",D4," por ",BJ4)))</f>
        <v>RODRIGO SOARES venceu TIAGO PRATA por 6x4 6x0</v>
      </c>
      <c r="BU4" s="164" t="n">
        <f aca="false">IF(BL4="x x","",1)</f>
        <v>1</v>
      </c>
      <c r="BV4" s="164" t="str">
        <f aca="false">IF(BK4=1,CONCATENATE($A4, " venceu ",F4," por ",BL4),IF(BL4="OxW",CONCATENATE($A4, " perdeu para ",F4," por WxO"),CONCATENATE($A4, " perdeu para ",F4," por ",BL4)))</f>
        <v>RODRIGO SOARES perdeu para DOUGLAS VELASQUEZ por 2x6 1x6</v>
      </c>
      <c r="BW4" s="164" t="n">
        <f aca="false">IF(BN4="x x","",1)</f>
        <v>1</v>
      </c>
      <c r="BX4" s="164" t="str">
        <f aca="false">IF(BM4=1,CONCATENATE($A4, " venceu ",H4," por ",BN4),IF(BN4="OxW",CONCATENATE($A4, " perdeu para ",H4," por WxO"),CONCATENATE($A4, " perdeu para ",H4," por ",BN4)))</f>
        <v>RODRIGO SOARES perdeu para OTAVIO BUENO por WxO</v>
      </c>
      <c r="BY4" s="164" t="n">
        <f aca="false">IF(BP4="x x","",1)</f>
        <v>1</v>
      </c>
      <c r="BZ4" s="164" t="str">
        <f aca="false">IF(BO4=1,CONCATENATE($A4, " venceu ",J4," por ",BP4),IF(BP4="OxW",CONCATENATE($A4, " perdeu para ",J4," por WxO"),CONCATENATE($A4, " perdeu para ",J4," por ",BP4)))</f>
        <v>RODRIGO SOARES perdeu para ENZO ALCOFORADO por Rx</v>
      </c>
      <c r="CB4" s="164" t="str">
        <f aca="false">IF(BQ4=1,BR4,CONCATENATE(A4, " x ",B4))</f>
        <v>RODRIGO SOARES venceu GUSTAVO LUNA por 4x6 6x3 13x11</v>
      </c>
      <c r="CC4" s="164" t="str">
        <f aca="false">IF(BS4=1,BT4,CONCATENATE(A4, " x ",D4))</f>
        <v>RODRIGO SOARES venceu TIAGO PRATA por 6x4 6x0</v>
      </c>
      <c r="CD4" s="164" t="str">
        <f aca="false">IF(BU4=1,BV4,CONCATENATE(A4, " x ",F4))</f>
        <v>RODRIGO SOARES perdeu para DOUGLAS VELASQUEZ por 2x6 1x6</v>
      </c>
      <c r="CE4" s="164" t="str">
        <f aca="false">IF(BW4=1,BX4,CONCATENATE(A4, " x ",H4))</f>
        <v>RODRIGO SOARES perdeu para OTAVIO BUENO por WxO</v>
      </c>
      <c r="CF4" s="164" t="str">
        <f aca="false">IF(BY4=1,BZ4,CONCATENATE(A4, " x ",J4))</f>
        <v>RODRIGO SOARES perdeu para ENZO ALCOFORADO por Rx</v>
      </c>
      <c r="CG4" s="164" t="n">
        <f aca="false">COUNTIF(BH4:BP4,"OxW")</f>
        <v>1</v>
      </c>
      <c r="CH4" s="164" t="str">
        <f aca="false">IF(CG4&gt;2,CONCATENATE(A4," perdeu ",CG4, " jogos por WxO - Seus resultados todos serão alterados para perdidos por WxO",""),"")</f>
        <v/>
      </c>
    </row>
    <row r="5" customFormat="false" ht="15" hidden="false" customHeight="false" outlineLevel="0" collapsed="false">
      <c r="A5" s="205" t="str">
        <f aca="false">'Result do Turno'!D5</f>
        <v>ENZO ALCOFORADO</v>
      </c>
      <c r="B5" s="164" t="str">
        <f aca="false">'Result do Turno'!V7</f>
        <v>TIAGO PRATA</v>
      </c>
      <c r="C5" s="164" t="str">
        <f aca="false">IF(BQ5=1,"",IF(M5=0,A5,B5))</f>
        <v/>
      </c>
      <c r="D5" s="164" t="str">
        <f aca="false">'Result do Turno'!AJ7</f>
        <v>DOUGLAS VELASQUEZ</v>
      </c>
      <c r="E5" s="164" t="str">
        <f aca="false">IF(BS5=1,"",IF(N5=0,A5,D5))</f>
        <v/>
      </c>
      <c r="F5" s="164" t="str">
        <f aca="false">'Result do Turno'!AX7</f>
        <v>OTAVIO BUENO</v>
      </c>
      <c r="G5" s="164" t="str">
        <f aca="false">IF(BU5=1,"",IF(O5=0,A5,F5))</f>
        <v/>
      </c>
      <c r="H5" s="164" t="str">
        <f aca="false">'Result do Turno'!BL7</f>
        <v>GUSTAVO LUNA</v>
      </c>
      <c r="I5" s="164" t="str">
        <f aca="false">IF(BW5=1,"",IF(P5=0,A5,H5))</f>
        <v/>
      </c>
      <c r="J5" s="164" t="str">
        <f aca="false">'Result do Turno'!BZ4</f>
        <v>RODRIGO SOARES</v>
      </c>
      <c r="K5" s="164" t="str">
        <f aca="false">IF(BY5=1,"",IF(Q5=0,A5,J5))</f>
        <v/>
      </c>
      <c r="M5" s="207" t="str">
        <f aca="false">'Result do Turno'!U7</f>
        <v>(D)</v>
      </c>
      <c r="N5" s="207" t="n">
        <f aca="false">'Result do Turno'!AI7</f>
        <v>0</v>
      </c>
      <c r="O5" s="207" t="str">
        <f aca="false">'Result do Turno'!AW7</f>
        <v>(D)</v>
      </c>
      <c r="P5" s="207" t="str">
        <f aca="false">'Result do Turno'!BK7</f>
        <v>(D)</v>
      </c>
      <c r="Q5" s="207" t="n">
        <f aca="false">'Result do Turno'!BY4</f>
        <v>0</v>
      </c>
      <c r="R5" s="211" t="str">
        <f aca="false">IF('Result do Turno'!X6="","",'Result do Turno'!X6)</f>
        <v/>
      </c>
      <c r="S5" s="212" t="str">
        <f aca="false">IF('Result do Turno'!X7="","",'Result do Turno'!X7)</f>
        <v/>
      </c>
      <c r="T5" s="212" t="n">
        <f aca="false">IF('Result do Turno'!Y6="","",'Result do Turno'!Y6)</f>
        <v>6</v>
      </c>
      <c r="U5" s="212" t="n">
        <f aca="false">IF('Result do Turno'!Y7="","",'Result do Turno'!Y7)</f>
        <v>0</v>
      </c>
      <c r="V5" s="212" t="n">
        <f aca="false">IF('Result do Turno'!Z6="","",'Result do Turno'!Z6)</f>
        <v>7</v>
      </c>
      <c r="W5" s="212" t="n">
        <f aca="false">IF('Result do Turno'!Z7="","",'Result do Turno'!Z7)</f>
        <v>5</v>
      </c>
      <c r="X5" s="212" t="str">
        <f aca="false">IF('Result do Turno'!AA6="","",'Result do Turno'!AA6)</f>
        <v/>
      </c>
      <c r="Y5" s="213" t="str">
        <f aca="false">IF('Result do Turno'!AA7="","",'Result do Turno'!AA7)</f>
        <v/>
      </c>
      <c r="Z5" s="211" t="str">
        <f aca="false">IF('Result do Turno'!AL6="","",'Result do Turno'!AL6)</f>
        <v/>
      </c>
      <c r="AA5" s="212" t="str">
        <f aca="false">IF('Result do Turno'!AL7="","",'Result do Turno'!AL7)</f>
        <v/>
      </c>
      <c r="AB5" s="212" t="n">
        <f aca="false">IF('Result do Turno'!AM6="","",'Result do Turno'!AM6)</f>
        <v>7</v>
      </c>
      <c r="AC5" s="212" t="n">
        <f aca="false">IF('Result do Turno'!AM7="","",'Result do Turno'!AM7)</f>
        <v>5</v>
      </c>
      <c r="AD5" s="212" t="n">
        <f aca="false">IF('Result do Turno'!AN6="","",'Result do Turno'!AN6)</f>
        <v>4</v>
      </c>
      <c r="AE5" s="212" t="n">
        <f aca="false">IF('Result do Turno'!AN7="","",'Result do Turno'!AN7)</f>
        <v>6</v>
      </c>
      <c r="AF5" s="212" t="n">
        <f aca="false">IF('Result do Turno'!AO6="","",'Result do Turno'!AO6)</f>
        <v>10</v>
      </c>
      <c r="AG5" s="213" t="n">
        <f aca="false">IF('Result do Turno'!AO7="","",'Result do Turno'!AO7)</f>
        <v>8</v>
      </c>
      <c r="AH5" s="211" t="str">
        <f aca="false">IF('Result do Turno'!AZ6="","",'Result do Turno'!AZ6)</f>
        <v/>
      </c>
      <c r="AI5" s="212" t="str">
        <f aca="false">IF('Result do Turno'!AZ7="","",'Result do Turno'!AZ7)</f>
        <v/>
      </c>
      <c r="AJ5" s="212" t="n">
        <f aca="false">IF('Result do Turno'!BA6="","",'Result do Turno'!BA6)</f>
        <v>6</v>
      </c>
      <c r="AK5" s="212" t="n">
        <f aca="false">IF('Result do Turno'!BA7="","",'Result do Turno'!BA7)</f>
        <v>2</v>
      </c>
      <c r="AL5" s="212" t="n">
        <f aca="false">IF('Result do Turno'!BB6="","",'Result do Turno'!BB6)</f>
        <v>7</v>
      </c>
      <c r="AM5" s="212" t="n">
        <f aca="false">IF('Result do Turno'!BB7="","",'Result do Turno'!BB7)</f>
        <v>5</v>
      </c>
      <c r="AN5" s="212" t="str">
        <f aca="false">IF('Result do Turno'!BC6="","",'Result do Turno'!BC6)</f>
        <v/>
      </c>
      <c r="AO5" s="213" t="str">
        <f aca="false">IF('Result do Turno'!BC7="","",'Result do Turno'!BC7)</f>
        <v/>
      </c>
      <c r="AP5" s="211" t="str">
        <f aca="false">IF('Result do Turno'!BN6="","",'Result do Turno'!BN6)</f>
        <v/>
      </c>
      <c r="AQ5" s="212" t="str">
        <f aca="false">IF('Result do Turno'!BN7="","",'Result do Turno'!BN7)</f>
        <v/>
      </c>
      <c r="AR5" s="212" t="n">
        <f aca="false">IF('Result do Turno'!BO6="","",'Result do Turno'!BO6)</f>
        <v>3</v>
      </c>
      <c r="AS5" s="212" t="n">
        <f aca="false">IF('Result do Turno'!BO7="","",'Result do Turno'!BO7)</f>
        <v>6</v>
      </c>
      <c r="AT5" s="212" t="n">
        <f aca="false">IF('Result do Turno'!BP6="","",'Result do Turno'!BP6)</f>
        <v>7</v>
      </c>
      <c r="AU5" s="212" t="n">
        <f aca="false">IF('Result do Turno'!BP7="","",'Result do Turno'!BP7)</f>
        <v>5</v>
      </c>
      <c r="AV5" s="212" t="n">
        <f aca="false">IF('Result do Turno'!BQ6="","",'Result do Turno'!BQ6)</f>
        <v>10</v>
      </c>
      <c r="AW5" s="213" t="n">
        <f aca="false">IF('Result do Turno'!BQ7="","",'Result do Turno'!BQ7)</f>
        <v>6</v>
      </c>
      <c r="AX5" s="211" t="str">
        <f aca="false">IF('Result do Turno'!CB5="","",'Result do Turno'!CB5)</f>
        <v/>
      </c>
      <c r="AY5" s="212" t="str">
        <f aca="false">IF('Result do Turno'!CB4="","",'Result do Turno'!CB4)</f>
        <v>R</v>
      </c>
      <c r="AZ5" s="212" t="n">
        <f aca="false">IF('Result do Turno'!CC5="","",'Result do Turno'!CC5)</f>
        <v>6</v>
      </c>
      <c r="BA5" s="212" t="n">
        <f aca="false">IF('Result do Turno'!CC4="","",'Result do Turno'!CC4)</f>
        <v>3</v>
      </c>
      <c r="BB5" s="212" t="n">
        <f aca="false">IF('Result do Turno'!CD5="","",'Result do Turno'!CD5)</f>
        <v>3</v>
      </c>
      <c r="BC5" s="212" t="str">
        <f aca="false">IF('Result do Turno'!CD4="","",'Result do Turno'!CD4)</f>
        <v/>
      </c>
      <c r="BD5" s="212" t="str">
        <f aca="false">IF('Result do Turno'!CE5="","",'Result do Turno'!CE5)</f>
        <v/>
      </c>
      <c r="BE5" s="213" t="str">
        <f aca="false">IF('Result do Turno'!CE4="","",'Result do Turno'!CE4)</f>
        <v/>
      </c>
      <c r="BG5" s="164" t="n">
        <f aca="false">'Result do Turno'!W6</f>
        <v>1</v>
      </c>
      <c r="BH5" s="164" t="str">
        <f aca="false">IF(R5="",IF(X5="",CONCATENATE(T5,"x",U5," ",V5,"x",W5),CONCATENATE(T5,"x",U5," ",V5,"x",W5," ",X5,"x",Y5)),CONCATENATE(R5,"x",S5))</f>
        <v>6x0 7x5</v>
      </c>
      <c r="BI5" s="164" t="n">
        <f aca="false">'Result do Turno'!AK6</f>
        <v>1</v>
      </c>
      <c r="BJ5" s="164" t="str">
        <f aca="false">IF(Z5="",IF(AF5="",CONCATENATE(AB5,"x",AC5," ",AD5,"x",AE5),CONCATENATE(AB5,"x",AC5," ",AD5,"x",AE5," ",AF5,"x",AG5)),CONCATENATE(Z5,"x",AA5))</f>
        <v>7x5 4x6 10x8</v>
      </c>
      <c r="BK5" s="164" t="n">
        <f aca="false">'Result do Turno'!AY6</f>
        <v>1</v>
      </c>
      <c r="BL5" s="164" t="str">
        <f aca="false">IF(AH5="",IF(AN5="",CONCATENATE(AJ5,"x",AK5," ",AL5,"x",AM5),CONCATENATE(AJ5,"x",AK5," ",AL5,"x",AM5," ",AN5,"x",AO5)),CONCATENATE(AH5,"x",AI5))</f>
        <v>6x2 7x5</v>
      </c>
      <c r="BM5" s="164" t="n">
        <f aca="false">'Result do Turno'!BM6</f>
        <v>1</v>
      </c>
      <c r="BN5" s="164" t="str">
        <f aca="false">IF(AP5="",IF(AV5="",CONCATENATE(AR5,"x",AS5," ",AT5,"x",AU5),CONCATENATE(AR5,"x",AS5," ",AT5,"x",AU5," ",AV5,"x",AW5)),CONCATENATE(AP5,"x",AQ5))</f>
        <v>3x6 7x5 10x6</v>
      </c>
      <c r="BO5" s="164" t="n">
        <f aca="false">'Result do Turno'!CA5</f>
        <v>1</v>
      </c>
      <c r="BP5" s="164" t="str">
        <f aca="false">IF(AX5="",IF(BD5="",CONCATENATE(AZ5,"x",BA5," ",BB5,"x",BC5),CONCATENATE(AZ5,"x",BA5," ",BB5,"x",BC5," ",BD5,"x",BE5)),CONCATENATE(AX5,"x",AY5))</f>
        <v>6x3 3x</v>
      </c>
      <c r="BQ5" s="164" t="n">
        <f aca="false">IF(BH5="x x","",1)</f>
        <v>1</v>
      </c>
      <c r="BR5" s="164" t="str">
        <f aca="false">IF(BG5=1,CONCATENATE($A5, " venceu ",B5," por ",BH5),IF(BH5="OxW",CONCATENATE($A5, " perdeu para ",B5," por WxO"),CONCATENATE($A5, " perdeu para ",B5," por ",BH5)))</f>
        <v>ENZO ALCOFORADO venceu TIAGO PRATA por 6x0 7x5</v>
      </c>
      <c r="BS5" s="164" t="n">
        <f aca="false">IF(BJ5="x x","",1)</f>
        <v>1</v>
      </c>
      <c r="BT5" s="164" t="str">
        <f aca="false">IF(BI5=1,CONCATENATE($A5, " venceu ",D5," por ",BJ5),IF(BJ5="OxW",CONCATENATE($A5, " perdeu para ",D5," por WxO"),CONCATENATE($A5, " perdeu para ",D5," por ",BJ5)))</f>
        <v>ENZO ALCOFORADO venceu DOUGLAS VELASQUEZ por 7x5 4x6 10x8</v>
      </c>
      <c r="BU5" s="164" t="n">
        <f aca="false">IF(BL5="x x","",1)</f>
        <v>1</v>
      </c>
      <c r="BV5" s="164" t="str">
        <f aca="false">IF(BK5=1,CONCATENATE($A5, " venceu ",F5," por ",BL5),IF(BL5="OxW",CONCATENATE($A5, " perdeu para ",F5," por WxO"),CONCATENATE($A5, " perdeu para ",F5," por ",BL5)))</f>
        <v>ENZO ALCOFORADO venceu OTAVIO BUENO por 6x2 7x5</v>
      </c>
      <c r="BW5" s="164" t="n">
        <f aca="false">IF(BN5="x x","",1)</f>
        <v>1</v>
      </c>
      <c r="BX5" s="164" t="str">
        <f aca="false">IF(BM5=1,CONCATENATE($A5, " venceu ",H5," por ",BN5),IF(BN5="OxW",CONCATENATE($A5, " perdeu para ",H5," por WxO"),CONCATENATE($A5, " perdeu para ",H5," por ",BN5)))</f>
        <v>ENZO ALCOFORADO venceu GUSTAVO LUNA por 3x6 7x5 10x6</v>
      </c>
      <c r="BY5" s="164" t="n">
        <f aca="false">IF(BP5="x x","",1)</f>
        <v>1</v>
      </c>
      <c r="BZ5" s="164" t="str">
        <f aca="false">IF(BO5=1,CONCATENATE($A5, " venceu ",J5," por ",BP5),IF(BP5="OxW",CONCATENATE($A5, " perdeu para ",J5," por WxO"),CONCATENATE($A5, " perdeu para ",J5," por ",BP5)))</f>
        <v>ENZO ALCOFORADO venceu RODRIGO SOARES por 6x3 3x</v>
      </c>
      <c r="CB5" s="164" t="str">
        <f aca="false">IF(BQ5=1,BR5,CONCATENATE(A5, " x ",B5))</f>
        <v>ENZO ALCOFORADO venceu TIAGO PRATA por 6x0 7x5</v>
      </c>
      <c r="CC5" s="164" t="str">
        <f aca="false">IF(BS5=1,BT5,CONCATENATE(A5, " x ",D5))</f>
        <v>ENZO ALCOFORADO venceu DOUGLAS VELASQUEZ por 7x5 4x6 10x8</v>
      </c>
      <c r="CD5" s="164" t="str">
        <f aca="false">IF(BU5=1,BV5,CONCATENATE(A5, " x ",F5))</f>
        <v>ENZO ALCOFORADO venceu OTAVIO BUENO por 6x2 7x5</v>
      </c>
      <c r="CE5" s="164" t="str">
        <f aca="false">IF(BW5=1,BX5,CONCATENATE(A5, " x ",H5))</f>
        <v>ENZO ALCOFORADO venceu GUSTAVO LUNA por 3x6 7x5 10x6</v>
      </c>
      <c r="CF5" s="164" t="str">
        <f aca="false">IF(BY5=1,BZ5,CONCATENATE(A5, " x ",J5))</f>
        <v>ENZO ALCOFORADO venceu RODRIGO SOARES por 6x3 3x</v>
      </c>
      <c r="CG5" s="164" t="n">
        <f aca="false">COUNTIF(BH5:BP5,"OxW")</f>
        <v>0</v>
      </c>
      <c r="CH5" s="164" t="str">
        <f aca="false">IF(CG5&gt;2,CONCATENATE(A5," perdeu ",CG5, " jogos por WxO - Seus resultados todos serão alterados para perdidos por WxO",""),"")</f>
        <v/>
      </c>
    </row>
    <row r="6" customFormat="false" ht="15" hidden="false" customHeight="false" outlineLevel="0" collapsed="false">
      <c r="A6" s="205" t="str">
        <f aca="false">'Result do Turno'!D6</f>
        <v>OTAVIO BUENO</v>
      </c>
      <c r="B6" s="164" t="str">
        <f aca="false">'Result do Turno'!V9</f>
        <v>DOUGLAS VELASQUEZ</v>
      </c>
      <c r="C6" s="164" t="str">
        <f aca="false">IF(BQ6=1,"",IF(M6=0,A6,B6))</f>
        <v/>
      </c>
      <c r="D6" s="164" t="str">
        <f aca="false">'Result do Turno'!AJ9</f>
        <v>GUSTAVO LUNA</v>
      </c>
      <c r="E6" s="164" t="str">
        <f aca="false">IF(BS6=1,"",IF(N6=0,A6,D6))</f>
        <v/>
      </c>
      <c r="F6" s="164" t="str">
        <f aca="false">'Result do Turno'!AX6</f>
        <v>ENZO ALCOFORADO</v>
      </c>
      <c r="G6" s="164" t="str">
        <f aca="false">IF(BU6=1,"",IF(O6=0,A6,F6))</f>
        <v/>
      </c>
      <c r="H6" s="164" t="str">
        <f aca="false">'Result do Turno'!BL4</f>
        <v>RODRIGO SOARES</v>
      </c>
      <c r="I6" s="164" t="str">
        <f aca="false">IF(BW6=1,"",IF(P6=0,A6,H6))</f>
        <v/>
      </c>
      <c r="J6" s="164" t="str">
        <f aca="false">'Result do Turno'!BZ7</f>
        <v>TIAGO PRATA</v>
      </c>
      <c r="K6" s="164" t="str">
        <f aca="false">IF(BY6=1,"",IF(Q6=0,A6,J6))</f>
        <v/>
      </c>
      <c r="M6" s="207" t="str">
        <f aca="false">'Result do Turno'!U9</f>
        <v>(D)</v>
      </c>
      <c r="N6" s="207" t="n">
        <f aca="false">'Result do Turno'!AI9</f>
        <v>0</v>
      </c>
      <c r="O6" s="207" t="n">
        <f aca="false">'Result do Turno'!AW6</f>
        <v>0</v>
      </c>
      <c r="P6" s="207" t="str">
        <f aca="false">'Result do Turno'!BK4</f>
        <v>(D)</v>
      </c>
      <c r="Q6" s="207" t="n">
        <f aca="false">'Result do Turno'!BY7</f>
        <v>0</v>
      </c>
      <c r="R6" s="211" t="str">
        <f aca="false">IF('Result do Turno'!X8="","",'Result do Turno'!X8)</f>
        <v/>
      </c>
      <c r="S6" s="212" t="str">
        <f aca="false">IF('Result do Turno'!X9="","",'Result do Turno'!X9)</f>
        <v/>
      </c>
      <c r="T6" s="212" t="n">
        <f aca="false">IF('Result do Turno'!Y8="","",'Result do Turno'!Y8)</f>
        <v>3</v>
      </c>
      <c r="U6" s="212" t="n">
        <f aca="false">IF('Result do Turno'!Y9="","",'Result do Turno'!Y9)</f>
        <v>6</v>
      </c>
      <c r="V6" s="212" t="n">
        <f aca="false">IF('Result do Turno'!Z8="","",'Result do Turno'!Z8)</f>
        <v>6</v>
      </c>
      <c r="W6" s="212" t="n">
        <f aca="false">IF('Result do Turno'!Z9="","",'Result do Turno'!Z9)</f>
        <v>4</v>
      </c>
      <c r="X6" s="212" t="n">
        <f aca="false">IF('Result do Turno'!AA8="","",'Result do Turno'!AA8)</f>
        <v>1</v>
      </c>
      <c r="Y6" s="213" t="n">
        <f aca="false">IF('Result do Turno'!AA9="","",'Result do Turno'!AA9)</f>
        <v>10</v>
      </c>
      <c r="Z6" s="211" t="str">
        <f aca="false">IF('Result do Turno'!AL8="","",'Result do Turno'!AL8)</f>
        <v/>
      </c>
      <c r="AA6" s="212" t="str">
        <f aca="false">IF('Result do Turno'!AL9="","",'Result do Turno'!AL9)</f>
        <v/>
      </c>
      <c r="AB6" s="212" t="n">
        <f aca="false">IF('Result do Turno'!AM8="","",'Result do Turno'!AM8)</f>
        <v>1</v>
      </c>
      <c r="AC6" s="212" t="n">
        <f aca="false">IF('Result do Turno'!AM9="","",'Result do Turno'!AM9)</f>
        <v>6</v>
      </c>
      <c r="AD6" s="212" t="n">
        <f aca="false">IF('Result do Turno'!AN8="","",'Result do Turno'!AN8)</f>
        <v>6</v>
      </c>
      <c r="AE6" s="212" t="n">
        <f aca="false">IF('Result do Turno'!AN9="","",'Result do Turno'!AN9)</f>
        <v>4</v>
      </c>
      <c r="AF6" s="212" t="n">
        <f aca="false">IF('Result do Turno'!AO8="","",'Result do Turno'!AO8)</f>
        <v>7</v>
      </c>
      <c r="AG6" s="213" t="n">
        <f aca="false">IF('Result do Turno'!AO9="","",'Result do Turno'!AO9)</f>
        <v>10</v>
      </c>
      <c r="AH6" s="211" t="str">
        <f aca="false">IF('Result do Turno'!AZ7="","",'Result do Turno'!AZ7)</f>
        <v/>
      </c>
      <c r="AI6" s="212" t="str">
        <f aca="false">IF('Result do Turno'!AZ6="","",'Result do Turno'!AZ6)</f>
        <v/>
      </c>
      <c r="AJ6" s="212" t="n">
        <f aca="false">IF('Result do Turno'!BA7="","",'Result do Turno'!BA7)</f>
        <v>2</v>
      </c>
      <c r="AK6" s="212" t="n">
        <f aca="false">IF('Result do Turno'!BA6="","",'Result do Turno'!BA6)</f>
        <v>6</v>
      </c>
      <c r="AL6" s="212" t="n">
        <f aca="false">IF('Result do Turno'!BB7="","",'Result do Turno'!BB7)</f>
        <v>5</v>
      </c>
      <c r="AM6" s="212" t="n">
        <f aca="false">IF('Result do Turno'!BB6="","",'Result do Turno'!BB6)</f>
        <v>7</v>
      </c>
      <c r="AN6" s="212" t="str">
        <f aca="false">IF('Result do Turno'!BC7="","",'Result do Turno'!BC7)</f>
        <v/>
      </c>
      <c r="AO6" s="213" t="str">
        <f aca="false">IF('Result do Turno'!BC6="","",'Result do Turno'!BC6)</f>
        <v/>
      </c>
      <c r="AP6" s="211" t="str">
        <f aca="false">IF('Result do Turno'!BN5="","",'Result do Turno'!BN5)</f>
        <v>W</v>
      </c>
      <c r="AQ6" s="212" t="str">
        <f aca="false">IF('Result do Turno'!BN4="","",'Result do Turno'!BN4)</f>
        <v>O</v>
      </c>
      <c r="AR6" s="212" t="str">
        <f aca="false">IF('Result do Turno'!BO5="","",'Result do Turno'!BO5)</f>
        <v/>
      </c>
      <c r="AS6" s="212" t="str">
        <f aca="false">IF('Result do Turno'!BO4="","",'Result do Turno'!BO4)</f>
        <v/>
      </c>
      <c r="AT6" s="212" t="str">
        <f aca="false">IF('Result do Turno'!BP5="","",'Result do Turno'!BP5)</f>
        <v/>
      </c>
      <c r="AU6" s="212" t="str">
        <f aca="false">IF('Result do Turno'!BP4="","",'Result do Turno'!BP4)</f>
        <v/>
      </c>
      <c r="AV6" s="212" t="str">
        <f aca="false">IF('Result do Turno'!BQ5="","",'Result do Turno'!BQ5)</f>
        <v/>
      </c>
      <c r="AW6" s="213" t="str">
        <f aca="false">IF('Result do Turno'!BQ4="","",'Result do Turno'!BQ4)</f>
        <v/>
      </c>
      <c r="AX6" s="211" t="str">
        <f aca="false">IF('Result do Turno'!CB6="","",'Result do Turno'!CB6)</f>
        <v/>
      </c>
      <c r="AY6" s="212" t="str">
        <f aca="false">IF('Result do Turno'!CB7="","",'Result do Turno'!CB7)</f>
        <v/>
      </c>
      <c r="AZ6" s="212" t="n">
        <f aca="false">IF('Result do Turno'!CC6="","",'Result do Turno'!CC6)</f>
        <v>6</v>
      </c>
      <c r="BA6" s="212" t="n">
        <f aca="false">IF('Result do Turno'!CC7="","",'Result do Turno'!CC7)</f>
        <v>1</v>
      </c>
      <c r="BB6" s="212" t="n">
        <f aca="false">IF('Result do Turno'!CD6="","",'Result do Turno'!CD6)</f>
        <v>4</v>
      </c>
      <c r="BC6" s="212" t="n">
        <f aca="false">IF('Result do Turno'!CD7="","",'Result do Turno'!CD7)</f>
        <v>6</v>
      </c>
      <c r="BD6" s="212" t="n">
        <f aca="false">IF('Result do Turno'!CE6="","",'Result do Turno'!CE6)</f>
        <v>10</v>
      </c>
      <c r="BE6" s="213" t="n">
        <f aca="false">IF('Result do Turno'!CE7="","",'Result do Turno'!CE7)</f>
        <v>5</v>
      </c>
      <c r="BG6" s="164" t="n">
        <f aca="false">'Result do Turno'!W8</f>
        <v>0</v>
      </c>
      <c r="BH6" s="164" t="str">
        <f aca="false">IF(R6="",IF(X6="",CONCATENATE(T6,"x",U6," ",V6,"x",W6),CONCATENATE(T6,"x",U6," ",V6,"x",W6," ",X6,"x",Y6)),CONCATENATE(R6,"x",S6))</f>
        <v>3x6 6x4 1x10</v>
      </c>
      <c r="BI6" s="164" t="n">
        <f aca="false">'Result do Turno'!AK8</f>
        <v>0</v>
      </c>
      <c r="BJ6" s="164" t="str">
        <f aca="false">IF(Z6="",IF(AF6="",CONCATENATE(AB6,"x",AC6," ",AD6,"x",AE6),CONCATENATE(AB6,"x",AC6," ",AD6,"x",AE6," ",AF6,"x",AG6)),CONCATENATE(Z6,"x",AA6))</f>
        <v>1x6 6x4 7x10</v>
      </c>
      <c r="BK6" s="164" t="n">
        <f aca="false">'Result do Turno'!AY7</f>
        <v>0</v>
      </c>
      <c r="BL6" s="164" t="str">
        <f aca="false">IF(AH6="",IF(AN6="",CONCATENATE(AJ6,"x",AK6," ",AL6,"x",AM6),CONCATENATE(AJ6,"x",AK6," ",AL6,"x",AM6," ",AN6,"x",AO6)),CONCATENATE(AH6,"x",AI6))</f>
        <v>2x6 5x7</v>
      </c>
      <c r="BM6" s="164" t="n">
        <f aca="false">'Result do Turno'!BM5</f>
        <v>1</v>
      </c>
      <c r="BN6" s="164" t="str">
        <f aca="false">IF(AP6="",IF(AV6="",CONCATENATE(AR6,"x",AS6," ",AT6,"x",AU6),CONCATENATE(AR6,"x",AS6," ",AT6,"x",AU6," ",AV6,"x",AW6)),CONCATENATE(AP6,"x",AQ6))</f>
        <v>WxO</v>
      </c>
      <c r="BO6" s="164" t="n">
        <f aca="false">'Result do Turno'!CA6</f>
        <v>1</v>
      </c>
      <c r="BP6" s="164" t="str">
        <f aca="false">IF(AX6="",IF(BD6="",CONCATENATE(AZ6,"x",BA6," ",BB6,"x",BC6),CONCATENATE(AZ6,"x",BA6," ",BB6,"x",BC6," ",BD6,"x",BE6)),CONCATENATE(AX6,"x",AY6))</f>
        <v>6x1 4x6 10x5</v>
      </c>
      <c r="BQ6" s="164" t="n">
        <f aca="false">IF(BH6="x x","",1)</f>
        <v>1</v>
      </c>
      <c r="BR6" s="164" t="str">
        <f aca="false">IF(BG6=1,CONCATENATE($A6, " venceu ",B6," por ",BH6),IF(BH6="OxW",CONCATENATE($A6, " perdeu para ",B6," por WxO"),CONCATENATE($A6, " perdeu para ",B6," por ",BH6)))</f>
        <v>OTAVIO BUENO perdeu para DOUGLAS VELASQUEZ por 3x6 6x4 1x10</v>
      </c>
      <c r="BS6" s="164" t="n">
        <f aca="false">IF(BJ6="x x","",1)</f>
        <v>1</v>
      </c>
      <c r="BT6" s="164" t="str">
        <f aca="false">IF(BI6=1,CONCATENATE($A6, " venceu ",D6," por ",BJ6),IF(BJ6="OxW",CONCATENATE($A6, " perdeu para ",D6," por WxO"),CONCATENATE($A6, " perdeu para ",D6," por ",BJ6)))</f>
        <v>OTAVIO BUENO perdeu para GUSTAVO LUNA por 1x6 6x4 7x10</v>
      </c>
      <c r="BU6" s="164" t="n">
        <f aca="false">IF(BL6="x x","",1)</f>
        <v>1</v>
      </c>
      <c r="BV6" s="164" t="str">
        <f aca="false">IF(BK6=1,CONCATENATE($A6, " venceu ",F6," por ",BL6),IF(BL6="OxW",CONCATENATE($A6, " perdeu para ",F6," por WxO"),CONCATENATE($A6, " perdeu para ",F6," por ",BL6)))</f>
        <v>OTAVIO BUENO perdeu para ENZO ALCOFORADO por 2x6 5x7</v>
      </c>
      <c r="BW6" s="164" t="n">
        <f aca="false">IF(BN6="x x","",1)</f>
        <v>1</v>
      </c>
      <c r="BX6" s="164" t="str">
        <f aca="false">IF(BM6=1,CONCATENATE($A6, " venceu ",H6," por ",BN6),IF(BN6="OxW",CONCATENATE($A6, " perdeu para ",H6," por WxO"),CONCATENATE($A6, " perdeu para ",H6," por ",BN6)))</f>
        <v>OTAVIO BUENO venceu RODRIGO SOARES por WxO</v>
      </c>
      <c r="BY6" s="164" t="n">
        <f aca="false">IF(BP6="x x","",1)</f>
        <v>1</v>
      </c>
      <c r="BZ6" s="164" t="str">
        <f aca="false">IF(BO6=1,CONCATENATE($A6, " venceu ",J6," por ",BP6),IF(BP6="OxW",CONCATENATE($A6, " perdeu para ",J6," por WxO"),CONCATENATE($A6, " perdeu para ",J6," por ",BP6)))</f>
        <v>OTAVIO BUENO venceu TIAGO PRATA por 6x1 4x6 10x5</v>
      </c>
      <c r="CB6" s="164" t="str">
        <f aca="false">IF(BQ6=1,BR6,CONCATENATE(A6, " x ",B6))</f>
        <v>OTAVIO BUENO perdeu para DOUGLAS VELASQUEZ por 3x6 6x4 1x10</v>
      </c>
      <c r="CC6" s="164" t="str">
        <f aca="false">IF(BS6=1,BT6,CONCATENATE(A6, " x ",D6))</f>
        <v>OTAVIO BUENO perdeu para GUSTAVO LUNA por 1x6 6x4 7x10</v>
      </c>
      <c r="CD6" s="164" t="str">
        <f aca="false">IF(BU6=1,BV6,CONCATENATE(A6, " x ",F6))</f>
        <v>OTAVIO BUENO perdeu para ENZO ALCOFORADO por 2x6 5x7</v>
      </c>
      <c r="CE6" s="164" t="str">
        <f aca="false">IF(BW6=1,BX6,CONCATENATE(A6, " x ",H6))</f>
        <v>OTAVIO BUENO venceu RODRIGO SOARES por WxO</v>
      </c>
      <c r="CF6" s="164" t="str">
        <f aca="false">IF(BY6=1,BZ6,CONCATENATE(A6, " x ",J6))</f>
        <v>OTAVIO BUENO venceu TIAGO PRATA por 6x1 4x6 10x5</v>
      </c>
      <c r="CG6" s="164" t="n">
        <f aca="false">COUNTIF(BH6:BP6,"OxW")</f>
        <v>0</v>
      </c>
      <c r="CH6" s="164" t="str">
        <f aca="false">IF(CG6&gt;2,CONCATENATE(A6," perdeu ",CG6, " jogos por WxO - Seus resultados todos serão alterados para perdidos por WxO",""),"")</f>
        <v/>
      </c>
    </row>
    <row r="7" customFormat="false" ht="15" hidden="false" customHeight="false" outlineLevel="0" collapsed="false">
      <c r="A7" s="205" t="str">
        <f aca="false">'Result do Turno'!D7</f>
        <v>DOUGLAS VELASQUEZ</v>
      </c>
      <c r="B7" s="164" t="str">
        <f aca="false">'Result do Turno'!V8</f>
        <v>OTAVIO BUENO</v>
      </c>
      <c r="C7" s="164" t="str">
        <f aca="false">IF(BQ7=1,"",IF(M7=0,A7,B7))</f>
        <v/>
      </c>
      <c r="D7" s="164" t="str">
        <f aca="false">'Result do Turno'!AJ6</f>
        <v>ENZO ALCOFORADO</v>
      </c>
      <c r="E7" s="164" t="str">
        <f aca="false">IF(BS7=1,"",IF(N7=0,A7,D7))</f>
        <v/>
      </c>
      <c r="F7" s="164" t="str">
        <f aca="false">'Result do Turno'!AX4</f>
        <v>RODRIGO SOARES</v>
      </c>
      <c r="G7" s="164" t="str">
        <f aca="false">IF(BU7=1,"",IF(O7=0,A7,F7))</f>
        <v/>
      </c>
      <c r="H7" s="164" t="str">
        <f aca="false">'Result do Turno'!BL8</f>
        <v>TIAGO PRATA</v>
      </c>
      <c r="I7" s="164" t="str">
        <f aca="false">IF(BW7=1,"",IF(P7=0,A7,H7))</f>
        <v/>
      </c>
      <c r="J7" s="164" t="str">
        <f aca="false">'Result do Turno'!BZ9</f>
        <v>GUSTAVO LUNA</v>
      </c>
      <c r="K7" s="164" t="str">
        <f aca="false">IF(BY7=1,"",IF(Q7=0,A7,J7))</f>
        <v/>
      </c>
      <c r="M7" s="207" t="n">
        <f aca="false">'Result do Turno'!U8</f>
        <v>0</v>
      </c>
      <c r="N7" s="207" t="str">
        <f aca="false">'Result do Turno'!AI6</f>
        <v>(D)</v>
      </c>
      <c r="O7" s="207" t="n">
        <f aca="false">'Result do Turno'!AW4</f>
        <v>0</v>
      </c>
      <c r="P7" s="207" t="str">
        <f aca="false">'Result do Turno'!BK8</f>
        <v>(D)</v>
      </c>
      <c r="Q7" s="207" t="n">
        <f aca="false">'Result do Turno'!BY9</f>
        <v>0</v>
      </c>
      <c r="R7" s="211" t="str">
        <f aca="false">IF('Result do Turno'!X9="","",'Result do Turno'!X9)</f>
        <v/>
      </c>
      <c r="S7" s="212" t="str">
        <f aca="false">IF('Result do Turno'!X8="","",'Result do Turno'!X8)</f>
        <v/>
      </c>
      <c r="T7" s="212" t="n">
        <f aca="false">IF('Result do Turno'!Y9="","",'Result do Turno'!Y9)</f>
        <v>6</v>
      </c>
      <c r="U7" s="212" t="n">
        <f aca="false">IF('Result do Turno'!Y8="","",'Result do Turno'!Y8)</f>
        <v>3</v>
      </c>
      <c r="V7" s="212" t="n">
        <f aca="false">IF('Result do Turno'!Z9="","",'Result do Turno'!Z9)</f>
        <v>4</v>
      </c>
      <c r="W7" s="212" t="n">
        <f aca="false">IF('Result do Turno'!Z8="","",'Result do Turno'!Z8)</f>
        <v>6</v>
      </c>
      <c r="X7" s="212" t="n">
        <f aca="false">IF('Result do Turno'!AA9="","",'Result do Turno'!AA9)</f>
        <v>10</v>
      </c>
      <c r="Y7" s="213" t="n">
        <f aca="false">IF('Result do Turno'!AA8="","",'Result do Turno'!AA8)</f>
        <v>1</v>
      </c>
      <c r="Z7" s="211" t="str">
        <f aca="false">IF('Result do Turno'!AL7="","",'Result do Turno'!AL7)</f>
        <v/>
      </c>
      <c r="AA7" s="212" t="str">
        <f aca="false">IF('Result do Turno'!AL6="","",'Result do Turno'!AL6)</f>
        <v/>
      </c>
      <c r="AB7" s="212" t="n">
        <f aca="false">IF('Result do Turno'!AM7="","",'Result do Turno'!AM7)</f>
        <v>5</v>
      </c>
      <c r="AC7" s="212" t="n">
        <f aca="false">IF('Result do Turno'!AM6="","",'Result do Turno'!AM6)</f>
        <v>7</v>
      </c>
      <c r="AD7" s="212" t="n">
        <f aca="false">IF('Result do Turno'!AN7="","",'Result do Turno'!AN7)</f>
        <v>6</v>
      </c>
      <c r="AE7" s="212" t="n">
        <f aca="false">IF('Result do Turno'!AN6="","",'Result do Turno'!AN6)</f>
        <v>4</v>
      </c>
      <c r="AF7" s="212" t="n">
        <f aca="false">IF('Result do Turno'!AO7="","",'Result do Turno'!AO7)</f>
        <v>8</v>
      </c>
      <c r="AG7" s="213" t="n">
        <f aca="false">IF('Result do Turno'!AO6="","",'Result do Turno'!AO6)</f>
        <v>10</v>
      </c>
      <c r="AH7" s="211" t="str">
        <f aca="false">IF('Result do Turno'!AZ5="","",'Result do Turno'!AZ5)</f>
        <v/>
      </c>
      <c r="AI7" s="212" t="str">
        <f aca="false">IF('Result do Turno'!AZ4="","",'Result do Turno'!AZ4)</f>
        <v/>
      </c>
      <c r="AJ7" s="212" t="n">
        <f aca="false">IF('Result do Turno'!BA5="","",'Result do Turno'!BA5)</f>
        <v>6</v>
      </c>
      <c r="AK7" s="212" t="n">
        <f aca="false">IF('Result do Turno'!BA4="","",'Result do Turno'!BA4)</f>
        <v>2</v>
      </c>
      <c r="AL7" s="212" t="n">
        <f aca="false">IF('Result do Turno'!BB5="","",'Result do Turno'!BB5)</f>
        <v>6</v>
      </c>
      <c r="AM7" s="212" t="n">
        <f aca="false">IF('Result do Turno'!BB4="","",'Result do Turno'!BB4)</f>
        <v>1</v>
      </c>
      <c r="AN7" s="212" t="str">
        <f aca="false">IF('Result do Turno'!BC5="","",'Result do Turno'!BC5)</f>
        <v/>
      </c>
      <c r="AO7" s="213" t="str">
        <f aca="false">IF('Result do Turno'!BC4="","",'Result do Turno'!BC4)</f>
        <v/>
      </c>
      <c r="AP7" s="211" t="str">
        <f aca="false">IF('Result do Turno'!BN9="","",'Result do Turno'!BN9)</f>
        <v/>
      </c>
      <c r="AQ7" s="212" t="str">
        <f aca="false">IF('Result do Turno'!BN8="","",'Result do Turno'!BN8)</f>
        <v/>
      </c>
      <c r="AR7" s="212" t="n">
        <f aca="false">IF('Result do Turno'!BO9="","",'Result do Turno'!BO9)</f>
        <v>7</v>
      </c>
      <c r="AS7" s="212" t="n">
        <f aca="false">IF('Result do Turno'!BO8="","",'Result do Turno'!BO8)</f>
        <v>5</v>
      </c>
      <c r="AT7" s="212" t="n">
        <f aca="false">IF('Result do Turno'!BP9="","",'Result do Turno'!BP9)</f>
        <v>6</v>
      </c>
      <c r="AU7" s="212" t="n">
        <f aca="false">IF('Result do Turno'!BP8="","",'Result do Turno'!BP8)</f>
        <v>1</v>
      </c>
      <c r="AV7" s="212" t="str">
        <f aca="false">IF('Result do Turno'!BQ9="","",'Result do Turno'!BQ9)</f>
        <v/>
      </c>
      <c r="AW7" s="213" t="str">
        <f aca="false">IF('Result do Turno'!BQ8="","",'Result do Turno'!BQ8)</f>
        <v/>
      </c>
      <c r="AX7" s="211" t="str">
        <f aca="false">IF('Result do Turno'!CB8="","",'Result do Turno'!CB8)</f>
        <v/>
      </c>
      <c r="AY7" s="212" t="str">
        <f aca="false">IF('Result do Turno'!CB9="","",'Result do Turno'!CB9)</f>
        <v/>
      </c>
      <c r="AZ7" s="212" t="n">
        <f aca="false">IF('Result do Turno'!CC8="","",'Result do Turno'!CC8)</f>
        <v>4</v>
      </c>
      <c r="BA7" s="212" t="n">
        <f aca="false">IF('Result do Turno'!CC9="","",'Result do Turno'!CC9)</f>
        <v>6</v>
      </c>
      <c r="BB7" s="212" t="n">
        <f aca="false">IF('Result do Turno'!CD8="","",'Result do Turno'!CD8)</f>
        <v>1</v>
      </c>
      <c r="BC7" s="212" t="n">
        <f aca="false">IF('Result do Turno'!CD9="","",'Result do Turno'!CD9)</f>
        <v>6</v>
      </c>
      <c r="BD7" s="212" t="str">
        <f aca="false">IF('Result do Turno'!CE8="","",'Result do Turno'!CE8)</f>
        <v/>
      </c>
      <c r="BE7" s="213" t="str">
        <f aca="false">IF('Result do Turno'!CE9="","",'Result do Turno'!CE9)</f>
        <v/>
      </c>
      <c r="BG7" s="164" t="n">
        <f aca="false">'Result do Turno'!W9</f>
        <v>1</v>
      </c>
      <c r="BH7" s="164" t="str">
        <f aca="false">IF(R7="",IF(X7="",CONCATENATE(T7,"x",U7," ",V7,"x",W7),CONCATENATE(T7,"x",U7," ",V7,"x",W7," ",X7,"x",Y7)),CONCATENATE(R7,"x",S7))</f>
        <v>6x3 4x6 10x1</v>
      </c>
      <c r="BI7" s="164" t="n">
        <f aca="false">'Result do Turno'!AK7</f>
        <v>0</v>
      </c>
      <c r="BJ7" s="164" t="str">
        <f aca="false">IF(Z7="",IF(AF7="",CONCATENATE(AB7,"x",AC7," ",AD7,"x",AE7),CONCATENATE(AB7,"x",AC7," ",AD7,"x",AE7," ",AF7,"x",AG7)),CONCATENATE(Z7,"x",AA7))</f>
        <v>5x7 6x4 8x10</v>
      </c>
      <c r="BK7" s="164" t="n">
        <f aca="false">'Result do Turno'!AY5</f>
        <v>1</v>
      </c>
      <c r="BL7" s="164" t="str">
        <f aca="false">IF(AH7="",IF(AN7="",CONCATENATE(AJ7,"x",AK7," ",AL7,"x",AM7),CONCATENATE(AJ7,"x",AK7," ",AL7,"x",AM7," ",AN7,"x",AO7)),CONCATENATE(AH7,"x",AI7))</f>
        <v>6x2 6x1</v>
      </c>
      <c r="BM7" s="164" t="n">
        <f aca="false">'Result do Turno'!BM9</f>
        <v>1</v>
      </c>
      <c r="BN7" s="164" t="str">
        <f aca="false">IF(AP7="",IF(AV7="",CONCATENATE(AR7,"x",AS7," ",AT7,"x",AU7),CONCATENATE(AR7,"x",AS7," ",AT7,"x",AU7," ",AV7,"x",AW7)),CONCATENATE(AP7,"x",AQ7))</f>
        <v>7x5 6x1</v>
      </c>
      <c r="BO7" s="164" t="n">
        <f aca="false">'Result do Turno'!CA8</f>
        <v>0</v>
      </c>
      <c r="BP7" s="164" t="str">
        <f aca="false">IF(AX7="",IF(BD7="",CONCATENATE(AZ7,"x",BA7," ",BB7,"x",BC7),CONCATENATE(AZ7,"x",BA7," ",BB7,"x",BC7," ",BD7,"x",BE7)),CONCATENATE(AX7,"x",AY7))</f>
        <v>4x6 1x6</v>
      </c>
      <c r="BQ7" s="164" t="n">
        <f aca="false">IF(BH7="x x","",1)</f>
        <v>1</v>
      </c>
      <c r="BR7" s="164" t="str">
        <f aca="false">IF(BG7=1,CONCATENATE($A7, " venceu ",B7," por ",BH7),IF(BH7="OxW",CONCATENATE($A7, " perdeu para ",B7," por WxO"),CONCATENATE($A7, " perdeu para ",B7," por ",BH7)))</f>
        <v>DOUGLAS VELASQUEZ venceu OTAVIO BUENO por 6x3 4x6 10x1</v>
      </c>
      <c r="BS7" s="164" t="n">
        <f aca="false">IF(BJ7="x x","",1)</f>
        <v>1</v>
      </c>
      <c r="BT7" s="164" t="str">
        <f aca="false">IF(BI7=1,CONCATENATE($A7, " venceu ",D7," por ",BJ7),IF(BJ7="OxW",CONCATENATE($A7, " perdeu para ",D7," por WxO"),CONCATENATE($A7, " perdeu para ",D7," por ",BJ7)))</f>
        <v>DOUGLAS VELASQUEZ perdeu para ENZO ALCOFORADO por 5x7 6x4 8x10</v>
      </c>
      <c r="BU7" s="164" t="n">
        <f aca="false">IF(BL7="x x","",1)</f>
        <v>1</v>
      </c>
      <c r="BV7" s="164" t="str">
        <f aca="false">IF(BK7=1,CONCATENATE($A7, " venceu ",F7," por ",BL7),IF(BL7="OxW",CONCATENATE($A7, " perdeu para ",F7," por WxO"),CONCATENATE($A7, " perdeu para ",F7," por ",BL7)))</f>
        <v>DOUGLAS VELASQUEZ venceu RODRIGO SOARES por 6x2 6x1</v>
      </c>
      <c r="BW7" s="164" t="n">
        <f aca="false">IF(BN7="x x","",1)</f>
        <v>1</v>
      </c>
      <c r="BX7" s="164" t="str">
        <f aca="false">IF(BM7=1,CONCATENATE($A7, " venceu ",H7," por ",BN7),IF(BN7="OxW",CONCATENATE($A7, " perdeu para ",H7," por WxO"),CONCATENATE($A7, " perdeu para ",H7," por ",BN7)))</f>
        <v>DOUGLAS VELASQUEZ venceu TIAGO PRATA por 7x5 6x1</v>
      </c>
      <c r="BY7" s="164" t="n">
        <f aca="false">IF(BP7="x x","",1)</f>
        <v>1</v>
      </c>
      <c r="BZ7" s="164" t="str">
        <f aca="false">IF(BO7=1,CONCATENATE($A7, " venceu ",J7," por ",BP7),IF(BP7="OxW",CONCATENATE($A7, " perdeu para ",J7," por WxO"),CONCATENATE($A7, " perdeu para ",J7," por ",BP7)))</f>
        <v>DOUGLAS VELASQUEZ perdeu para GUSTAVO LUNA por 4x6 1x6</v>
      </c>
      <c r="CB7" s="164" t="str">
        <f aca="false">IF(BQ7=1,BR7,CONCATENATE(A7, " x ",B7))</f>
        <v>DOUGLAS VELASQUEZ venceu OTAVIO BUENO por 6x3 4x6 10x1</v>
      </c>
      <c r="CC7" s="164" t="str">
        <f aca="false">IF(BS7=1,BT7,CONCATENATE(A7, " x ",D7))</f>
        <v>DOUGLAS VELASQUEZ perdeu para ENZO ALCOFORADO por 5x7 6x4 8x10</v>
      </c>
      <c r="CD7" s="164" t="str">
        <f aca="false">IF(BU7=1,BV7,CONCATENATE(A7, " x ",F7))</f>
        <v>DOUGLAS VELASQUEZ venceu RODRIGO SOARES por 6x2 6x1</v>
      </c>
      <c r="CE7" s="164" t="str">
        <f aca="false">IF(BW7=1,BX7,CONCATENATE(A7, " x ",H7))</f>
        <v>DOUGLAS VELASQUEZ venceu TIAGO PRATA por 7x5 6x1</v>
      </c>
      <c r="CF7" s="164" t="str">
        <f aca="false">IF(BY7=1,BZ7,CONCATENATE(A7, " x ",J7))</f>
        <v>DOUGLAS VELASQUEZ perdeu para GUSTAVO LUNA por 4x6 1x6</v>
      </c>
      <c r="CG7" s="164" t="n">
        <f aca="false">COUNTIF(BH7:BP7,"OxW")</f>
        <v>0</v>
      </c>
      <c r="CH7" s="164" t="str">
        <f aca="false">IF(CG7&gt;2,CONCATENATE(A7," perdeu ",CG7, " jogos por WxO - Seus resultados todos serão alterados para perdidos por WxO",""),"")</f>
        <v/>
      </c>
    </row>
    <row r="8" customFormat="false" ht="15" hidden="false" customHeight="false" outlineLevel="0" collapsed="false">
      <c r="A8" s="205" t="str">
        <f aca="false">'Result do Turno'!D8</f>
        <v>TIAGO PRATA</v>
      </c>
      <c r="B8" s="164" t="str">
        <f aca="false">'Result do Turno'!V6</f>
        <v>ENZO ALCOFORADO</v>
      </c>
      <c r="C8" s="164" t="str">
        <f aca="false">IF(BQ8=1,"",IF(M8=0,A8,B8))</f>
        <v/>
      </c>
      <c r="D8" s="164" t="str">
        <f aca="false">'Result do Turno'!AJ4</f>
        <v>RODRIGO SOARES</v>
      </c>
      <c r="E8" s="164" t="str">
        <f aca="false">IF(BS8=1,"",IF(N8=0,A8,D8))</f>
        <v/>
      </c>
      <c r="F8" s="164" t="str">
        <f aca="false">'Result do Turno'!AX9</f>
        <v>GUSTAVO LUNA</v>
      </c>
      <c r="G8" s="164" t="str">
        <f aca="false">IF(BU8=1,"",IF(O8=0,A8,F8))</f>
        <v/>
      </c>
      <c r="H8" s="164" t="str">
        <f aca="false">'Result do Turno'!BL9</f>
        <v>DOUGLAS VELASQUEZ</v>
      </c>
      <c r="I8" s="164" t="str">
        <f aca="false">IF(BW8=1,"",IF(P8=0,A8,H8))</f>
        <v/>
      </c>
      <c r="J8" s="164" t="str">
        <f aca="false">'Result do Turno'!BZ6</f>
        <v>OTAVIO BUENO</v>
      </c>
      <c r="K8" s="164" t="str">
        <f aca="false">IF(BY8=1,"",IF(Q8=0,A8,J8))</f>
        <v/>
      </c>
      <c r="M8" s="207" t="n">
        <f aca="false">'Result do Turno'!U6</f>
        <v>0</v>
      </c>
      <c r="N8" s="207" t="str">
        <f aca="false">'Result do Turno'!AI4</f>
        <v>(D)</v>
      </c>
      <c r="O8" s="207" t="str">
        <f aca="false">'Result do Turno'!AW9</f>
        <v>(D)</v>
      </c>
      <c r="P8" s="207" t="n">
        <f aca="false">'Result do Turno'!BK9</f>
        <v>0</v>
      </c>
      <c r="Q8" s="207" t="str">
        <f aca="false">'Result do Turno'!BY6</f>
        <v>(D)</v>
      </c>
      <c r="R8" s="211" t="str">
        <f aca="false">IF('Result do Turno'!X7="","",'Result do Turno'!X7)</f>
        <v/>
      </c>
      <c r="S8" s="212" t="str">
        <f aca="false">IF('Result do Turno'!X6="","",'Result do Turno'!X6)</f>
        <v/>
      </c>
      <c r="T8" s="212" t="n">
        <f aca="false">IF('Result do Turno'!Y7="","",'Result do Turno'!Y7)</f>
        <v>0</v>
      </c>
      <c r="U8" s="212" t="n">
        <f aca="false">IF('Result do Turno'!Y6="","",'Result do Turno'!Y6)</f>
        <v>6</v>
      </c>
      <c r="V8" s="212" t="n">
        <f aca="false">IF('Result do Turno'!Z7="","",'Result do Turno'!Z7)</f>
        <v>5</v>
      </c>
      <c r="W8" s="212" t="n">
        <f aca="false">IF('Result do Turno'!Z6="","",'Result do Turno'!Z6)</f>
        <v>7</v>
      </c>
      <c r="X8" s="212" t="str">
        <f aca="false">IF('Result do Turno'!AA7="","",'Result do Turno'!AA7)</f>
        <v/>
      </c>
      <c r="Y8" s="213" t="str">
        <f aca="false">IF('Result do Turno'!AA6="","",'Result do Turno'!AA6)</f>
        <v/>
      </c>
      <c r="Z8" s="211" t="str">
        <f aca="false">IF('Result do Turno'!AL5="","",'Result do Turno'!AL5)</f>
        <v/>
      </c>
      <c r="AA8" s="212" t="str">
        <f aca="false">IF('Result do Turno'!AL4="","",'Result do Turno'!AL4)</f>
        <v/>
      </c>
      <c r="AB8" s="212" t="n">
        <f aca="false">IF('Result do Turno'!AM5="","",'Result do Turno'!AM5)</f>
        <v>4</v>
      </c>
      <c r="AC8" s="212" t="n">
        <f aca="false">IF('Result do Turno'!AM4="","",'Result do Turno'!AM4)</f>
        <v>6</v>
      </c>
      <c r="AD8" s="212" t="n">
        <f aca="false">IF('Result do Turno'!AN5="","",'Result do Turno'!AN5)</f>
        <v>0</v>
      </c>
      <c r="AE8" s="212" t="n">
        <f aca="false">IF('Result do Turno'!AN4="","",'Result do Turno'!AN4)</f>
        <v>6</v>
      </c>
      <c r="AF8" s="212" t="str">
        <f aca="false">IF('Result do Turno'!AO5="","",'Result do Turno'!AO5)</f>
        <v/>
      </c>
      <c r="AG8" s="213" t="str">
        <f aca="false">IF('Result do Turno'!AO4="","",'Result do Turno'!AO4)</f>
        <v/>
      </c>
      <c r="AH8" s="211" t="str">
        <f aca="false">IF('Result do Turno'!AZ8="","",'Result do Turno'!AZ8)</f>
        <v/>
      </c>
      <c r="AI8" s="212" t="str">
        <f aca="false">IF('Result do Turno'!AZ9="","",'Result do Turno'!AZ9)</f>
        <v/>
      </c>
      <c r="AJ8" s="212" t="n">
        <f aca="false">IF('Result do Turno'!BA8="","",'Result do Turno'!BA8)</f>
        <v>2</v>
      </c>
      <c r="AK8" s="212" t="n">
        <f aca="false">IF('Result do Turno'!BA9="","",'Result do Turno'!BA9)</f>
        <v>6</v>
      </c>
      <c r="AL8" s="212" t="n">
        <f aca="false">IF('Result do Turno'!BB8="","",'Result do Turno'!BB8)</f>
        <v>3</v>
      </c>
      <c r="AM8" s="212" t="n">
        <f aca="false">IF('Result do Turno'!BB9="","",'Result do Turno'!BB9)</f>
        <v>6</v>
      </c>
      <c r="AN8" s="212" t="str">
        <f aca="false">IF('Result do Turno'!BC8="","",'Result do Turno'!BC8)</f>
        <v/>
      </c>
      <c r="AO8" s="213" t="str">
        <f aca="false">IF('Result do Turno'!BC9="","",'Result do Turno'!BC9)</f>
        <v/>
      </c>
      <c r="AP8" s="211" t="str">
        <f aca="false">IF('Result do Turno'!BN8="","",'Result do Turno'!BN8)</f>
        <v/>
      </c>
      <c r="AQ8" s="212" t="str">
        <f aca="false">IF('Result do Turno'!BN9="","",'Result do Turno'!BN9)</f>
        <v/>
      </c>
      <c r="AR8" s="212" t="n">
        <f aca="false">IF('Result do Turno'!BO8="","",'Result do Turno'!BO8)</f>
        <v>5</v>
      </c>
      <c r="AS8" s="212" t="n">
        <f aca="false">IF('Result do Turno'!BO9="","",'Result do Turno'!BO9)</f>
        <v>7</v>
      </c>
      <c r="AT8" s="212" t="n">
        <f aca="false">IF('Result do Turno'!BP8="","",'Result do Turno'!BP8)</f>
        <v>1</v>
      </c>
      <c r="AU8" s="212" t="n">
        <f aca="false">IF('Result do Turno'!BP9="","",'Result do Turno'!BP9)</f>
        <v>6</v>
      </c>
      <c r="AV8" s="212" t="str">
        <f aca="false">IF('Result do Turno'!BQ8="","",'Result do Turno'!BQ8)</f>
        <v/>
      </c>
      <c r="AW8" s="213" t="str">
        <f aca="false">IF('Result do Turno'!BQ9="","",'Result do Turno'!BQ9)</f>
        <v/>
      </c>
      <c r="AX8" s="211" t="str">
        <f aca="false">IF('Result do Turno'!CB7="","",'Result do Turno'!CB7)</f>
        <v/>
      </c>
      <c r="AY8" s="212" t="str">
        <f aca="false">IF('Result do Turno'!CB6="","",'Result do Turno'!CB6)</f>
        <v/>
      </c>
      <c r="AZ8" s="212" t="n">
        <f aca="false">IF('Result do Turno'!CC7="","",'Result do Turno'!CC7)</f>
        <v>1</v>
      </c>
      <c r="BA8" s="212" t="n">
        <f aca="false">IF('Result do Turno'!CC6="","",'Result do Turno'!CC6)</f>
        <v>6</v>
      </c>
      <c r="BB8" s="212" t="n">
        <f aca="false">IF('Result do Turno'!CD7="","",'Result do Turno'!CD7)</f>
        <v>6</v>
      </c>
      <c r="BC8" s="212" t="n">
        <f aca="false">IF('Result do Turno'!CD6="","",'Result do Turno'!CD6)</f>
        <v>4</v>
      </c>
      <c r="BD8" s="212" t="n">
        <f aca="false">IF('Result do Turno'!CE7="","",'Result do Turno'!CE7)</f>
        <v>5</v>
      </c>
      <c r="BE8" s="213" t="n">
        <f aca="false">IF('Result do Turno'!CE6="","",'Result do Turno'!CE6)</f>
        <v>10</v>
      </c>
      <c r="BG8" s="164" t="n">
        <f aca="false">'Result do Turno'!W7</f>
        <v>0</v>
      </c>
      <c r="BH8" s="164" t="str">
        <f aca="false">IF(R8="",IF(X8="",CONCATENATE(T8,"x",U8," ",V8,"x",W8),CONCATENATE(T8,"x",U8," ",V8,"x",W8," ",X8,"x",Y8)),CONCATENATE(R8,"x",S8))</f>
        <v>0x6 5x7</v>
      </c>
      <c r="BI8" s="164" t="n">
        <f aca="false">'Result do Turno'!AK5</f>
        <v>0</v>
      </c>
      <c r="BJ8" s="164" t="str">
        <f aca="false">IF(Z8="",IF(AF8="",CONCATENATE(AB8,"x",AC8," ",AD8,"x",AE8),CONCATENATE(AB8,"x",AC8," ",AD8,"x",AE8," ",AF8,"x",AG8)),CONCATENATE(Z8,"x",AA8))</f>
        <v>4x6 0x6</v>
      </c>
      <c r="BK8" s="164" t="n">
        <f aca="false">'Result do Turno'!AY8</f>
        <v>0</v>
      </c>
      <c r="BL8" s="164" t="str">
        <f aca="false">IF(AH8="",IF(AN8="",CONCATENATE(AJ8,"x",AK8," ",AL8,"x",AM8),CONCATENATE(AJ8,"x",AK8," ",AL8,"x",AM8," ",AN8,"x",AO8)),CONCATENATE(AH8,"x",AI8))</f>
        <v>2x6 3x6</v>
      </c>
      <c r="BM8" s="164" t="n">
        <f aca="false">'Result do Turno'!BM8</f>
        <v>0</v>
      </c>
      <c r="BN8" s="164" t="str">
        <f aca="false">IF(AP8="",IF(AV8="",CONCATENATE(AR8,"x",AS8," ",AT8,"x",AU8),CONCATENATE(AR8,"x",AS8," ",AT8,"x",AU8," ",AV8,"x",AW8)),CONCATENATE(AP8,"x",AQ8))</f>
        <v>5x7 1x6</v>
      </c>
      <c r="BO8" s="164" t="n">
        <f aca="false">'Result do Turno'!CA7</f>
        <v>0</v>
      </c>
      <c r="BP8" s="164" t="str">
        <f aca="false">IF(AX8="",IF(BD8="",CONCATENATE(AZ8,"x",BA8," ",BB8,"x",BC8),CONCATENATE(AZ8,"x",BA8," ",BB8,"x",BC8," ",BD8,"x",BE8)),CONCATENATE(AX8,"x",AY8))</f>
        <v>1x6 6x4 5x10</v>
      </c>
      <c r="BQ8" s="164" t="n">
        <f aca="false">IF(BH8="x x","",1)</f>
        <v>1</v>
      </c>
      <c r="BR8" s="164" t="str">
        <f aca="false">IF(BG8=1,CONCATENATE($A8, " venceu ",B8," por ",BH8),IF(BH8="OxW",CONCATENATE($A8, " perdeu para ",B8," por WxO"),CONCATENATE($A8, " perdeu para ",B8," por ",BH8)))</f>
        <v>TIAGO PRATA perdeu para ENZO ALCOFORADO por 0x6 5x7</v>
      </c>
      <c r="BS8" s="164" t="n">
        <f aca="false">IF(BJ8="x x","",1)</f>
        <v>1</v>
      </c>
      <c r="BT8" s="164" t="str">
        <f aca="false">IF(BI8=1,CONCATENATE($A8, " venceu ",D8," por ",BJ8),IF(BJ8="OxW",CONCATENATE($A8, " perdeu para ",D8," por WxO"),CONCATENATE($A8, " perdeu para ",D8," por ",BJ8)))</f>
        <v>TIAGO PRATA perdeu para RODRIGO SOARES por 4x6 0x6</v>
      </c>
      <c r="BU8" s="164" t="n">
        <f aca="false">IF(BL8="x x","",1)</f>
        <v>1</v>
      </c>
      <c r="BV8" s="164" t="str">
        <f aca="false">IF(BK8=1,CONCATENATE($A8, " venceu ",F8," por ",BL8),IF(BL8="OxW",CONCATENATE($A8, " perdeu para ",F8," por WxO"),CONCATENATE($A8, " perdeu para ",F8," por ",BL8)))</f>
        <v>TIAGO PRATA perdeu para GUSTAVO LUNA por 2x6 3x6</v>
      </c>
      <c r="BW8" s="164" t="n">
        <f aca="false">IF(BN8="x x","",1)</f>
        <v>1</v>
      </c>
      <c r="BX8" s="164" t="str">
        <f aca="false">IF(BM8=1,CONCATENATE($A8, " venceu ",H8," por ",BN8),IF(BN8="OxW",CONCATENATE($A8, " perdeu para ",H8," por WxO"),CONCATENATE($A8, " perdeu para ",H8," por ",BN8)))</f>
        <v>TIAGO PRATA perdeu para DOUGLAS VELASQUEZ por 5x7 1x6</v>
      </c>
      <c r="BY8" s="164" t="n">
        <f aca="false">IF(BP8="x x","",1)</f>
        <v>1</v>
      </c>
      <c r="BZ8" s="164" t="str">
        <f aca="false">IF(BO8=1,CONCATENATE($A8, " venceu ",J8," por ",BP8),IF(BP8="OxW",CONCATENATE($A8, " perdeu para ",J8," por WxO"),CONCATENATE($A8, " perdeu para ",J8," por ",BP8)))</f>
        <v>TIAGO PRATA perdeu para OTAVIO BUENO por 1x6 6x4 5x10</v>
      </c>
      <c r="CB8" s="164" t="str">
        <f aca="false">IF(BQ8=1,BR8,CONCATENATE(A8, " x ",B8))</f>
        <v>TIAGO PRATA perdeu para ENZO ALCOFORADO por 0x6 5x7</v>
      </c>
      <c r="CC8" s="164" t="str">
        <f aca="false">IF(BS8=1,BT8,CONCATENATE(A8, " x ",D8))</f>
        <v>TIAGO PRATA perdeu para RODRIGO SOARES por 4x6 0x6</v>
      </c>
      <c r="CD8" s="164" t="str">
        <f aca="false">IF(BU8=1,BV8,CONCATENATE(A8, " x ",F8))</f>
        <v>TIAGO PRATA perdeu para GUSTAVO LUNA por 2x6 3x6</v>
      </c>
      <c r="CE8" s="164" t="str">
        <f aca="false">IF(BW8=1,BX8,CONCATENATE(A8, " x ",H8))</f>
        <v>TIAGO PRATA perdeu para DOUGLAS VELASQUEZ por 5x7 1x6</v>
      </c>
      <c r="CF8" s="164" t="str">
        <f aca="false">IF(BY8=1,BZ8,CONCATENATE(A8, " x ",J8))</f>
        <v>TIAGO PRATA perdeu para OTAVIO BUENO por 1x6 6x4 5x10</v>
      </c>
      <c r="CG8" s="164" t="n">
        <f aca="false">COUNTIF(BH8:BP8,"OxW")</f>
        <v>0</v>
      </c>
      <c r="CH8" s="164" t="str">
        <f aca="false">IF(CG8&gt;2,CONCATENATE(A8," perdeu ",CG8, " jogos por WxO - Seus resultados todos serão alterados para perdidos por WxO",""),"")</f>
        <v/>
      </c>
    </row>
    <row r="9" customFormat="false" ht="15" hidden="false" customHeight="false" outlineLevel="0" collapsed="false">
      <c r="A9" s="205" t="str">
        <f aca="false">'Result do Turno'!D9</f>
        <v>GUSTAVO LUNA</v>
      </c>
      <c r="B9" s="164" t="str">
        <f aca="false">'Result do Turno'!V4</f>
        <v>RODRIGO SOARES</v>
      </c>
      <c r="C9" s="164" t="str">
        <f aca="false">IF(BQ9=1,"",IF(M9=0,A9,B9))</f>
        <v/>
      </c>
      <c r="D9" s="164" t="str">
        <f aca="false">'Result do Turno'!AJ8</f>
        <v>OTAVIO BUENO</v>
      </c>
      <c r="E9" s="164" t="str">
        <f aca="false">IF(BS9=1,"",IF(N9=0,A9,D9))</f>
        <v/>
      </c>
      <c r="F9" s="164" t="str">
        <f aca="false">'Result do Turno'!AX8</f>
        <v>TIAGO PRATA</v>
      </c>
      <c r="G9" s="164" t="str">
        <f aca="false">IF(BU9=1,"",IF(O9=0,A9,F9))</f>
        <v/>
      </c>
      <c r="H9" s="164" t="str">
        <f aca="false">'Result do Turno'!BL6</f>
        <v>ENZO ALCOFORADO</v>
      </c>
      <c r="I9" s="164" t="str">
        <f aca="false">IF(BW9=1,"",IF(P9=0,A9,H9))</f>
        <v/>
      </c>
      <c r="J9" s="164" t="str">
        <f aca="false">'Result do Turno'!BZ8</f>
        <v>DOUGLAS VELASQUEZ</v>
      </c>
      <c r="K9" s="164" t="str">
        <f aca="false">IF(BY9=1,"",IF(Q9=0,A9,J9))</f>
        <v/>
      </c>
      <c r="M9" s="207" t="n">
        <f aca="false">'Result do Turno'!U4</f>
        <v>0</v>
      </c>
      <c r="N9" s="207" t="str">
        <f aca="false">'Result do Turno'!AI8</f>
        <v>(D)</v>
      </c>
      <c r="O9" s="207" t="n">
        <f aca="false">'Result do Turno'!AW8</f>
        <v>0</v>
      </c>
      <c r="P9" s="207" t="n">
        <f aca="false">'Result do Turno'!BK6</f>
        <v>0</v>
      </c>
      <c r="Q9" s="207" t="str">
        <f aca="false">'Result do Turno'!BY8</f>
        <v>(D)</v>
      </c>
      <c r="R9" s="214" t="str">
        <f aca="false">IF('Result do Turno'!X5="","",'Result do Turno'!X5)</f>
        <v/>
      </c>
      <c r="S9" s="215" t="str">
        <f aca="false">IF('Result do Turno'!X4="","",'Result do Turno'!X4)</f>
        <v/>
      </c>
      <c r="T9" s="215" t="n">
        <f aca="false">IF('Result do Turno'!Y5="","",'Result do Turno'!Y5)</f>
        <v>6</v>
      </c>
      <c r="U9" s="215" t="n">
        <f aca="false">IF('Result do Turno'!Y4="","",'Result do Turno'!Y4)</f>
        <v>4</v>
      </c>
      <c r="V9" s="215" t="n">
        <f aca="false">IF('Result do Turno'!Z5="","",'Result do Turno'!Z5)</f>
        <v>3</v>
      </c>
      <c r="W9" s="215" t="n">
        <f aca="false">IF('Result do Turno'!Z4="","",'Result do Turno'!Z4)</f>
        <v>6</v>
      </c>
      <c r="X9" s="215" t="n">
        <f aca="false">IF('Result do Turno'!AA5="","",'Result do Turno'!AA5)</f>
        <v>11</v>
      </c>
      <c r="Y9" s="216" t="n">
        <f aca="false">IF('Result do Turno'!AA4="","",'Result do Turno'!AA4)</f>
        <v>13</v>
      </c>
      <c r="Z9" s="214" t="str">
        <f aca="false">IF('Result do Turno'!AL9="","",'Result do Turno'!AL9)</f>
        <v/>
      </c>
      <c r="AA9" s="215" t="str">
        <f aca="false">IF('Result do Turno'!AL8="","",'Result do Turno'!AL8)</f>
        <v/>
      </c>
      <c r="AB9" s="215" t="n">
        <f aca="false">IF('Result do Turno'!AM9="","",'Result do Turno'!AM9)</f>
        <v>6</v>
      </c>
      <c r="AC9" s="215" t="n">
        <f aca="false">IF('Result do Turno'!AM8="","",'Result do Turno'!AM8)</f>
        <v>1</v>
      </c>
      <c r="AD9" s="215" t="n">
        <f aca="false">IF('Result do Turno'!AN9="","",'Result do Turno'!AN9)</f>
        <v>4</v>
      </c>
      <c r="AE9" s="215" t="n">
        <f aca="false">IF('Result do Turno'!AN8="","",'Result do Turno'!AN8)</f>
        <v>6</v>
      </c>
      <c r="AF9" s="215" t="n">
        <f aca="false">IF('Result do Turno'!AO9="","",'Result do Turno'!AO9)</f>
        <v>10</v>
      </c>
      <c r="AG9" s="216" t="n">
        <f aca="false">IF('Result do Turno'!AO8="","",'Result do Turno'!AO8)</f>
        <v>7</v>
      </c>
      <c r="AH9" s="214" t="str">
        <f aca="false">IF('Result do Turno'!AZ9="","",'Result do Turno'!AZ9)</f>
        <v/>
      </c>
      <c r="AI9" s="215" t="str">
        <f aca="false">IF('Result do Turno'!AZ8="","",'Result do Turno'!AZ8)</f>
        <v/>
      </c>
      <c r="AJ9" s="215" t="n">
        <f aca="false">IF('Result do Turno'!BA9="","",'Result do Turno'!BA9)</f>
        <v>6</v>
      </c>
      <c r="AK9" s="215" t="n">
        <f aca="false">IF('Result do Turno'!BA8="","",'Result do Turno'!BA8)</f>
        <v>2</v>
      </c>
      <c r="AL9" s="215" t="n">
        <f aca="false">IF('Result do Turno'!BB9="","",'Result do Turno'!BB9)</f>
        <v>6</v>
      </c>
      <c r="AM9" s="215" t="n">
        <f aca="false">IF('Result do Turno'!BB8="","",'Result do Turno'!BB8)</f>
        <v>3</v>
      </c>
      <c r="AN9" s="215" t="str">
        <f aca="false">IF('Result do Turno'!BC9="","",'Result do Turno'!BC9)</f>
        <v/>
      </c>
      <c r="AO9" s="216" t="str">
        <f aca="false">IF('Result do Turno'!BC8="","",'Result do Turno'!BC8)</f>
        <v/>
      </c>
      <c r="AP9" s="214" t="str">
        <f aca="false">IF('Result do Turno'!BN7="","",'Result do Turno'!BN7)</f>
        <v/>
      </c>
      <c r="AQ9" s="215" t="str">
        <f aca="false">IF('Result do Turno'!BN6="","",'Result do Turno'!BN6)</f>
        <v/>
      </c>
      <c r="AR9" s="215" t="n">
        <f aca="false">IF('Result do Turno'!BO7="","",'Result do Turno'!BO7)</f>
        <v>6</v>
      </c>
      <c r="AS9" s="215" t="n">
        <f aca="false">IF('Result do Turno'!BO6="","",'Result do Turno'!BO6)</f>
        <v>3</v>
      </c>
      <c r="AT9" s="215" t="n">
        <f aca="false">IF('Result do Turno'!BP7="","",'Result do Turno'!BP7)</f>
        <v>5</v>
      </c>
      <c r="AU9" s="215" t="n">
        <f aca="false">IF('Result do Turno'!BP6="","",'Result do Turno'!BP6)</f>
        <v>7</v>
      </c>
      <c r="AV9" s="215" t="n">
        <f aca="false">IF('Result do Turno'!BQ7="","",'Result do Turno'!BQ7)</f>
        <v>6</v>
      </c>
      <c r="AW9" s="216" t="n">
        <f aca="false">IF('Result do Turno'!BQ6="","",'Result do Turno'!BQ6)</f>
        <v>10</v>
      </c>
      <c r="AX9" s="214" t="str">
        <f aca="false">IF('Result do Turno'!CB9="","",'Result do Turno'!CB9)</f>
        <v/>
      </c>
      <c r="AY9" s="215" t="str">
        <f aca="false">IF('Result do Turno'!CB8="","",'Result do Turno'!CB8)</f>
        <v/>
      </c>
      <c r="AZ9" s="215" t="n">
        <f aca="false">IF('Result do Turno'!CC9="","",'Result do Turno'!CC9)</f>
        <v>6</v>
      </c>
      <c r="BA9" s="215" t="n">
        <f aca="false">IF('Result do Turno'!CC8="","",'Result do Turno'!CC8)</f>
        <v>4</v>
      </c>
      <c r="BB9" s="215" t="n">
        <f aca="false">IF('Result do Turno'!CD9="","",'Result do Turno'!CD9)</f>
        <v>6</v>
      </c>
      <c r="BC9" s="215" t="n">
        <f aca="false">IF('Result do Turno'!CD8="","",'Result do Turno'!CD8)</f>
        <v>1</v>
      </c>
      <c r="BD9" s="215" t="str">
        <f aca="false">IF('Result do Turno'!CE9="","",'Result do Turno'!CE9)</f>
        <v/>
      </c>
      <c r="BE9" s="216" t="str">
        <f aca="false">IF('Result do Turno'!CE8="","",'Result do Turno'!CE8)</f>
        <v/>
      </c>
      <c r="BG9" s="164" t="n">
        <f aca="false">'Result do Turno'!W5</f>
        <v>0</v>
      </c>
      <c r="BH9" s="164" t="str">
        <f aca="false">IF(R9="",IF(X9="",CONCATENATE(T9,"x",U9," ",V9,"x",W9),CONCATENATE(T9,"x",U9," ",V9,"x",W9," ",X9,"x",Y9)),CONCATENATE(R9,"x",S9))</f>
        <v>6x4 3x6 11x13</v>
      </c>
      <c r="BI9" s="164" t="n">
        <f aca="false">'Result do Turno'!AK9</f>
        <v>1</v>
      </c>
      <c r="BJ9" s="164" t="str">
        <f aca="false">IF(Z9="",IF(AF9="",CONCATENATE(AB9,"x",AC9," ",AD9,"x",AE9),CONCATENATE(AB9,"x",AC9," ",AD9,"x",AE9," ",AF9,"x",AG9)),CONCATENATE(Z9,"x",AA9))</f>
        <v>6x1 4x6 10x7</v>
      </c>
      <c r="BK9" s="164" t="n">
        <f aca="false">'Result do Turno'!AY9</f>
        <v>1</v>
      </c>
      <c r="BL9" s="164" t="str">
        <f aca="false">IF(AH9="",IF(AN9="",CONCATENATE(AJ9,"x",AK9," ",AL9,"x",AM9),CONCATENATE(AJ9,"x",AK9," ",AL9,"x",AM9," ",AN9,"x",AO9)),CONCATENATE(AH9,"x",AI9))</f>
        <v>6x2 6x3</v>
      </c>
      <c r="BM9" s="164" t="n">
        <f aca="false">'Result do Turno'!BM7</f>
        <v>0</v>
      </c>
      <c r="BN9" s="164" t="str">
        <f aca="false">IF(AP9="",IF(AV9="",CONCATENATE(AR9,"x",AS9," ",AT9,"x",AU9),CONCATENATE(AR9,"x",AS9," ",AT9,"x",AU9," ",AV9,"x",AW9)),CONCATENATE(AP9,"x",AQ9))</f>
        <v>6x3 5x7 6x10</v>
      </c>
      <c r="BO9" s="164" t="n">
        <f aca="false">'Result do Turno'!CA9</f>
        <v>1</v>
      </c>
      <c r="BP9" s="164" t="str">
        <f aca="false">IF(AX9="",IF(BD9="",CONCATENATE(AZ9,"x",BA9," ",BB9,"x",BC9),CONCATENATE(AZ9,"x",BA9," ",BB9,"x",BC9," ",BD9,"x",BE9)),CONCATENATE(AX9,"x",AY9))</f>
        <v>6x4 6x1</v>
      </c>
      <c r="BQ9" s="164" t="n">
        <f aca="false">IF(BH9="x x","",1)</f>
        <v>1</v>
      </c>
      <c r="BR9" s="164" t="str">
        <f aca="false">IF(BG9=1,CONCATENATE($A9, " venceu ",B9," por ",BH9),IF(BH9="OxW",CONCATENATE($A9, " perdeu para ",B9," por WxO"),CONCATENATE($A9, " perdeu para ",B9," por ",BH9)))</f>
        <v>GUSTAVO LUNA perdeu para RODRIGO SOARES por 6x4 3x6 11x13</v>
      </c>
      <c r="BS9" s="164" t="n">
        <f aca="false">IF(BJ9="x x","",1)</f>
        <v>1</v>
      </c>
      <c r="BT9" s="164" t="str">
        <f aca="false">IF(BI9=1,CONCATENATE($A9, " venceu ",D9," por ",BJ9),IF(BJ9="OxW",CONCATENATE($A9, " perdeu para ",D9," por WxO"),CONCATENATE($A9, " perdeu para ",D9," por ",BJ9)))</f>
        <v>GUSTAVO LUNA venceu OTAVIO BUENO por 6x1 4x6 10x7</v>
      </c>
      <c r="BU9" s="164" t="n">
        <f aca="false">IF(BL9="x x","",1)</f>
        <v>1</v>
      </c>
      <c r="BV9" s="164" t="str">
        <f aca="false">IF(BK9=1,CONCATENATE($A9, " venceu ",F9," por ",BL9),IF(BL9="OxW",CONCATENATE($A9, " perdeu para ",F9," por WxO"),CONCATENATE($A9, " perdeu para ",F9," por ",BL9)))</f>
        <v>GUSTAVO LUNA venceu TIAGO PRATA por 6x2 6x3</v>
      </c>
      <c r="BW9" s="164" t="n">
        <f aca="false">IF(BN9="x x","",1)</f>
        <v>1</v>
      </c>
      <c r="BX9" s="164" t="str">
        <f aca="false">IF(BM9=1,CONCATENATE($A9, " venceu ",H9," por ",BN9),IF(BN9="OxW",CONCATENATE($A9, " perdeu para ",H9," por WxO"),CONCATENATE($A9, " perdeu para ",H9," por ",BN9)))</f>
        <v>GUSTAVO LUNA perdeu para ENZO ALCOFORADO por 6x3 5x7 6x10</v>
      </c>
      <c r="BY9" s="164" t="n">
        <f aca="false">IF(BP9="x x","",1)</f>
        <v>1</v>
      </c>
      <c r="BZ9" s="164" t="str">
        <f aca="false">IF(BO9=1,CONCATENATE($A9, " venceu ",J9," por ",BP9),IF(BP9="OxW",CONCATENATE($A9, " perdeu para ",J9," por WxO"),CONCATENATE($A9, " perdeu para ",J9," por ",BP9)))</f>
        <v>GUSTAVO LUNA venceu DOUGLAS VELASQUEZ por 6x4 6x1</v>
      </c>
      <c r="CB9" s="164" t="str">
        <f aca="false">IF(BQ9=1,BR9,CONCATENATE(A9, " x ",B9))</f>
        <v>GUSTAVO LUNA perdeu para RODRIGO SOARES por 6x4 3x6 11x13</v>
      </c>
      <c r="CC9" s="164" t="str">
        <f aca="false">IF(BS9=1,BT9,CONCATENATE(A9, " x ",D9))</f>
        <v>GUSTAVO LUNA venceu OTAVIO BUENO por 6x1 4x6 10x7</v>
      </c>
      <c r="CD9" s="164" t="str">
        <f aca="false">IF(BU9=1,BV9,CONCATENATE(A9, " x ",F9))</f>
        <v>GUSTAVO LUNA venceu TIAGO PRATA por 6x2 6x3</v>
      </c>
      <c r="CE9" s="164" t="str">
        <f aca="false">IF(BW9=1,BX9,CONCATENATE(A9, " x ",H9))</f>
        <v>GUSTAVO LUNA perdeu para ENZO ALCOFORADO por 6x3 5x7 6x10</v>
      </c>
      <c r="CF9" s="164" t="str">
        <f aca="false">IF(BY9=1,BZ9,CONCATENATE(A9, " x ",J9))</f>
        <v>GUSTAVO LUNA venceu DOUGLAS VELASQUEZ por 6x4 6x1</v>
      </c>
      <c r="CG9" s="164" t="n">
        <f aca="false">COUNTIF(BH9:BP9,"OxW")</f>
        <v>0</v>
      </c>
      <c r="CH9" s="164" t="str">
        <f aca="false">IF(CG9&gt;2,CONCATENATE(A9," perdeu ",CG9, " jogos por WxO - Seus resultados todos serão alterados para perdidos por WxO",""),"")</f>
        <v/>
      </c>
    </row>
    <row r="10" customFormat="false" ht="15" hidden="false" customHeight="false" outlineLevel="0" collapsed="false">
      <c r="CH10" s="164" t="str">
        <f aca="false">IF(CG10&gt;2,CONCATENATE(A10," perdeu ",CG10, " jogos por WxO - Seus resultados todos serão alterados para perdidos por WxO",""),"")</f>
        <v/>
      </c>
    </row>
    <row r="11" customFormat="false" ht="15" hidden="false" customHeight="false" outlineLevel="0" collapsed="false">
      <c r="CH11" s="164" t="str">
        <f aca="false">IF(CG11&gt;2,CONCATENATE(A11," perdeu ",CG11, " jogos por WxO - Seus resultados todos serão alterados para perdidos por WxO",""),"")</f>
        <v/>
      </c>
    </row>
    <row r="12" customFormat="false" ht="15" hidden="false" customHeight="false" outlineLevel="0" collapsed="false">
      <c r="E12" s="164" t="s">
        <v>133</v>
      </c>
      <c r="G12" s="164" t="s">
        <v>133</v>
      </c>
      <c r="I12" s="164" t="s">
        <v>134</v>
      </c>
      <c r="K12" s="164" t="s">
        <v>135</v>
      </c>
      <c r="CH12" s="164" t="str">
        <f aca="false">IF(CG12&gt;2,CONCATENATE(A12," perdeu ",CG12, " jogos por WxO - Seus resultados todos serão alterados para perdidos por WxO",""),"")</f>
        <v/>
      </c>
    </row>
    <row r="13" customFormat="false" ht="15" hidden="false" customHeight="false" outlineLevel="0" collapsed="false">
      <c r="A13" s="205" t="str">
        <f aca="false">'Result do Turno'!D13</f>
        <v>GUSTAVO ALMEIDA</v>
      </c>
      <c r="B13" s="206" t="str">
        <f aca="false">'Result do Turno'!V14</f>
        <v>LUCIO MESQUITA</v>
      </c>
      <c r="C13" s="164" t="str">
        <f aca="false">IF(BQ13=1,"",IF(M13=0,A13,B13))</f>
        <v/>
      </c>
      <c r="D13" s="164" t="str">
        <f aca="false">'Result do Turno'!AJ14</f>
        <v>CARLOS BRISSOLA</v>
      </c>
      <c r="E13" s="164" t="str">
        <f aca="false">IF(BS13=1,"",IF(N13=0,A13,D13))</f>
        <v/>
      </c>
      <c r="F13" s="206" t="str">
        <f aca="false">'Result do Turno'!AX14</f>
        <v>ANA CLAUDIA</v>
      </c>
      <c r="G13" s="164" t="str">
        <f aca="false">IF(BU13=1,"",IF(O13=0,A13,F13))</f>
        <v/>
      </c>
      <c r="H13" s="206" t="str">
        <f aca="false">'Result do Turno'!BL14</f>
        <v>IVO RODCZ</v>
      </c>
      <c r="I13" s="164" t="str">
        <f aca="false">IF(BW13=1,"",IF(P13=0,A13,H13))</f>
        <v/>
      </c>
      <c r="J13" s="206" t="str">
        <f aca="false">'Result do Turno'!BZ14</f>
        <v>AMADEU FACANHA</v>
      </c>
      <c r="K13" s="164" t="str">
        <f aca="false">IF(BY13=1,"",IF(Q13=0,A13,J13))</f>
        <v/>
      </c>
      <c r="M13" s="207" t="str">
        <f aca="false">'Result do Turno'!U14</f>
        <v>(D)</v>
      </c>
      <c r="N13" s="207" t="n">
        <f aca="false">'Result do Turno'!AI14</f>
        <v>0</v>
      </c>
      <c r="O13" s="207" t="str">
        <f aca="false">'Result do Turno'!AW14</f>
        <v>(D)</v>
      </c>
      <c r="P13" s="207" t="n">
        <f aca="false">'Result do Turno'!BK14</f>
        <v>0</v>
      </c>
      <c r="Q13" s="207" t="str">
        <f aca="false">'Result do Turno'!BY14</f>
        <v>(D)</v>
      </c>
      <c r="R13" s="208" t="str">
        <f aca="false">IF('Result do Turno'!X13="","",'Result do Turno'!X13)</f>
        <v/>
      </c>
      <c r="S13" s="209" t="str">
        <f aca="false">IF('Result do Turno'!X14="","",'Result do Turno'!X14)</f>
        <v/>
      </c>
      <c r="T13" s="209" t="n">
        <f aca="false">IF('Result do Turno'!Y13="","",'Result do Turno'!Y13)</f>
        <v>6</v>
      </c>
      <c r="U13" s="209" t="n">
        <f aca="false">IF('Result do Turno'!Y14="","",'Result do Turno'!Y14)</f>
        <v>0</v>
      </c>
      <c r="V13" s="209" t="n">
        <f aca="false">IF('Result do Turno'!Z13="","",'Result do Turno'!Z13)</f>
        <v>6</v>
      </c>
      <c r="W13" s="209" t="n">
        <f aca="false">IF('Result do Turno'!Z14="","",'Result do Turno'!Z14)</f>
        <v>0</v>
      </c>
      <c r="X13" s="209" t="str">
        <f aca="false">IF('Result do Turno'!AA13="","",'Result do Turno'!AA13)</f>
        <v/>
      </c>
      <c r="Y13" s="210" t="str">
        <f aca="false">IF('Result do Turno'!AA14="","",'Result do Turno'!AA14)</f>
        <v/>
      </c>
      <c r="Z13" s="208" t="str">
        <f aca="false">IF('Result do Turno'!AL13="","",'Result do Turno'!AL13)</f>
        <v/>
      </c>
      <c r="AA13" s="209" t="str">
        <f aca="false">IF('Result do Turno'!AL14="","",'Result do Turno'!AL14)</f>
        <v/>
      </c>
      <c r="AB13" s="209" t="n">
        <f aca="false">IF('Result do Turno'!AM13="","",'Result do Turno'!AM13)</f>
        <v>6</v>
      </c>
      <c r="AC13" s="209" t="n">
        <f aca="false">IF('Result do Turno'!AM14="","",'Result do Turno'!AM14)</f>
        <v>7</v>
      </c>
      <c r="AD13" s="209" t="n">
        <f aca="false">IF('Result do Turno'!AN13="","",'Result do Turno'!AN13)</f>
        <v>6</v>
      </c>
      <c r="AE13" s="209" t="n">
        <f aca="false">IF('Result do Turno'!AN14="","",'Result do Turno'!AN14)</f>
        <v>1</v>
      </c>
      <c r="AF13" s="209" t="n">
        <f aca="false">IF('Result do Turno'!AO13="","",'Result do Turno'!AO13)</f>
        <v>10</v>
      </c>
      <c r="AG13" s="210" t="n">
        <f aca="false">IF('Result do Turno'!AO14="","",'Result do Turno'!AO14)</f>
        <v>6</v>
      </c>
      <c r="AH13" s="208" t="str">
        <f aca="false">IF('Result do Turno'!AZ13="","",'Result do Turno'!AZ13)</f>
        <v/>
      </c>
      <c r="AI13" s="209" t="str">
        <f aca="false">IF('Result do Turno'!AZ14="","",'Result do Turno'!AZ14)</f>
        <v/>
      </c>
      <c r="AJ13" s="209" t="n">
        <f aca="false">IF('Result do Turno'!BA13="","",'Result do Turno'!BA13)</f>
        <v>7</v>
      </c>
      <c r="AK13" s="209" t="n">
        <f aca="false">IF('Result do Turno'!BA14="","",'Result do Turno'!BA14)</f>
        <v>5</v>
      </c>
      <c r="AL13" s="209" t="n">
        <f aca="false">IF('Result do Turno'!BB13="","",'Result do Turno'!BB13)</f>
        <v>2</v>
      </c>
      <c r="AM13" s="209" t="n">
        <f aca="false">IF('Result do Turno'!BB14="","",'Result do Turno'!BB14)</f>
        <v>6</v>
      </c>
      <c r="AN13" s="209" t="n">
        <f aca="false">IF('Result do Turno'!BC13="","",'Result do Turno'!BC13)</f>
        <v>12</v>
      </c>
      <c r="AO13" s="210" t="n">
        <f aca="false">IF('Result do Turno'!BC14="","",'Result do Turno'!BC14)</f>
        <v>10</v>
      </c>
      <c r="AP13" s="208" t="str">
        <f aca="false">IF('Result do Turno'!BN13="","",'Result do Turno'!BN13)</f>
        <v/>
      </c>
      <c r="AQ13" s="209" t="str">
        <f aca="false">IF('Result do Turno'!BN14="","",'Result do Turno'!BN14)</f>
        <v/>
      </c>
      <c r="AR13" s="209" t="n">
        <f aca="false">IF('Result do Turno'!BO13="","",'Result do Turno'!BO13)</f>
        <v>6</v>
      </c>
      <c r="AS13" s="209" t="n">
        <f aca="false">IF('Result do Turno'!BO14="","",'Result do Turno'!BO14)</f>
        <v>1</v>
      </c>
      <c r="AT13" s="209" t="n">
        <f aca="false">IF('Result do Turno'!BP13="","",'Result do Turno'!BP13)</f>
        <v>3</v>
      </c>
      <c r="AU13" s="209" t="n">
        <f aca="false">IF('Result do Turno'!BP14="","",'Result do Turno'!BP14)</f>
        <v>6</v>
      </c>
      <c r="AV13" s="209" t="n">
        <f aca="false">IF('Result do Turno'!BQ13="","",'Result do Turno'!BQ13)</f>
        <v>10</v>
      </c>
      <c r="AW13" s="210" t="n">
        <f aca="false">IF('Result do Turno'!BQ14="","",'Result do Turno'!BQ14)</f>
        <v>6</v>
      </c>
      <c r="AX13" s="208" t="str">
        <f aca="false">IF('Result do Turno'!CB13="","",'Result do Turno'!CB13)</f>
        <v>W</v>
      </c>
      <c r="AY13" s="209" t="str">
        <f aca="false">IF('Result do Turno'!CB14="","",'Result do Turno'!CB14)</f>
        <v>O</v>
      </c>
      <c r="AZ13" s="209" t="str">
        <f aca="false">IF('Result do Turno'!CC13="","",'Result do Turno'!CC13)</f>
        <v/>
      </c>
      <c r="BA13" s="209" t="str">
        <f aca="false">IF('Result do Turno'!CC14="","",'Result do Turno'!CC14)</f>
        <v/>
      </c>
      <c r="BB13" s="209" t="str">
        <f aca="false">IF('Result do Turno'!CD13="","",'Result do Turno'!CD13)</f>
        <v/>
      </c>
      <c r="BC13" s="209" t="str">
        <f aca="false">IF('Result do Turno'!CD14="","",'Result do Turno'!CD14)</f>
        <v/>
      </c>
      <c r="BD13" s="209" t="str">
        <f aca="false">IF('Result do Turno'!CE13="","",'Result do Turno'!CE13)</f>
        <v/>
      </c>
      <c r="BE13" s="210" t="str">
        <f aca="false">IF('Result do Turno'!CE14="","",'Result do Turno'!CE14)</f>
        <v/>
      </c>
      <c r="BG13" s="164" t="n">
        <f aca="false">'Result do Turno'!W13</f>
        <v>1</v>
      </c>
      <c r="BH13" s="164" t="str">
        <f aca="false">IF(R13="",IF(X13="",CONCATENATE(T13,"x",U13," ",V13,"x",W13),CONCATENATE(T13,"x",U13," ",V13,"x",W13," ",X13,"x",Y13)),CONCATENATE(R13,"x",S13))</f>
        <v>6x0 6x0</v>
      </c>
      <c r="BI13" s="164" t="n">
        <f aca="false">'Result do Turno'!AK13</f>
        <v>1</v>
      </c>
      <c r="BJ13" s="164" t="str">
        <f aca="false">IF(Z13="",IF(AF13="",CONCATENATE(AB13,"x",AC13," ",AD13,"x",AE13),CONCATENATE(AB13,"x",AC13," ",AD13,"x",AE13," ",AF13,"x",AG13)),CONCATENATE(Z13,"x",AA13))</f>
        <v>6x7 6x1 10x6</v>
      </c>
      <c r="BK13" s="164" t="n">
        <f aca="false">'Result do Turno'!AY13</f>
        <v>1</v>
      </c>
      <c r="BL13" s="164" t="str">
        <f aca="false">IF(AH13="",IF(AN13="",CONCATENATE(AJ13,"x",AK13," ",AL13,"x",AM13),CONCATENATE(AJ13,"x",AK13," ",AL13,"x",AM13," ",AN13,"x",AO13)),CONCATENATE(AH13,"x",AI13))</f>
        <v>7x5 2x6 12x10</v>
      </c>
      <c r="BM13" s="164" t="n">
        <f aca="false">'Result do Turno'!BM13</f>
        <v>1</v>
      </c>
      <c r="BN13" s="164" t="str">
        <f aca="false">IF(AP13="",IF(AV13="",CONCATENATE(AR13,"x",AS13," ",AT13,"x",AU13),CONCATENATE(AR13,"x",AS13," ",AT13,"x",AU13," ",AV13,"x",AW13)),CONCATENATE(AP13,"x",AQ13))</f>
        <v>6x1 3x6 10x6</v>
      </c>
      <c r="BO13" s="164" t="n">
        <f aca="false">'Result do Turno'!CA13</f>
        <v>1</v>
      </c>
      <c r="BP13" s="164" t="str">
        <f aca="false">IF(AX13="",IF(BD13="",CONCATENATE(AZ13,"x",BA13," ",BB13,"x",BC13),CONCATENATE(AZ13,"x",BA13," ",BB13,"x",BC13," ",BD13,"x",BE13)),CONCATENATE(AX13,"x",AY13))</f>
        <v>WxO</v>
      </c>
      <c r="BQ13" s="164" t="n">
        <f aca="false">IF(BH13="x x","",1)</f>
        <v>1</v>
      </c>
      <c r="BR13" s="164" t="str">
        <f aca="false">IF(BG13=1,CONCATENATE($A13, " venceu ",B13," por ",BH13),IF(BH13="OxW",CONCATENATE($A13, " perdeu para ",B13," por WxO"),CONCATENATE($A13, " perdeu para ",B13," por ",BH13)))</f>
        <v>GUSTAVO ALMEIDA venceu LUCIO MESQUITA por 6x0 6x0</v>
      </c>
      <c r="BS13" s="164" t="n">
        <f aca="false">IF(BJ13="x x","",1)</f>
        <v>1</v>
      </c>
      <c r="BT13" s="164" t="str">
        <f aca="false">IF(BI13=1,CONCATENATE($A13, " venceu ",D13," por ",BJ13),IF(BJ13="OxW",CONCATENATE($A13, " perdeu para ",D13," por WxO"),CONCATENATE($A13, " perdeu para ",D13," por ",BJ13)))</f>
        <v>GUSTAVO ALMEIDA venceu CARLOS BRISSOLA por 6x7 6x1 10x6</v>
      </c>
      <c r="BU13" s="164" t="n">
        <f aca="false">IF(BL13="x x","",1)</f>
        <v>1</v>
      </c>
      <c r="BV13" s="164" t="str">
        <f aca="false">IF(BK13=1,CONCATENATE($A13, " venceu ",F13," por ",BL13),IF(BL13="OxW",CONCATENATE($A13, " perdeu para ",F13," por WxO"),CONCATENATE($A13, " perdeu para ",F13," por ",BL13)))</f>
        <v>GUSTAVO ALMEIDA venceu ANA CLAUDIA por 7x5 2x6 12x10</v>
      </c>
      <c r="BW13" s="164" t="n">
        <f aca="false">IF(BN13="x x","",1)</f>
        <v>1</v>
      </c>
      <c r="BX13" s="164" t="str">
        <f aca="false">IF(BM13=1,CONCATENATE($A13, " venceu ",H13," por ",BN13),IF(BN13="OxW",CONCATENATE($A13, " perdeu para ",H13," por WxO"),CONCATENATE($A13, " perdeu para ",H13," por ",BN13)))</f>
        <v>GUSTAVO ALMEIDA venceu IVO RODCZ por 6x1 3x6 10x6</v>
      </c>
      <c r="BY13" s="164" t="n">
        <f aca="false">IF(BP13="x x","",1)</f>
        <v>1</v>
      </c>
      <c r="BZ13" s="164" t="str">
        <f aca="false">IF(BO13=1,CONCATENATE($A13, " venceu ",J13," por ",BP13),IF(BP13="OxW",CONCATENATE($A13, " perdeu para ",J13," por WxO"),CONCATENATE($A13, " perdeu para ",J13," por ",BP13)))</f>
        <v>GUSTAVO ALMEIDA venceu AMADEU FACANHA por WxO</v>
      </c>
      <c r="CB13" s="164" t="str">
        <f aca="false">IF(BQ13=1,BR13,CONCATENATE(A13, " x ",B13))</f>
        <v>GUSTAVO ALMEIDA venceu LUCIO MESQUITA por 6x0 6x0</v>
      </c>
      <c r="CC13" s="164" t="str">
        <f aca="false">IF(BS13=1,BT13,CONCATENATE(A13, " x ",D13))</f>
        <v>GUSTAVO ALMEIDA venceu CARLOS BRISSOLA por 6x7 6x1 10x6</v>
      </c>
      <c r="CD13" s="164" t="str">
        <f aca="false">IF(BU13=1,BV13,CONCATENATE(A13, " x ",F13))</f>
        <v>GUSTAVO ALMEIDA venceu ANA CLAUDIA por 7x5 2x6 12x10</v>
      </c>
      <c r="CE13" s="164" t="str">
        <f aca="false">IF(BW13=1,BX13,CONCATENATE(A13, " x ",H13))</f>
        <v>GUSTAVO ALMEIDA venceu IVO RODCZ por 6x1 3x6 10x6</v>
      </c>
      <c r="CF13" s="164" t="str">
        <f aca="false">IF(BY13=1,BZ13,CONCATENATE(A13, " x ",J13))</f>
        <v>GUSTAVO ALMEIDA venceu AMADEU FACANHA por WxO</v>
      </c>
      <c r="CG13" s="164" t="n">
        <f aca="false">COUNTIF(BH13:BP13,"OxW")</f>
        <v>0</v>
      </c>
      <c r="CH13" s="164" t="str">
        <f aca="false">IF(CG13&gt;2,CONCATENATE(A13," perdeu ",CG13, " jogos por WxO - Seus resultados todos serão alterados para perdidos por WxO",""),"")</f>
        <v/>
      </c>
    </row>
    <row r="14" customFormat="false" ht="15" hidden="false" customHeight="false" outlineLevel="0" collapsed="false">
      <c r="A14" s="205" t="str">
        <f aca="false">'Result do Turno'!D14</f>
        <v>AMADEU FACANHA</v>
      </c>
      <c r="B14" s="164" t="str">
        <f aca="false">'Result do Turno'!V16</f>
        <v>CARLOS BRISSOLA</v>
      </c>
      <c r="C14" s="164" t="str">
        <f aca="false">IF(BQ14=1,"",IF(M14=0,A14,B14))</f>
        <v/>
      </c>
      <c r="D14" s="164" t="str">
        <f aca="false">'Result do Turno'!AJ16</f>
        <v>ANA CLAUDIA</v>
      </c>
      <c r="E14" s="164" t="str">
        <f aca="false">IF(BS14=1,"",IF(N14=0,A14,D14))</f>
        <v/>
      </c>
      <c r="F14" s="164" t="str">
        <f aca="false">'Result do Turno'!AX16</f>
        <v>IVO RODCZ</v>
      </c>
      <c r="G14" s="164" t="str">
        <f aca="false">IF(BU14=1,"",IF(O14=0,A14,F14))</f>
        <v/>
      </c>
      <c r="H14" s="164" t="str">
        <f aca="false">'Result do Turno'!BL16</f>
        <v>LUCIO MESQUITA</v>
      </c>
      <c r="I14" s="164" t="str">
        <f aca="false">IF(BW14=1,"",IF(P14=0,A14,H14))</f>
        <v/>
      </c>
      <c r="J14" s="164" t="str">
        <f aca="false">'Result do Turno'!BZ13</f>
        <v>GUSTAVO ALMEIDA</v>
      </c>
      <c r="K14" s="164" t="str">
        <f aca="false">IF(BY14=1,"",IF(Q14=0,A14,J14))</f>
        <v/>
      </c>
      <c r="M14" s="207" t="str">
        <f aca="false">'Result do Turno'!U16</f>
        <v>(D)</v>
      </c>
      <c r="N14" s="207" t="n">
        <f aca="false">'Result do Turno'!AI16</f>
        <v>0</v>
      </c>
      <c r="O14" s="207" t="str">
        <f aca="false">'Result do Turno'!AW16</f>
        <v>(D)</v>
      </c>
      <c r="P14" s="207" t="str">
        <f aca="false">'Result do Turno'!BK16</f>
        <v>(D)</v>
      </c>
      <c r="Q14" s="207" t="n">
        <f aca="false">'Result do Turno'!BY13</f>
        <v>0</v>
      </c>
      <c r="R14" s="211" t="str">
        <f aca="false">IF('Result do Turno'!X15="","",'Result do Turno'!X15)</f>
        <v>O</v>
      </c>
      <c r="S14" s="212" t="str">
        <f aca="false">IF('Result do Turno'!X16="","",'Result do Turno'!X16)</f>
        <v>W</v>
      </c>
      <c r="T14" s="212" t="str">
        <f aca="false">IF('Result do Turno'!Y15="","",'Result do Turno'!Y15)</f>
        <v/>
      </c>
      <c r="U14" s="212" t="str">
        <f aca="false">IF('Result do Turno'!Y16="","",'Result do Turno'!Y16)</f>
        <v/>
      </c>
      <c r="V14" s="212" t="str">
        <f aca="false">IF('Result do Turno'!Z15="","",'Result do Turno'!Z15)</f>
        <v/>
      </c>
      <c r="W14" s="212" t="str">
        <f aca="false">IF('Result do Turno'!Z16="","",'Result do Turno'!Z16)</f>
        <v/>
      </c>
      <c r="X14" s="212" t="str">
        <f aca="false">IF('Result do Turno'!AA15="","",'Result do Turno'!AA15)</f>
        <v/>
      </c>
      <c r="Y14" s="213" t="str">
        <f aca="false">IF('Result do Turno'!AA16="","",'Result do Turno'!AA16)</f>
        <v/>
      </c>
      <c r="Z14" s="211" t="str">
        <f aca="false">IF('Result do Turno'!AL15="","",'Result do Turno'!AL15)</f>
        <v/>
      </c>
      <c r="AA14" s="212" t="str">
        <f aca="false">IF('Result do Turno'!AL16="","",'Result do Turno'!AL16)</f>
        <v/>
      </c>
      <c r="AB14" s="212" t="n">
        <f aca="false">IF('Result do Turno'!AM15="","",'Result do Turno'!AM15)</f>
        <v>6</v>
      </c>
      <c r="AC14" s="212" t="n">
        <f aca="false">IF('Result do Turno'!AM16="","",'Result do Turno'!AM16)</f>
        <v>1</v>
      </c>
      <c r="AD14" s="212" t="n">
        <f aca="false">IF('Result do Turno'!AN15="","",'Result do Turno'!AN15)</f>
        <v>6</v>
      </c>
      <c r="AE14" s="212" t="n">
        <f aca="false">IF('Result do Turno'!AN16="","",'Result do Turno'!AN16)</f>
        <v>1</v>
      </c>
      <c r="AF14" s="212" t="str">
        <f aca="false">IF('Result do Turno'!AO15="","",'Result do Turno'!AO15)</f>
        <v/>
      </c>
      <c r="AG14" s="213" t="str">
        <f aca="false">IF('Result do Turno'!AO16="","",'Result do Turno'!AO16)</f>
        <v/>
      </c>
      <c r="AH14" s="211" t="str">
        <f aca="false">IF('Result do Turno'!AZ15="","",'Result do Turno'!AZ15)</f>
        <v>O</v>
      </c>
      <c r="AI14" s="212" t="str">
        <f aca="false">IF('Result do Turno'!AZ16="","",'Result do Turno'!AZ16)</f>
        <v>W</v>
      </c>
      <c r="AJ14" s="212" t="str">
        <f aca="false">IF('Result do Turno'!BA15="","",'Result do Turno'!BA15)</f>
        <v/>
      </c>
      <c r="AK14" s="212" t="str">
        <f aca="false">IF('Result do Turno'!BA16="","",'Result do Turno'!BA16)</f>
        <v/>
      </c>
      <c r="AL14" s="212" t="str">
        <f aca="false">IF('Result do Turno'!BB15="","",'Result do Turno'!BB15)</f>
        <v/>
      </c>
      <c r="AM14" s="212" t="str">
        <f aca="false">IF('Result do Turno'!BB16="","",'Result do Turno'!BB16)</f>
        <v/>
      </c>
      <c r="AN14" s="212" t="str">
        <f aca="false">IF('Result do Turno'!BC15="","",'Result do Turno'!BC15)</f>
        <v/>
      </c>
      <c r="AO14" s="213" t="str">
        <f aca="false">IF('Result do Turno'!BC16="","",'Result do Turno'!BC16)</f>
        <v/>
      </c>
      <c r="AP14" s="211" t="str">
        <f aca="false">IF('Result do Turno'!BN15="","",'Result do Turno'!BN15)</f>
        <v>O</v>
      </c>
      <c r="AQ14" s="212" t="str">
        <f aca="false">IF('Result do Turno'!BN16="","",'Result do Turno'!BN16)</f>
        <v>W</v>
      </c>
      <c r="AR14" s="212" t="str">
        <f aca="false">IF('Result do Turno'!BO15="","",'Result do Turno'!BO15)</f>
        <v/>
      </c>
      <c r="AS14" s="212" t="str">
        <f aca="false">IF('Result do Turno'!BO16="","",'Result do Turno'!BO16)</f>
        <v/>
      </c>
      <c r="AT14" s="212" t="str">
        <f aca="false">IF('Result do Turno'!BP15="","",'Result do Turno'!BP15)</f>
        <v/>
      </c>
      <c r="AU14" s="212" t="str">
        <f aca="false">IF('Result do Turno'!BP16="","",'Result do Turno'!BP16)</f>
        <v/>
      </c>
      <c r="AV14" s="212" t="str">
        <f aca="false">IF('Result do Turno'!BQ15="","",'Result do Turno'!BQ15)</f>
        <v/>
      </c>
      <c r="AW14" s="213" t="str">
        <f aca="false">IF('Result do Turno'!BQ16="","",'Result do Turno'!BQ16)</f>
        <v/>
      </c>
      <c r="AX14" s="211" t="str">
        <f aca="false">IF('Result do Turno'!CB14="","",'Result do Turno'!CB14)</f>
        <v>O</v>
      </c>
      <c r="AY14" s="212" t="str">
        <f aca="false">IF('Result do Turno'!CB13="","",'Result do Turno'!CB13)</f>
        <v>W</v>
      </c>
      <c r="AZ14" s="212" t="str">
        <f aca="false">IF('Result do Turno'!CC14="","",'Result do Turno'!CC14)</f>
        <v/>
      </c>
      <c r="BA14" s="212" t="str">
        <f aca="false">IF('Result do Turno'!CC13="","",'Result do Turno'!CC13)</f>
        <v/>
      </c>
      <c r="BB14" s="212" t="str">
        <f aca="false">IF('Result do Turno'!CD14="","",'Result do Turno'!CD14)</f>
        <v/>
      </c>
      <c r="BC14" s="212" t="str">
        <f aca="false">IF('Result do Turno'!CD13="","",'Result do Turno'!CD13)</f>
        <v/>
      </c>
      <c r="BD14" s="212" t="str">
        <f aca="false">IF('Result do Turno'!CE14="","",'Result do Turno'!CE14)</f>
        <v/>
      </c>
      <c r="BE14" s="213" t="str">
        <f aca="false">IF('Result do Turno'!CE13="","",'Result do Turno'!CE13)</f>
        <v/>
      </c>
      <c r="BG14" s="164" t="n">
        <f aca="false">'Result do Turno'!W15</f>
        <v>0</v>
      </c>
      <c r="BH14" s="164" t="str">
        <f aca="false">IF(R14="",IF(X14="",CONCATENATE(T14,"x",U14," ",V14,"x",W14),CONCATENATE(T14,"x",U14," ",V14,"x",W14," ",X14,"x",Y14)),CONCATENATE(R14,"x",S14))</f>
        <v>OxW</v>
      </c>
      <c r="BI14" s="164" t="n">
        <f aca="false">'Result do Turno'!AK15</f>
        <v>1</v>
      </c>
      <c r="BJ14" s="164" t="str">
        <f aca="false">IF(Z14="",IF(AF14="",CONCATENATE(AB14,"x",AC14," ",AD14,"x",AE14),CONCATENATE(AB14,"x",AC14," ",AD14,"x",AE14," ",AF14,"x",AG14)),CONCATENATE(Z14,"x",AA14))</f>
        <v>6x1 6x1</v>
      </c>
      <c r="BK14" s="164" t="n">
        <f aca="false">'Result do Turno'!AY15</f>
        <v>0</v>
      </c>
      <c r="BL14" s="164" t="str">
        <f aca="false">IF(AH14="",IF(AN14="",CONCATENATE(AJ14,"x",AK14," ",AL14,"x",AM14),CONCATENATE(AJ14,"x",AK14," ",AL14,"x",AM14," ",AN14,"x",AO14)),CONCATENATE(AH14,"x",AI14))</f>
        <v>OxW</v>
      </c>
      <c r="BM14" s="164" t="n">
        <f aca="false">'Result do Turno'!BM15</f>
        <v>0</v>
      </c>
      <c r="BN14" s="164" t="str">
        <f aca="false">IF(AP14="",IF(AV14="",CONCATENATE(AR14,"x",AS14," ",AT14,"x",AU14),CONCATENATE(AR14,"x",AS14," ",AT14,"x",AU14," ",AV14,"x",AW14)),CONCATENATE(AP14,"x",AQ14))</f>
        <v>OxW</v>
      </c>
      <c r="BO14" s="164" t="n">
        <f aca="false">'Result do Turno'!CA14</f>
        <v>0</v>
      </c>
      <c r="BP14" s="164" t="str">
        <f aca="false">IF(AX14="",IF(BD14="",CONCATENATE(AZ14,"x",BA14," ",BB14,"x",BC14),CONCATENATE(AZ14,"x",BA14," ",BB14,"x",BC14," ",BD14,"x",BE14)),CONCATENATE(AX14,"x",AY14))</f>
        <v>OxW</v>
      </c>
      <c r="BQ14" s="164" t="n">
        <f aca="false">IF(BH14="x x","",1)</f>
        <v>1</v>
      </c>
      <c r="BR14" s="164" t="str">
        <f aca="false">IF(BG14=1,CONCATENATE($A14, " venceu ",B14," por ",BH14),IF(BH14="OxW",CONCATENATE($A14, " perdeu para ",B14," por WxO"),CONCATENATE($A14, " perdeu para ",B14," por ",BH14)))</f>
        <v>AMADEU FACANHA perdeu para CARLOS BRISSOLA por WxO</v>
      </c>
      <c r="BS14" s="164" t="n">
        <f aca="false">IF(BJ14="x x","",1)</f>
        <v>1</v>
      </c>
      <c r="BT14" s="164" t="str">
        <f aca="false">IF(BI14=1,CONCATENATE($A14, " venceu ",D14," por ",BJ14),IF(BJ14="OxW",CONCATENATE($A14, " perdeu para ",D14," por WxO"),CONCATENATE($A14, " perdeu para ",D14," por ",BJ14)))</f>
        <v>AMADEU FACANHA venceu ANA CLAUDIA por 6x1 6x1</v>
      </c>
      <c r="BU14" s="164" t="n">
        <f aca="false">IF(BL14="x x","",1)</f>
        <v>1</v>
      </c>
      <c r="BV14" s="164" t="str">
        <f aca="false">IF(BK14=1,CONCATENATE($A14, " venceu ",F14," por ",BL14),IF(BL14="OxW",CONCATENATE($A14, " perdeu para ",F14," por WxO"),CONCATENATE($A14, " perdeu para ",F14," por ",BL14)))</f>
        <v>AMADEU FACANHA perdeu para IVO RODCZ por WxO</v>
      </c>
      <c r="BW14" s="164" t="n">
        <f aca="false">IF(BN14="x x","",1)</f>
        <v>1</v>
      </c>
      <c r="BX14" s="164" t="str">
        <f aca="false">IF(BM14=1,CONCATENATE($A14, " venceu ",H14," por ",BN14),IF(BN14="OxW",CONCATENATE($A14, " perdeu para ",H14," por WxO"),CONCATENATE($A14, " perdeu para ",H14," por ",BN14)))</f>
        <v>AMADEU FACANHA perdeu para LUCIO MESQUITA por WxO</v>
      </c>
      <c r="BY14" s="164" t="n">
        <f aca="false">IF(BP14="x x","",1)</f>
        <v>1</v>
      </c>
      <c r="BZ14" s="164" t="str">
        <f aca="false">IF(BO14=1,CONCATENATE($A14, " venceu ",J14," por ",BP14),IF(BP14="OxW",CONCATENATE($A14, " perdeu para ",J14," por WxO"),CONCATENATE($A14, " perdeu para ",J14," por ",BP14)))</f>
        <v>AMADEU FACANHA perdeu para GUSTAVO ALMEIDA por WxO</v>
      </c>
      <c r="CB14" s="164" t="str">
        <f aca="false">IF(BQ14=1,BR14,CONCATENATE(A14, " x ",B14))</f>
        <v>AMADEU FACANHA perdeu para CARLOS BRISSOLA por WxO</v>
      </c>
      <c r="CC14" s="164" t="str">
        <f aca="false">IF(BS14=1,BT14,CONCATENATE(A14, " x ",D14))</f>
        <v>AMADEU FACANHA venceu ANA CLAUDIA por 6x1 6x1</v>
      </c>
      <c r="CD14" s="164" t="str">
        <f aca="false">IF(BU14=1,BV14,CONCATENATE(A14, " x ",F14))</f>
        <v>AMADEU FACANHA perdeu para IVO RODCZ por WxO</v>
      </c>
      <c r="CE14" s="164" t="str">
        <f aca="false">IF(BW14=1,BX14,CONCATENATE(A14, " x ",H14))</f>
        <v>AMADEU FACANHA perdeu para LUCIO MESQUITA por WxO</v>
      </c>
      <c r="CF14" s="164" t="str">
        <f aca="false">IF(BY14=1,BZ14,CONCATENATE(A14, " x ",J14))</f>
        <v>AMADEU FACANHA perdeu para GUSTAVO ALMEIDA por WxO</v>
      </c>
      <c r="CG14" s="164" t="n">
        <f aca="false">COUNTIF(BH14:BP14,"OxW")</f>
        <v>4</v>
      </c>
      <c r="CH14" s="164" t="str">
        <f aca="false">IF(CG14&gt;2,CONCATENATE(A14," perdeu ",CG14, " jogos por WxO - Seus resultados todos serão alterados para perdidos por WxO",""),"")</f>
        <v>AMADEU FACANHA perdeu 4 jogos por WxO - Seus resultados todos serão alterados para perdidos por WxO</v>
      </c>
    </row>
    <row r="15" customFormat="false" ht="15" hidden="false" customHeight="false" outlineLevel="0" collapsed="false">
      <c r="A15" s="205" t="str">
        <f aca="false">'Result do Turno'!D15</f>
        <v>IVO RODCZ</v>
      </c>
      <c r="B15" s="164" t="str">
        <f aca="false">'Result do Turno'!V18</f>
        <v>ANA CLAUDIA</v>
      </c>
      <c r="C15" s="164" t="str">
        <f aca="false">IF(BQ15=1,"",IF(M15=0,A15,B15))</f>
        <v/>
      </c>
      <c r="D15" s="164" t="str">
        <f aca="false">'Result do Turno'!AJ18</f>
        <v>LUCIO MESQUITA</v>
      </c>
      <c r="E15" s="164" t="str">
        <f aca="false">IF(BS15=1,"",IF(N15=0,A15,D15))</f>
        <v/>
      </c>
      <c r="F15" s="164" t="str">
        <f aca="false">'Result do Turno'!AX15</f>
        <v>AMADEU FACANHA</v>
      </c>
      <c r="G15" s="164" t="str">
        <f aca="false">IF(BU15=1,"",IF(O15=0,A15,F15))</f>
        <v/>
      </c>
      <c r="H15" s="164" t="str">
        <f aca="false">'Result do Turno'!BL13</f>
        <v>GUSTAVO ALMEIDA</v>
      </c>
      <c r="I15" s="164" t="str">
        <f aca="false">IF(BW15=1,"",IF(P15=0,A15,H15))</f>
        <v/>
      </c>
      <c r="J15" s="164" t="str">
        <f aca="false">'Result do Turno'!BZ16</f>
        <v>CARLOS BRISSOLA</v>
      </c>
      <c r="K15" s="164" t="str">
        <f aca="false">IF(BY15=1,"",IF(Q15=0,A15,J15))</f>
        <v/>
      </c>
      <c r="M15" s="207" t="str">
        <f aca="false">'Result do Turno'!U18</f>
        <v>(D)</v>
      </c>
      <c r="N15" s="207" t="n">
        <f aca="false">'Result do Turno'!AI18</f>
        <v>0</v>
      </c>
      <c r="O15" s="207" t="n">
        <f aca="false">'Result do Turno'!AW15</f>
        <v>0</v>
      </c>
      <c r="P15" s="207" t="str">
        <f aca="false">'Result do Turno'!BK13</f>
        <v>(D)</v>
      </c>
      <c r="Q15" s="207" t="n">
        <f aca="false">'Result do Turno'!BY16</f>
        <v>0</v>
      </c>
      <c r="R15" s="211" t="str">
        <f aca="false">IF('Result do Turno'!X17="","",'Result do Turno'!X17)</f>
        <v>O</v>
      </c>
      <c r="S15" s="212" t="str">
        <f aca="false">IF('Result do Turno'!X18="","",'Result do Turno'!X18)</f>
        <v>W</v>
      </c>
      <c r="T15" s="212" t="str">
        <f aca="false">IF('Result do Turno'!Y17="","",'Result do Turno'!Y17)</f>
        <v/>
      </c>
      <c r="U15" s="212" t="str">
        <f aca="false">IF('Result do Turno'!Y18="","",'Result do Turno'!Y18)</f>
        <v/>
      </c>
      <c r="V15" s="212" t="str">
        <f aca="false">IF('Result do Turno'!Z17="","",'Result do Turno'!Z17)</f>
        <v/>
      </c>
      <c r="W15" s="212" t="str">
        <f aca="false">IF('Result do Turno'!Z18="","",'Result do Turno'!Z18)</f>
        <v/>
      </c>
      <c r="X15" s="212" t="str">
        <f aca="false">IF('Result do Turno'!AA17="","",'Result do Turno'!AA17)</f>
        <v/>
      </c>
      <c r="Y15" s="213" t="str">
        <f aca="false">IF('Result do Turno'!AA18="","",'Result do Turno'!AA18)</f>
        <v/>
      </c>
      <c r="Z15" s="211" t="str">
        <f aca="false">IF('Result do Turno'!AL17="","",'Result do Turno'!AL17)</f>
        <v/>
      </c>
      <c r="AA15" s="212" t="str">
        <f aca="false">IF('Result do Turno'!AL18="","",'Result do Turno'!AL18)</f>
        <v/>
      </c>
      <c r="AB15" s="212" t="n">
        <f aca="false">IF('Result do Turno'!AM17="","",'Result do Turno'!AM17)</f>
        <v>4</v>
      </c>
      <c r="AC15" s="212" t="n">
        <f aca="false">IF('Result do Turno'!AM18="","",'Result do Turno'!AM18)</f>
        <v>6</v>
      </c>
      <c r="AD15" s="212" t="n">
        <f aca="false">IF('Result do Turno'!AN17="","",'Result do Turno'!AN17)</f>
        <v>6</v>
      </c>
      <c r="AE15" s="212" t="n">
        <f aca="false">IF('Result do Turno'!AN18="","",'Result do Turno'!AN18)</f>
        <v>1</v>
      </c>
      <c r="AF15" s="212" t="n">
        <f aca="false">IF('Result do Turno'!AO17="","",'Result do Turno'!AO17)</f>
        <v>10</v>
      </c>
      <c r="AG15" s="213" t="n">
        <f aca="false">IF('Result do Turno'!AO18="","",'Result do Turno'!AO18)</f>
        <v>1</v>
      </c>
      <c r="AH15" s="211" t="str">
        <f aca="false">IF('Result do Turno'!AZ16="","",'Result do Turno'!AZ16)</f>
        <v>W</v>
      </c>
      <c r="AI15" s="212" t="str">
        <f aca="false">IF('Result do Turno'!AZ15="","",'Result do Turno'!AZ15)</f>
        <v>O</v>
      </c>
      <c r="AJ15" s="212" t="str">
        <f aca="false">IF('Result do Turno'!BA16="","",'Result do Turno'!BA16)</f>
        <v/>
      </c>
      <c r="AK15" s="212" t="str">
        <f aca="false">IF('Result do Turno'!BA15="","",'Result do Turno'!BA15)</f>
        <v/>
      </c>
      <c r="AL15" s="212" t="str">
        <f aca="false">IF('Result do Turno'!BB16="","",'Result do Turno'!BB16)</f>
        <v/>
      </c>
      <c r="AM15" s="212" t="str">
        <f aca="false">IF('Result do Turno'!BB15="","",'Result do Turno'!BB15)</f>
        <v/>
      </c>
      <c r="AN15" s="212" t="str">
        <f aca="false">IF('Result do Turno'!BC16="","",'Result do Turno'!BC16)</f>
        <v/>
      </c>
      <c r="AO15" s="213" t="str">
        <f aca="false">IF('Result do Turno'!BC15="","",'Result do Turno'!BC15)</f>
        <v/>
      </c>
      <c r="AP15" s="211" t="str">
        <f aca="false">IF('Result do Turno'!BN14="","",'Result do Turno'!BN14)</f>
        <v/>
      </c>
      <c r="AQ15" s="212" t="str">
        <f aca="false">IF('Result do Turno'!BN13="","",'Result do Turno'!BN13)</f>
        <v/>
      </c>
      <c r="AR15" s="212" t="n">
        <f aca="false">IF('Result do Turno'!BO14="","",'Result do Turno'!BO14)</f>
        <v>1</v>
      </c>
      <c r="AS15" s="212" t="n">
        <f aca="false">IF('Result do Turno'!BO13="","",'Result do Turno'!BO13)</f>
        <v>6</v>
      </c>
      <c r="AT15" s="212" t="n">
        <f aca="false">IF('Result do Turno'!BP14="","",'Result do Turno'!BP14)</f>
        <v>6</v>
      </c>
      <c r="AU15" s="212" t="n">
        <f aca="false">IF('Result do Turno'!BP13="","",'Result do Turno'!BP13)</f>
        <v>3</v>
      </c>
      <c r="AV15" s="212" t="n">
        <f aca="false">IF('Result do Turno'!BQ14="","",'Result do Turno'!BQ14)</f>
        <v>6</v>
      </c>
      <c r="AW15" s="213" t="n">
        <f aca="false">IF('Result do Turno'!BQ13="","",'Result do Turno'!BQ13)</f>
        <v>10</v>
      </c>
      <c r="AX15" s="211" t="str">
        <f aca="false">IF('Result do Turno'!CB15="","",'Result do Turno'!CB15)</f>
        <v>O</v>
      </c>
      <c r="AY15" s="212" t="str">
        <f aca="false">IF('Result do Turno'!CB16="","",'Result do Turno'!CB16)</f>
        <v>W</v>
      </c>
      <c r="AZ15" s="212" t="str">
        <f aca="false">IF('Result do Turno'!CC15="","",'Result do Turno'!CC15)</f>
        <v/>
      </c>
      <c r="BA15" s="212" t="str">
        <f aca="false">IF('Result do Turno'!CC16="","",'Result do Turno'!CC16)</f>
        <v/>
      </c>
      <c r="BB15" s="212" t="str">
        <f aca="false">IF('Result do Turno'!CD15="","",'Result do Turno'!CD15)</f>
        <v/>
      </c>
      <c r="BC15" s="212" t="str">
        <f aca="false">IF('Result do Turno'!CD16="","",'Result do Turno'!CD16)</f>
        <v/>
      </c>
      <c r="BD15" s="212" t="str">
        <f aca="false">IF('Result do Turno'!CE15="","",'Result do Turno'!CE15)</f>
        <v/>
      </c>
      <c r="BE15" s="213" t="str">
        <f aca="false">IF('Result do Turno'!CE16="","",'Result do Turno'!CE16)</f>
        <v/>
      </c>
      <c r="BG15" s="164" t="n">
        <f aca="false">'Result do Turno'!W17</f>
        <v>0</v>
      </c>
      <c r="BH15" s="164" t="str">
        <f aca="false">IF(R15="",IF(X15="",CONCATENATE(T15,"x",U15," ",V15,"x",W15),CONCATENATE(T15,"x",U15," ",V15,"x",W15," ",X15,"x",Y15)),CONCATENATE(R15,"x",S15))</f>
        <v>OxW</v>
      </c>
      <c r="BI15" s="164" t="n">
        <f aca="false">'Result do Turno'!AK17</f>
        <v>1</v>
      </c>
      <c r="BJ15" s="164" t="str">
        <f aca="false">IF(Z15="",IF(AF15="",CONCATENATE(AB15,"x",AC15," ",AD15,"x",AE15),CONCATENATE(AB15,"x",AC15," ",AD15,"x",AE15," ",AF15,"x",AG15)),CONCATENATE(Z15,"x",AA15))</f>
        <v>4x6 6x1 10x1</v>
      </c>
      <c r="BK15" s="164" t="n">
        <f aca="false">'Result do Turno'!AY16</f>
        <v>1</v>
      </c>
      <c r="BL15" s="164" t="str">
        <f aca="false">IF(AH15="",IF(AN15="",CONCATENATE(AJ15,"x",AK15," ",AL15,"x",AM15),CONCATENATE(AJ15,"x",AK15," ",AL15,"x",AM15," ",AN15,"x",AO15)),CONCATENATE(AH15,"x",AI15))</f>
        <v>WxO</v>
      </c>
      <c r="BM15" s="164" t="n">
        <f aca="false">'Result do Turno'!BM14</f>
        <v>0</v>
      </c>
      <c r="BN15" s="164" t="str">
        <f aca="false">IF(AP15="",IF(AV15="",CONCATENATE(AR15,"x",AS15," ",AT15,"x",AU15),CONCATENATE(AR15,"x",AS15," ",AT15,"x",AU15," ",AV15,"x",AW15)),CONCATENATE(AP15,"x",AQ15))</f>
        <v>1x6 6x3 6x10</v>
      </c>
      <c r="BO15" s="164" t="n">
        <f aca="false">'Result do Turno'!CA15</f>
        <v>0</v>
      </c>
      <c r="BP15" s="164" t="str">
        <f aca="false">IF(AX15="",IF(BD15="",CONCATENATE(AZ15,"x",BA15," ",BB15,"x",BC15),CONCATENATE(AZ15,"x",BA15," ",BB15,"x",BC15," ",BD15,"x",BE15)),CONCATENATE(AX15,"x",AY15))</f>
        <v>OxW</v>
      </c>
      <c r="BQ15" s="164" t="n">
        <f aca="false">IF(BH15="x x","",1)</f>
        <v>1</v>
      </c>
      <c r="BR15" s="164" t="str">
        <f aca="false">IF(BG15=1,CONCATENATE($A15, " venceu ",B15," por ",BH15),IF(BH15="OxW",CONCATENATE($A15, " perdeu para ",B15," por WxO"),CONCATENATE($A15, " perdeu para ",B15," por ",BH15)))</f>
        <v>IVO RODCZ perdeu para ANA CLAUDIA por WxO</v>
      </c>
      <c r="BS15" s="164" t="n">
        <f aca="false">IF(BJ15="x x","",1)</f>
        <v>1</v>
      </c>
      <c r="BT15" s="164" t="str">
        <f aca="false">IF(BI15=1,CONCATENATE($A15, " venceu ",D15," por ",BJ15),IF(BJ15="OxW",CONCATENATE($A15, " perdeu para ",D15," por WxO"),CONCATENATE($A15, " perdeu para ",D15," por ",BJ15)))</f>
        <v>IVO RODCZ venceu LUCIO MESQUITA por 4x6 6x1 10x1</v>
      </c>
      <c r="BU15" s="164" t="n">
        <f aca="false">IF(BL15="x x","",1)</f>
        <v>1</v>
      </c>
      <c r="BV15" s="164" t="str">
        <f aca="false">IF(BK15=1,CONCATENATE($A15, " venceu ",F15," por ",BL15),IF(BL15="OxW",CONCATENATE($A15, " perdeu para ",F15," por WxO"),CONCATENATE($A15, " perdeu para ",F15," por ",BL15)))</f>
        <v>IVO RODCZ venceu AMADEU FACANHA por WxO</v>
      </c>
      <c r="BW15" s="164" t="n">
        <f aca="false">IF(BN15="x x","",1)</f>
        <v>1</v>
      </c>
      <c r="BX15" s="164" t="str">
        <f aca="false">IF(BM15=1,CONCATENATE($A15, " venceu ",H15," por ",BN15),IF(BN15="OxW",CONCATENATE($A15, " perdeu para ",H15," por WxO"),CONCATENATE($A15, " perdeu para ",H15," por ",BN15)))</f>
        <v>IVO RODCZ perdeu para GUSTAVO ALMEIDA por 1x6 6x3 6x10</v>
      </c>
      <c r="BY15" s="164" t="n">
        <f aca="false">IF(BP15="x x","",1)</f>
        <v>1</v>
      </c>
      <c r="BZ15" s="164" t="str">
        <f aca="false">IF(BO15=1,CONCATENATE($A15, " venceu ",J15," por ",BP15),IF(BP15="OxW",CONCATENATE($A15, " perdeu para ",J15," por WxO"),CONCATENATE($A15, " perdeu para ",J15," por ",BP15)))</f>
        <v>IVO RODCZ perdeu para CARLOS BRISSOLA por WxO</v>
      </c>
      <c r="CB15" s="164" t="str">
        <f aca="false">IF(BQ15=1,BR15,CONCATENATE(A15, " x ",B15))</f>
        <v>IVO RODCZ perdeu para ANA CLAUDIA por WxO</v>
      </c>
      <c r="CC15" s="164" t="str">
        <f aca="false">IF(BS15=1,BT15,CONCATENATE(A15, " x ",D15))</f>
        <v>IVO RODCZ venceu LUCIO MESQUITA por 4x6 6x1 10x1</v>
      </c>
      <c r="CD15" s="164" t="str">
        <f aca="false">IF(BU15=1,BV15,CONCATENATE(A15, " x ",F15))</f>
        <v>IVO RODCZ venceu AMADEU FACANHA por WxO</v>
      </c>
      <c r="CE15" s="164" t="str">
        <f aca="false">IF(BW15=1,BX15,CONCATENATE(A15, " x ",H15))</f>
        <v>IVO RODCZ perdeu para GUSTAVO ALMEIDA por 1x6 6x3 6x10</v>
      </c>
      <c r="CF15" s="164" t="str">
        <f aca="false">IF(BY15=1,BZ15,CONCATENATE(A15, " x ",J15))</f>
        <v>IVO RODCZ perdeu para CARLOS BRISSOLA por WxO</v>
      </c>
      <c r="CG15" s="164" t="n">
        <f aca="false">COUNTIF(BH15:BP15,"OxW")</f>
        <v>2</v>
      </c>
      <c r="CH15" s="164" t="str">
        <f aca="false">IF(CG15&gt;2,CONCATENATE(A15," perdeu ",CG15, " jogos por WxO - Seus resultados todos serão alterados para perdidos por WxO",""),"")</f>
        <v/>
      </c>
    </row>
    <row r="16" customFormat="false" ht="15" hidden="false" customHeight="false" outlineLevel="0" collapsed="false">
      <c r="A16" s="205" t="str">
        <f aca="false">'Result do Turno'!D16</f>
        <v>ANA CLAUDIA</v>
      </c>
      <c r="B16" s="164" t="str">
        <f aca="false">'Result do Turno'!V17</f>
        <v>IVO RODCZ</v>
      </c>
      <c r="C16" s="164" t="str">
        <f aca="false">IF(BQ16=1,"",IF(M16=0,A16,B16))</f>
        <v/>
      </c>
      <c r="D16" s="164" t="str">
        <f aca="false">'Result do Turno'!AJ15</f>
        <v>AMADEU FACANHA</v>
      </c>
      <c r="E16" s="164" t="str">
        <f aca="false">IF(BS16=1,"",IF(N16=0,A16,D16))</f>
        <v/>
      </c>
      <c r="F16" s="164" t="str">
        <f aca="false">'Result do Turno'!AX13</f>
        <v>GUSTAVO ALMEIDA</v>
      </c>
      <c r="G16" s="164" t="str">
        <f aca="false">IF(BU16=1,"",IF(O16=0,A16,F16))</f>
        <v/>
      </c>
      <c r="H16" s="164" t="str">
        <f aca="false">'Result do Turno'!BL17</f>
        <v>CARLOS BRISSOLA</v>
      </c>
      <c r="I16" s="164" t="str">
        <f aca="false">IF(BW16=1,"",IF(P16=0,A16,H16))</f>
        <v/>
      </c>
      <c r="J16" s="164" t="str">
        <f aca="false">'Result do Turno'!BZ18</f>
        <v>LUCIO MESQUITA</v>
      </c>
      <c r="K16" s="164" t="str">
        <f aca="false">IF(BY16=1,"",IF(Q16=0,A16,J16))</f>
        <v/>
      </c>
      <c r="M16" s="207" t="n">
        <f aca="false">'Result do Turno'!U17</f>
        <v>0</v>
      </c>
      <c r="N16" s="207" t="str">
        <f aca="false">'Result do Turno'!AI15</f>
        <v>(D)</v>
      </c>
      <c r="O16" s="207" t="n">
        <f aca="false">'Result do Turno'!AW13</f>
        <v>0</v>
      </c>
      <c r="P16" s="207" t="str">
        <f aca="false">'Result do Turno'!BK17</f>
        <v>(D)</v>
      </c>
      <c r="Q16" s="207" t="n">
        <f aca="false">'Result do Turno'!BY18</f>
        <v>0</v>
      </c>
      <c r="R16" s="211" t="str">
        <f aca="false">IF('Result do Turno'!X18="","",'Result do Turno'!X18)</f>
        <v>W</v>
      </c>
      <c r="S16" s="212" t="str">
        <f aca="false">IF('Result do Turno'!X17="","",'Result do Turno'!X17)</f>
        <v>O</v>
      </c>
      <c r="T16" s="212" t="str">
        <f aca="false">IF('Result do Turno'!Y18="","",'Result do Turno'!Y18)</f>
        <v/>
      </c>
      <c r="U16" s="212" t="str">
        <f aca="false">IF('Result do Turno'!Y17="","",'Result do Turno'!Y17)</f>
        <v/>
      </c>
      <c r="V16" s="212" t="str">
        <f aca="false">IF('Result do Turno'!Z18="","",'Result do Turno'!Z18)</f>
        <v/>
      </c>
      <c r="W16" s="212" t="str">
        <f aca="false">IF('Result do Turno'!Z17="","",'Result do Turno'!Z17)</f>
        <v/>
      </c>
      <c r="X16" s="212" t="str">
        <f aca="false">IF('Result do Turno'!AA18="","",'Result do Turno'!AA18)</f>
        <v/>
      </c>
      <c r="Y16" s="213" t="str">
        <f aca="false">IF('Result do Turno'!AA17="","",'Result do Turno'!AA17)</f>
        <v/>
      </c>
      <c r="Z16" s="211" t="str">
        <f aca="false">IF('Result do Turno'!AL16="","",'Result do Turno'!AL16)</f>
        <v/>
      </c>
      <c r="AA16" s="212" t="str">
        <f aca="false">IF('Result do Turno'!AL15="","",'Result do Turno'!AL15)</f>
        <v/>
      </c>
      <c r="AB16" s="212" t="n">
        <f aca="false">IF('Result do Turno'!AM16="","",'Result do Turno'!AM16)</f>
        <v>1</v>
      </c>
      <c r="AC16" s="212" t="n">
        <f aca="false">IF('Result do Turno'!AM15="","",'Result do Turno'!AM15)</f>
        <v>6</v>
      </c>
      <c r="AD16" s="212" t="n">
        <f aca="false">IF('Result do Turno'!AN16="","",'Result do Turno'!AN16)</f>
        <v>1</v>
      </c>
      <c r="AE16" s="212" t="n">
        <f aca="false">IF('Result do Turno'!AN15="","",'Result do Turno'!AN15)</f>
        <v>6</v>
      </c>
      <c r="AF16" s="212" t="str">
        <f aca="false">IF('Result do Turno'!AO16="","",'Result do Turno'!AO16)</f>
        <v/>
      </c>
      <c r="AG16" s="213" t="str">
        <f aca="false">IF('Result do Turno'!AO15="","",'Result do Turno'!AO15)</f>
        <v/>
      </c>
      <c r="AH16" s="211" t="str">
        <f aca="false">IF('Result do Turno'!AZ14="","",'Result do Turno'!AZ14)</f>
        <v/>
      </c>
      <c r="AI16" s="212" t="str">
        <f aca="false">IF('Result do Turno'!AZ13="","",'Result do Turno'!AZ13)</f>
        <v/>
      </c>
      <c r="AJ16" s="212" t="n">
        <f aca="false">IF('Result do Turno'!BA14="","",'Result do Turno'!BA14)</f>
        <v>5</v>
      </c>
      <c r="AK16" s="212" t="n">
        <f aca="false">IF('Result do Turno'!BA13="","",'Result do Turno'!BA13)</f>
        <v>7</v>
      </c>
      <c r="AL16" s="212" t="n">
        <f aca="false">IF('Result do Turno'!BB14="","",'Result do Turno'!BB14)</f>
        <v>6</v>
      </c>
      <c r="AM16" s="212" t="n">
        <f aca="false">IF('Result do Turno'!BB13="","",'Result do Turno'!BB13)</f>
        <v>2</v>
      </c>
      <c r="AN16" s="212" t="n">
        <f aca="false">IF('Result do Turno'!BC14="","",'Result do Turno'!BC14)</f>
        <v>10</v>
      </c>
      <c r="AO16" s="213" t="n">
        <f aca="false">IF('Result do Turno'!BC13="","",'Result do Turno'!BC13)</f>
        <v>12</v>
      </c>
      <c r="AP16" s="211" t="str">
        <f aca="false">IF('Result do Turno'!BN18="","",'Result do Turno'!BN18)</f>
        <v/>
      </c>
      <c r="AQ16" s="212" t="str">
        <f aca="false">IF('Result do Turno'!BN17="","",'Result do Turno'!BN17)</f>
        <v/>
      </c>
      <c r="AR16" s="212" t="n">
        <f aca="false">IF('Result do Turno'!BO18="","",'Result do Turno'!BO18)</f>
        <v>1</v>
      </c>
      <c r="AS16" s="212" t="n">
        <f aca="false">IF('Result do Turno'!BO17="","",'Result do Turno'!BO17)</f>
        <v>6</v>
      </c>
      <c r="AT16" s="212" t="n">
        <f aca="false">IF('Result do Turno'!BP18="","",'Result do Turno'!BP18)</f>
        <v>1</v>
      </c>
      <c r="AU16" s="212" t="n">
        <f aca="false">IF('Result do Turno'!BP17="","",'Result do Turno'!BP17)</f>
        <v>6</v>
      </c>
      <c r="AV16" s="212" t="str">
        <f aca="false">IF('Result do Turno'!BQ18="","",'Result do Turno'!BQ18)</f>
        <v/>
      </c>
      <c r="AW16" s="213" t="str">
        <f aca="false">IF('Result do Turno'!BQ17="","",'Result do Turno'!BQ17)</f>
        <v/>
      </c>
      <c r="AX16" s="211" t="str">
        <f aca="false">IF('Result do Turno'!CB17="","",'Result do Turno'!CB17)</f>
        <v/>
      </c>
      <c r="AY16" s="212" t="str">
        <f aca="false">IF('Result do Turno'!CB18="","",'Result do Turno'!CB18)</f>
        <v/>
      </c>
      <c r="AZ16" s="212" t="n">
        <f aca="false">IF('Result do Turno'!CC17="","",'Result do Turno'!CC17)</f>
        <v>3</v>
      </c>
      <c r="BA16" s="212" t="n">
        <f aca="false">IF('Result do Turno'!CC18="","",'Result do Turno'!CC18)</f>
        <v>6</v>
      </c>
      <c r="BB16" s="212" t="n">
        <f aca="false">IF('Result do Turno'!CD17="","",'Result do Turno'!CD17)</f>
        <v>7</v>
      </c>
      <c r="BC16" s="212" t="n">
        <f aca="false">IF('Result do Turno'!CD18="","",'Result do Turno'!CD18)</f>
        <v>5</v>
      </c>
      <c r="BD16" s="212" t="n">
        <f aca="false">IF('Result do Turno'!CE17="","",'Result do Turno'!CE17)</f>
        <v>9</v>
      </c>
      <c r="BE16" s="213" t="n">
        <f aca="false">IF('Result do Turno'!CE18="","",'Result do Turno'!CE18)</f>
        <v>11</v>
      </c>
      <c r="BG16" s="164" t="n">
        <f aca="false">'Result do Turno'!W18</f>
        <v>1</v>
      </c>
      <c r="BH16" s="164" t="str">
        <f aca="false">IF(R16="",IF(X16="",CONCATENATE(T16,"x",U16," ",V16,"x",W16),CONCATENATE(T16,"x",U16," ",V16,"x",W16," ",X16,"x",Y16)),CONCATENATE(R16,"x",S16))</f>
        <v>WxO</v>
      </c>
      <c r="BI16" s="164" t="n">
        <f aca="false">'Result do Turno'!AK16</f>
        <v>0</v>
      </c>
      <c r="BJ16" s="164" t="str">
        <f aca="false">IF(Z16="",IF(AF16="",CONCATENATE(AB16,"x",AC16," ",AD16,"x",AE16),CONCATENATE(AB16,"x",AC16," ",AD16,"x",AE16," ",AF16,"x",AG16)),CONCATENATE(Z16,"x",AA16))</f>
        <v>1x6 1x6</v>
      </c>
      <c r="BK16" s="164" t="n">
        <f aca="false">'Result do Turno'!AY14</f>
        <v>0</v>
      </c>
      <c r="BL16" s="164" t="str">
        <f aca="false">IF(AH16="",IF(AN16="",CONCATENATE(AJ16,"x",AK16," ",AL16,"x",AM16),CONCATENATE(AJ16,"x",AK16," ",AL16,"x",AM16," ",AN16,"x",AO16)),CONCATENATE(AH16,"x",AI16))</f>
        <v>5x7 6x2 10x12</v>
      </c>
      <c r="BM16" s="164" t="n">
        <f aca="false">'Result do Turno'!BM18</f>
        <v>0</v>
      </c>
      <c r="BN16" s="164" t="str">
        <f aca="false">IF(AP16="",IF(AV16="",CONCATENATE(AR16,"x",AS16," ",AT16,"x",AU16),CONCATENATE(AR16,"x",AS16," ",AT16,"x",AU16," ",AV16,"x",AW16)),CONCATENATE(AP16,"x",AQ16))</f>
        <v>1x6 1x6</v>
      </c>
      <c r="BO16" s="164" t="n">
        <f aca="false">'Result do Turno'!CA17</f>
        <v>0</v>
      </c>
      <c r="BP16" s="164" t="str">
        <f aca="false">IF(AX16="",IF(BD16="",CONCATENATE(AZ16,"x",BA16," ",BB16,"x",BC16),CONCATENATE(AZ16,"x",BA16," ",BB16,"x",BC16," ",BD16,"x",BE16)),CONCATENATE(AX16,"x",AY16))</f>
        <v>3x6 7x5 9x11</v>
      </c>
      <c r="BQ16" s="164" t="n">
        <f aca="false">IF(BH16="x x","",1)</f>
        <v>1</v>
      </c>
      <c r="BR16" s="164" t="str">
        <f aca="false">IF(BG16=1,CONCATENATE($A16, " venceu ",B16," por ",BH16),IF(BH16="OxW",CONCATENATE($A16, " perdeu para ",B16," por WxO"),CONCATENATE($A16, " perdeu para ",B16," por ",BH16)))</f>
        <v>ANA CLAUDIA venceu IVO RODCZ por WxO</v>
      </c>
      <c r="BS16" s="164" t="n">
        <f aca="false">IF(BJ16="x x","",1)</f>
        <v>1</v>
      </c>
      <c r="BT16" s="164" t="str">
        <f aca="false">IF(BI16=1,CONCATENATE($A16, " venceu ",D16," por ",BJ16),IF(BJ16="OxW",CONCATENATE($A16, " perdeu para ",D16," por WxO"),CONCATENATE($A16, " perdeu para ",D16," por ",BJ16)))</f>
        <v>ANA CLAUDIA perdeu para AMADEU FACANHA por 1x6 1x6</v>
      </c>
      <c r="BU16" s="164" t="n">
        <f aca="false">IF(BL16="x x","",1)</f>
        <v>1</v>
      </c>
      <c r="BV16" s="164" t="str">
        <f aca="false">IF(BK16=1,CONCATENATE($A16, " venceu ",F16," por ",BL16),IF(BL16="OxW",CONCATENATE($A16, " perdeu para ",F16," por WxO"),CONCATENATE($A16, " perdeu para ",F16," por ",BL16)))</f>
        <v>ANA CLAUDIA perdeu para GUSTAVO ALMEIDA por 5x7 6x2 10x12</v>
      </c>
      <c r="BW16" s="164" t="n">
        <f aca="false">IF(BN16="x x","",1)</f>
        <v>1</v>
      </c>
      <c r="BX16" s="164" t="str">
        <f aca="false">IF(BM16=1,CONCATENATE($A16, " venceu ",H16," por ",BN16),IF(BN16="OxW",CONCATENATE($A16, " perdeu para ",H16," por WxO"),CONCATENATE($A16, " perdeu para ",H16," por ",BN16)))</f>
        <v>ANA CLAUDIA perdeu para CARLOS BRISSOLA por 1x6 1x6</v>
      </c>
      <c r="BY16" s="164" t="n">
        <f aca="false">IF(BP16="x x","",1)</f>
        <v>1</v>
      </c>
      <c r="BZ16" s="164" t="str">
        <f aca="false">IF(BO16=1,CONCATENATE($A16, " venceu ",J16," por ",BP16),IF(BP16="OxW",CONCATENATE($A16, " perdeu para ",J16," por WxO"),CONCATENATE($A16, " perdeu para ",J16," por ",BP16)))</f>
        <v>ANA CLAUDIA perdeu para LUCIO MESQUITA por 3x6 7x5 9x11</v>
      </c>
      <c r="CB16" s="164" t="str">
        <f aca="false">IF(BQ16=1,BR16,CONCATENATE(A16, " x ",B16))</f>
        <v>ANA CLAUDIA venceu IVO RODCZ por WxO</v>
      </c>
      <c r="CC16" s="164" t="str">
        <f aca="false">IF(BS16=1,BT16,CONCATENATE(A16, " x ",D16))</f>
        <v>ANA CLAUDIA perdeu para AMADEU FACANHA por 1x6 1x6</v>
      </c>
      <c r="CD16" s="164" t="str">
        <f aca="false">IF(BU16=1,BV16,CONCATENATE(A16, " x ",F16))</f>
        <v>ANA CLAUDIA perdeu para GUSTAVO ALMEIDA por 5x7 6x2 10x12</v>
      </c>
      <c r="CE16" s="164" t="str">
        <f aca="false">IF(BW16=1,BX16,CONCATENATE(A16, " x ",H16))</f>
        <v>ANA CLAUDIA perdeu para CARLOS BRISSOLA por 1x6 1x6</v>
      </c>
      <c r="CF16" s="164" t="str">
        <f aca="false">IF(BY16=1,BZ16,CONCATENATE(A16, " x ",J16))</f>
        <v>ANA CLAUDIA perdeu para LUCIO MESQUITA por 3x6 7x5 9x11</v>
      </c>
      <c r="CG16" s="164" t="n">
        <f aca="false">COUNTIF(BH16:BP16,"OxW")</f>
        <v>0</v>
      </c>
      <c r="CH16" s="164" t="str">
        <f aca="false">IF(CG16&gt;2,CONCATENATE(A16," perdeu ",CG16, " jogos por WxO - Seus resultados todos serão alterados para perdidos por WxO",""),"")</f>
        <v/>
      </c>
    </row>
    <row r="17" customFormat="false" ht="15" hidden="false" customHeight="false" outlineLevel="0" collapsed="false">
      <c r="A17" s="205" t="str">
        <f aca="false">'Result do Turno'!D17</f>
        <v>CARLOS BRISSOLA</v>
      </c>
      <c r="B17" s="164" t="str">
        <f aca="false">'Result do Turno'!V15</f>
        <v>AMADEU FACANHA</v>
      </c>
      <c r="C17" s="164" t="str">
        <f aca="false">IF(BQ17=1,"",IF(M17=0,A17,B17))</f>
        <v/>
      </c>
      <c r="D17" s="164" t="str">
        <f aca="false">'Result do Turno'!AJ13</f>
        <v>GUSTAVO ALMEIDA</v>
      </c>
      <c r="E17" s="164" t="str">
        <f aca="false">IF(BS17=1,"",IF(N17=0,A17,D17))</f>
        <v/>
      </c>
      <c r="F17" s="164" t="str">
        <f aca="false">'Result do Turno'!AX18</f>
        <v>LUCIO MESQUITA</v>
      </c>
      <c r="G17" s="164" t="str">
        <f aca="false">IF(BU17=1,"",IF(O17=0,A17,F17))</f>
        <v/>
      </c>
      <c r="H17" s="164" t="str">
        <f aca="false">'Result do Turno'!BL18</f>
        <v>ANA CLAUDIA</v>
      </c>
      <c r="I17" s="164" t="str">
        <f aca="false">IF(BW17=1,"",IF(P17=0,A17,H17))</f>
        <v/>
      </c>
      <c r="J17" s="164" t="str">
        <f aca="false">'Result do Turno'!BZ15</f>
        <v>IVO RODCZ</v>
      </c>
      <c r="K17" s="164" t="str">
        <f aca="false">IF(BY17=1,"",IF(Q17=0,A17,J17))</f>
        <v/>
      </c>
      <c r="M17" s="207" t="n">
        <f aca="false">'Result do Turno'!U15</f>
        <v>0</v>
      </c>
      <c r="N17" s="207" t="str">
        <f aca="false">'Result do Turno'!AI13</f>
        <v>(D)</v>
      </c>
      <c r="O17" s="207" t="str">
        <f aca="false">'Result do Turno'!AW18</f>
        <v>(D)</v>
      </c>
      <c r="P17" s="207" t="n">
        <f aca="false">'Result do Turno'!BK18</f>
        <v>0</v>
      </c>
      <c r="Q17" s="207" t="str">
        <f aca="false">'Result do Turno'!BY15</f>
        <v>(D)</v>
      </c>
      <c r="R17" s="211" t="str">
        <f aca="false">IF('Result do Turno'!X16="","",'Result do Turno'!X16)</f>
        <v>W</v>
      </c>
      <c r="S17" s="212" t="str">
        <f aca="false">IF('Result do Turno'!X15="","",'Result do Turno'!X15)</f>
        <v>O</v>
      </c>
      <c r="T17" s="212" t="str">
        <f aca="false">IF('Result do Turno'!Y16="","",'Result do Turno'!Y16)</f>
        <v/>
      </c>
      <c r="U17" s="212" t="str">
        <f aca="false">IF('Result do Turno'!Y15="","",'Result do Turno'!Y15)</f>
        <v/>
      </c>
      <c r="V17" s="212" t="str">
        <f aca="false">IF('Result do Turno'!Z16="","",'Result do Turno'!Z16)</f>
        <v/>
      </c>
      <c r="W17" s="212" t="str">
        <f aca="false">IF('Result do Turno'!Z15="","",'Result do Turno'!Z15)</f>
        <v/>
      </c>
      <c r="X17" s="212" t="str">
        <f aca="false">IF('Result do Turno'!AA16="","",'Result do Turno'!AA16)</f>
        <v/>
      </c>
      <c r="Y17" s="213" t="str">
        <f aca="false">IF('Result do Turno'!AA15="","",'Result do Turno'!AA15)</f>
        <v/>
      </c>
      <c r="Z17" s="211" t="str">
        <f aca="false">IF('Result do Turno'!AL14="","",'Result do Turno'!AL14)</f>
        <v/>
      </c>
      <c r="AA17" s="212" t="str">
        <f aca="false">IF('Result do Turno'!AL13="","",'Result do Turno'!AL13)</f>
        <v/>
      </c>
      <c r="AB17" s="212" t="n">
        <f aca="false">IF('Result do Turno'!AM14="","",'Result do Turno'!AM14)</f>
        <v>7</v>
      </c>
      <c r="AC17" s="212" t="n">
        <f aca="false">IF('Result do Turno'!AM13="","",'Result do Turno'!AM13)</f>
        <v>6</v>
      </c>
      <c r="AD17" s="212" t="n">
        <f aca="false">IF('Result do Turno'!AN14="","",'Result do Turno'!AN14)</f>
        <v>1</v>
      </c>
      <c r="AE17" s="212" t="n">
        <f aca="false">IF('Result do Turno'!AN13="","",'Result do Turno'!AN13)</f>
        <v>6</v>
      </c>
      <c r="AF17" s="212" t="n">
        <f aca="false">IF('Result do Turno'!AO14="","",'Result do Turno'!AO14)</f>
        <v>6</v>
      </c>
      <c r="AG17" s="213" t="n">
        <f aca="false">IF('Result do Turno'!AO13="","",'Result do Turno'!AO13)</f>
        <v>10</v>
      </c>
      <c r="AH17" s="211" t="str">
        <f aca="false">IF('Result do Turno'!AZ17="","",'Result do Turno'!AZ17)</f>
        <v/>
      </c>
      <c r="AI17" s="212" t="str">
        <f aca="false">IF('Result do Turno'!AZ18="","",'Result do Turno'!AZ18)</f>
        <v/>
      </c>
      <c r="AJ17" s="212" t="n">
        <f aca="false">IF('Result do Turno'!BA17="","",'Result do Turno'!BA17)</f>
        <v>6</v>
      </c>
      <c r="AK17" s="212" t="n">
        <f aca="false">IF('Result do Turno'!BA18="","",'Result do Turno'!BA18)</f>
        <v>4</v>
      </c>
      <c r="AL17" s="212" t="n">
        <f aca="false">IF('Result do Turno'!BB17="","",'Result do Turno'!BB17)</f>
        <v>6</v>
      </c>
      <c r="AM17" s="212" t="n">
        <f aca="false">IF('Result do Turno'!BB18="","",'Result do Turno'!BB18)</f>
        <v>0</v>
      </c>
      <c r="AN17" s="212" t="str">
        <f aca="false">IF('Result do Turno'!BC17="","",'Result do Turno'!BC17)</f>
        <v/>
      </c>
      <c r="AO17" s="213" t="str">
        <f aca="false">IF('Result do Turno'!BC18="","",'Result do Turno'!BC18)</f>
        <v/>
      </c>
      <c r="AP17" s="211" t="str">
        <f aca="false">IF('Result do Turno'!BN17="","",'Result do Turno'!BN17)</f>
        <v/>
      </c>
      <c r="AQ17" s="212" t="str">
        <f aca="false">IF('Result do Turno'!BN18="","",'Result do Turno'!BN18)</f>
        <v/>
      </c>
      <c r="AR17" s="212" t="n">
        <f aca="false">IF('Result do Turno'!BO17="","",'Result do Turno'!BO17)</f>
        <v>6</v>
      </c>
      <c r="AS17" s="212" t="n">
        <f aca="false">IF('Result do Turno'!BO18="","",'Result do Turno'!BO18)</f>
        <v>1</v>
      </c>
      <c r="AT17" s="212" t="n">
        <f aca="false">IF('Result do Turno'!BP17="","",'Result do Turno'!BP17)</f>
        <v>6</v>
      </c>
      <c r="AU17" s="212" t="n">
        <f aca="false">IF('Result do Turno'!BP18="","",'Result do Turno'!BP18)</f>
        <v>1</v>
      </c>
      <c r="AV17" s="212" t="str">
        <f aca="false">IF('Result do Turno'!BQ17="","",'Result do Turno'!BQ17)</f>
        <v/>
      </c>
      <c r="AW17" s="213" t="str">
        <f aca="false">IF('Result do Turno'!BQ18="","",'Result do Turno'!BQ18)</f>
        <v/>
      </c>
      <c r="AX17" s="211" t="str">
        <f aca="false">IF('Result do Turno'!CB16="","",'Result do Turno'!CB16)</f>
        <v>W</v>
      </c>
      <c r="AY17" s="212" t="str">
        <f aca="false">IF('Result do Turno'!CB15="","",'Result do Turno'!CB15)</f>
        <v>O</v>
      </c>
      <c r="AZ17" s="212" t="str">
        <f aca="false">IF('Result do Turno'!CC16="","",'Result do Turno'!CC16)</f>
        <v/>
      </c>
      <c r="BA17" s="212" t="str">
        <f aca="false">IF('Result do Turno'!CC15="","",'Result do Turno'!CC15)</f>
        <v/>
      </c>
      <c r="BB17" s="212" t="str">
        <f aca="false">IF('Result do Turno'!CD16="","",'Result do Turno'!CD16)</f>
        <v/>
      </c>
      <c r="BC17" s="212" t="str">
        <f aca="false">IF('Result do Turno'!CD15="","",'Result do Turno'!CD15)</f>
        <v/>
      </c>
      <c r="BD17" s="212" t="str">
        <f aca="false">IF('Result do Turno'!CE16="","",'Result do Turno'!CE16)</f>
        <v/>
      </c>
      <c r="BE17" s="213" t="str">
        <f aca="false">IF('Result do Turno'!CE15="","",'Result do Turno'!CE15)</f>
        <v/>
      </c>
      <c r="BG17" s="164" t="n">
        <f aca="false">'Result do Turno'!W16</f>
        <v>1</v>
      </c>
      <c r="BH17" s="164" t="str">
        <f aca="false">IF(R17="",IF(X17="",CONCATENATE(T17,"x",U17," ",V17,"x",W17),CONCATENATE(T17,"x",U17," ",V17,"x",W17," ",X17,"x",Y17)),CONCATENATE(R17,"x",S17))</f>
        <v>WxO</v>
      </c>
      <c r="BI17" s="164" t="n">
        <f aca="false">'Result do Turno'!AK14</f>
        <v>0</v>
      </c>
      <c r="BJ17" s="164" t="str">
        <f aca="false">IF(Z17="",IF(AF17="",CONCATENATE(AB17,"x",AC17," ",AD17,"x",AE17),CONCATENATE(AB17,"x",AC17," ",AD17,"x",AE17," ",AF17,"x",AG17)),CONCATENATE(Z17,"x",AA17))</f>
        <v>7x6 1x6 6x10</v>
      </c>
      <c r="BK17" s="164" t="n">
        <f aca="false">'Result do Turno'!AY17</f>
        <v>1</v>
      </c>
      <c r="BL17" s="164" t="str">
        <f aca="false">IF(AH17="",IF(AN17="",CONCATENATE(AJ17,"x",AK17," ",AL17,"x",AM17),CONCATENATE(AJ17,"x",AK17," ",AL17,"x",AM17," ",AN17,"x",AO17)),CONCATENATE(AH17,"x",AI17))</f>
        <v>6x4 6x0</v>
      </c>
      <c r="BM17" s="164" t="n">
        <f aca="false">'Result do Turno'!BM17</f>
        <v>1</v>
      </c>
      <c r="BN17" s="164" t="str">
        <f aca="false">IF(AP17="",IF(AV17="",CONCATENATE(AR17,"x",AS17," ",AT17,"x",AU17),CONCATENATE(AR17,"x",AS17," ",AT17,"x",AU17," ",AV17,"x",AW17)),CONCATENATE(AP17,"x",AQ17))</f>
        <v>6x1 6x1</v>
      </c>
      <c r="BO17" s="164" t="n">
        <f aca="false">'Result do Turno'!CA16</f>
        <v>1</v>
      </c>
      <c r="BP17" s="164" t="str">
        <f aca="false">IF(AX17="",IF(BD17="",CONCATENATE(AZ17,"x",BA17," ",BB17,"x",BC17),CONCATENATE(AZ17,"x",BA17," ",BB17,"x",BC17," ",BD17,"x",BE17)),CONCATENATE(AX17,"x",AY17))</f>
        <v>WxO</v>
      </c>
      <c r="BQ17" s="164" t="n">
        <f aca="false">IF(BH17="x x","",1)</f>
        <v>1</v>
      </c>
      <c r="BR17" s="164" t="str">
        <f aca="false">IF(BG17=1,CONCATENATE($A17, " venceu ",B17," por ",BH17),IF(BH17="OxW",CONCATENATE($A17, " perdeu para ",B17," por WxO"),CONCATENATE($A17, " perdeu para ",B17," por ",BH17)))</f>
        <v>CARLOS BRISSOLA venceu AMADEU FACANHA por WxO</v>
      </c>
      <c r="BS17" s="164" t="n">
        <f aca="false">IF(BJ17="x x","",1)</f>
        <v>1</v>
      </c>
      <c r="BT17" s="164" t="str">
        <f aca="false">IF(BI17=1,CONCATENATE($A17, " venceu ",D17," por ",BJ17),IF(BJ17="OxW",CONCATENATE($A17, " perdeu para ",D17," por WxO"),CONCATENATE($A17, " perdeu para ",D17," por ",BJ17)))</f>
        <v>CARLOS BRISSOLA perdeu para GUSTAVO ALMEIDA por 7x6 1x6 6x10</v>
      </c>
      <c r="BU17" s="164" t="n">
        <f aca="false">IF(BL17="x x","",1)</f>
        <v>1</v>
      </c>
      <c r="BV17" s="164" t="str">
        <f aca="false">IF(BK17=1,CONCATENATE($A17, " venceu ",F17," por ",BL17),IF(BL17="OxW",CONCATENATE($A17, " perdeu para ",F17," por WxO"),CONCATENATE($A17, " perdeu para ",F17," por ",BL17)))</f>
        <v>CARLOS BRISSOLA venceu LUCIO MESQUITA por 6x4 6x0</v>
      </c>
      <c r="BW17" s="164" t="n">
        <f aca="false">IF(BN17="x x","",1)</f>
        <v>1</v>
      </c>
      <c r="BX17" s="164" t="str">
        <f aca="false">IF(BM17=1,CONCATENATE($A17, " venceu ",H17," por ",BN17),IF(BN17="OxW",CONCATENATE($A17, " perdeu para ",H17," por WxO"),CONCATENATE($A17, " perdeu para ",H17," por ",BN17)))</f>
        <v>CARLOS BRISSOLA venceu ANA CLAUDIA por 6x1 6x1</v>
      </c>
      <c r="BY17" s="164" t="n">
        <f aca="false">IF(BP17="x x","",1)</f>
        <v>1</v>
      </c>
      <c r="BZ17" s="164" t="str">
        <f aca="false">IF(BO17=1,CONCATENATE($A17, " venceu ",J17," por ",BP17),IF(BP17="OxW",CONCATENATE($A17, " perdeu para ",J17," por WxO"),CONCATENATE($A17, " perdeu para ",J17," por ",BP17)))</f>
        <v>CARLOS BRISSOLA venceu IVO RODCZ por WxO</v>
      </c>
      <c r="CB17" s="164" t="str">
        <f aca="false">IF(BQ17=1,BR17,CONCATENATE(A17, " x ",B17))</f>
        <v>CARLOS BRISSOLA venceu AMADEU FACANHA por WxO</v>
      </c>
      <c r="CC17" s="164" t="str">
        <f aca="false">IF(BS17=1,BT17,CONCATENATE(A17, " x ",D17))</f>
        <v>CARLOS BRISSOLA perdeu para GUSTAVO ALMEIDA por 7x6 1x6 6x10</v>
      </c>
      <c r="CD17" s="164" t="str">
        <f aca="false">IF(BU17=1,BV17,CONCATENATE(A17, " x ",F17))</f>
        <v>CARLOS BRISSOLA venceu LUCIO MESQUITA por 6x4 6x0</v>
      </c>
      <c r="CE17" s="164" t="str">
        <f aca="false">IF(BW17=1,BX17,CONCATENATE(A17, " x ",H17))</f>
        <v>CARLOS BRISSOLA venceu ANA CLAUDIA por 6x1 6x1</v>
      </c>
      <c r="CF17" s="164" t="str">
        <f aca="false">IF(BY17=1,BZ17,CONCATENATE(A17, " x ",J17))</f>
        <v>CARLOS BRISSOLA venceu IVO RODCZ por WxO</v>
      </c>
      <c r="CG17" s="164" t="n">
        <f aca="false">COUNTIF(BH17:BP17,"OxW")</f>
        <v>0</v>
      </c>
      <c r="CH17" s="164" t="str">
        <f aca="false">IF(CG17&gt;2,CONCATENATE(A17," perdeu ",CG17, " jogos por WxO - Seus resultados todos serão alterados para perdidos por WxO",""),"")</f>
        <v/>
      </c>
    </row>
    <row r="18" customFormat="false" ht="15" hidden="false" customHeight="false" outlineLevel="0" collapsed="false">
      <c r="A18" s="205" t="str">
        <f aca="false">'Result do Turno'!D18</f>
        <v>LUCIO MESQUITA</v>
      </c>
      <c r="B18" s="164" t="str">
        <f aca="false">'Result do Turno'!V13</f>
        <v>GUSTAVO ALMEIDA</v>
      </c>
      <c r="C18" s="164" t="str">
        <f aca="false">IF(BQ18=1,"",IF(M18=0,A18,B18))</f>
        <v/>
      </c>
      <c r="D18" s="164" t="str">
        <f aca="false">'Result do Turno'!AJ17</f>
        <v>IVO RODCZ</v>
      </c>
      <c r="E18" s="164" t="str">
        <f aca="false">IF(BS18=1,"",IF(N18=0,A18,D18))</f>
        <v/>
      </c>
      <c r="F18" s="164" t="str">
        <f aca="false">'Result do Turno'!AX17</f>
        <v>CARLOS BRISSOLA</v>
      </c>
      <c r="G18" s="164" t="str">
        <f aca="false">IF(BU18=1,"",IF(O18=0,A18,F18))</f>
        <v/>
      </c>
      <c r="H18" s="164" t="str">
        <f aca="false">'Result do Turno'!BL15</f>
        <v>AMADEU FACANHA</v>
      </c>
      <c r="I18" s="164" t="str">
        <f aca="false">IF(BW18=1,"",IF(P18=0,A18,H18))</f>
        <v/>
      </c>
      <c r="J18" s="164" t="str">
        <f aca="false">'Result do Turno'!BZ17</f>
        <v>ANA CLAUDIA</v>
      </c>
      <c r="K18" s="164" t="str">
        <f aca="false">IF(BY18=1,"",IF(Q18=0,A18,J18))</f>
        <v/>
      </c>
      <c r="M18" s="207" t="n">
        <f aca="false">'Result do Turno'!U13</f>
        <v>0</v>
      </c>
      <c r="N18" s="207" t="str">
        <f aca="false">'Result do Turno'!AI17</f>
        <v>(D)</v>
      </c>
      <c r="O18" s="207" t="n">
        <f aca="false">'Result do Turno'!AW17</f>
        <v>0</v>
      </c>
      <c r="P18" s="207" t="n">
        <f aca="false">'Result do Turno'!BK15</f>
        <v>0</v>
      </c>
      <c r="Q18" s="207" t="str">
        <f aca="false">'Result do Turno'!BY17</f>
        <v>(D)</v>
      </c>
      <c r="R18" s="214" t="str">
        <f aca="false">IF('Result do Turno'!X14="","",'Result do Turno'!X14)</f>
        <v/>
      </c>
      <c r="S18" s="215" t="str">
        <f aca="false">IF('Result do Turno'!X13="","",'Result do Turno'!X13)</f>
        <v/>
      </c>
      <c r="T18" s="215" t="n">
        <f aca="false">IF('Result do Turno'!Y14="","",'Result do Turno'!Y14)</f>
        <v>0</v>
      </c>
      <c r="U18" s="215" t="n">
        <f aca="false">IF('Result do Turno'!Y13="","",'Result do Turno'!Y13)</f>
        <v>6</v>
      </c>
      <c r="V18" s="215" t="n">
        <f aca="false">IF('Result do Turno'!Z14="","",'Result do Turno'!Z14)</f>
        <v>0</v>
      </c>
      <c r="W18" s="215" t="n">
        <f aca="false">IF('Result do Turno'!Z13="","",'Result do Turno'!Z13)</f>
        <v>6</v>
      </c>
      <c r="X18" s="215" t="str">
        <f aca="false">IF('Result do Turno'!AA14="","",'Result do Turno'!AA14)</f>
        <v/>
      </c>
      <c r="Y18" s="216" t="str">
        <f aca="false">IF('Result do Turno'!AA13="","",'Result do Turno'!AA13)</f>
        <v/>
      </c>
      <c r="Z18" s="214" t="str">
        <f aca="false">IF('Result do Turno'!AL18="","",'Result do Turno'!AL18)</f>
        <v/>
      </c>
      <c r="AA18" s="215" t="str">
        <f aca="false">IF('Result do Turno'!AL17="","",'Result do Turno'!AL17)</f>
        <v/>
      </c>
      <c r="AB18" s="215" t="n">
        <f aca="false">IF('Result do Turno'!AM18="","",'Result do Turno'!AM18)</f>
        <v>6</v>
      </c>
      <c r="AC18" s="215" t="n">
        <f aca="false">IF('Result do Turno'!AM17="","",'Result do Turno'!AM17)</f>
        <v>4</v>
      </c>
      <c r="AD18" s="215" t="n">
        <f aca="false">IF('Result do Turno'!AN18="","",'Result do Turno'!AN18)</f>
        <v>1</v>
      </c>
      <c r="AE18" s="215" t="n">
        <f aca="false">IF('Result do Turno'!AN17="","",'Result do Turno'!AN17)</f>
        <v>6</v>
      </c>
      <c r="AF18" s="215" t="n">
        <f aca="false">IF('Result do Turno'!AO18="","",'Result do Turno'!AO18)</f>
        <v>1</v>
      </c>
      <c r="AG18" s="216" t="n">
        <f aca="false">IF('Result do Turno'!AO17="","",'Result do Turno'!AO17)</f>
        <v>10</v>
      </c>
      <c r="AH18" s="214" t="str">
        <f aca="false">IF('Result do Turno'!AZ18="","",'Result do Turno'!AZ18)</f>
        <v/>
      </c>
      <c r="AI18" s="215" t="str">
        <f aca="false">IF('Result do Turno'!AZ17="","",'Result do Turno'!AZ17)</f>
        <v/>
      </c>
      <c r="AJ18" s="215" t="n">
        <f aca="false">IF('Result do Turno'!BA18="","",'Result do Turno'!BA18)</f>
        <v>4</v>
      </c>
      <c r="AK18" s="215" t="n">
        <f aca="false">IF('Result do Turno'!BA17="","",'Result do Turno'!BA17)</f>
        <v>6</v>
      </c>
      <c r="AL18" s="215" t="n">
        <f aca="false">IF('Result do Turno'!BB18="","",'Result do Turno'!BB18)</f>
        <v>0</v>
      </c>
      <c r="AM18" s="215" t="n">
        <f aca="false">IF('Result do Turno'!BB17="","",'Result do Turno'!BB17)</f>
        <v>6</v>
      </c>
      <c r="AN18" s="215" t="str">
        <f aca="false">IF('Result do Turno'!BC18="","",'Result do Turno'!BC18)</f>
        <v/>
      </c>
      <c r="AO18" s="216" t="str">
        <f aca="false">IF('Result do Turno'!BC17="","",'Result do Turno'!BC17)</f>
        <v/>
      </c>
      <c r="AP18" s="214" t="str">
        <f aca="false">IF('Result do Turno'!BN16="","",'Result do Turno'!BN16)</f>
        <v>W</v>
      </c>
      <c r="AQ18" s="215" t="str">
        <f aca="false">IF('Result do Turno'!BN15="","",'Result do Turno'!BN15)</f>
        <v>O</v>
      </c>
      <c r="AR18" s="215" t="str">
        <f aca="false">IF('Result do Turno'!BO16="","",'Result do Turno'!BO16)</f>
        <v/>
      </c>
      <c r="AS18" s="215" t="str">
        <f aca="false">IF('Result do Turno'!BO15="","",'Result do Turno'!BO15)</f>
        <v/>
      </c>
      <c r="AT18" s="215" t="str">
        <f aca="false">IF('Result do Turno'!BP16="","",'Result do Turno'!BP16)</f>
        <v/>
      </c>
      <c r="AU18" s="215" t="str">
        <f aca="false">IF('Result do Turno'!BP15="","",'Result do Turno'!BP15)</f>
        <v/>
      </c>
      <c r="AV18" s="215" t="str">
        <f aca="false">IF('Result do Turno'!BQ16="","",'Result do Turno'!BQ16)</f>
        <v/>
      </c>
      <c r="AW18" s="216" t="str">
        <f aca="false">IF('Result do Turno'!BQ15="","",'Result do Turno'!BQ15)</f>
        <v/>
      </c>
      <c r="AX18" s="214" t="str">
        <f aca="false">IF('Result do Turno'!CB18="","",'Result do Turno'!CB18)</f>
        <v/>
      </c>
      <c r="AY18" s="215" t="str">
        <f aca="false">IF('Result do Turno'!CB17="","",'Result do Turno'!CB17)</f>
        <v/>
      </c>
      <c r="AZ18" s="215" t="n">
        <f aca="false">IF('Result do Turno'!CC18="","",'Result do Turno'!CC18)</f>
        <v>6</v>
      </c>
      <c r="BA18" s="215" t="n">
        <f aca="false">IF('Result do Turno'!CC17="","",'Result do Turno'!CC17)</f>
        <v>3</v>
      </c>
      <c r="BB18" s="215" t="n">
        <f aca="false">IF('Result do Turno'!CD18="","",'Result do Turno'!CD18)</f>
        <v>5</v>
      </c>
      <c r="BC18" s="215" t="n">
        <f aca="false">IF('Result do Turno'!CD17="","",'Result do Turno'!CD17)</f>
        <v>7</v>
      </c>
      <c r="BD18" s="215" t="n">
        <f aca="false">IF('Result do Turno'!CE18="","",'Result do Turno'!CE18)</f>
        <v>11</v>
      </c>
      <c r="BE18" s="216" t="n">
        <f aca="false">IF('Result do Turno'!CE17="","",'Result do Turno'!CE17)</f>
        <v>9</v>
      </c>
      <c r="BG18" s="164" t="n">
        <f aca="false">'Result do Turno'!W14</f>
        <v>0</v>
      </c>
      <c r="BH18" s="164" t="str">
        <f aca="false">IF(R18="",IF(X18="",CONCATENATE(T18,"x",U18," ",V18,"x",W18),CONCATENATE(T18,"x",U18," ",V18,"x",W18," ",X18,"x",Y18)),CONCATENATE(R18,"x",S18))</f>
        <v>0x6 0x6</v>
      </c>
      <c r="BI18" s="164" t="n">
        <f aca="false">'Result do Turno'!AK18</f>
        <v>0</v>
      </c>
      <c r="BJ18" s="164" t="str">
        <f aca="false">IF(Z18="",IF(AF18="",CONCATENATE(AB18,"x",AC18," ",AD18,"x",AE18),CONCATENATE(AB18,"x",AC18," ",AD18,"x",AE18," ",AF18,"x",AG18)),CONCATENATE(Z18,"x",AA18))</f>
        <v>6x4 1x6 1x10</v>
      </c>
      <c r="BK18" s="164" t="n">
        <f aca="false">'Result do Turno'!AY18</f>
        <v>0</v>
      </c>
      <c r="BL18" s="164" t="str">
        <f aca="false">IF(AH18="",IF(AN18="",CONCATENATE(AJ18,"x",AK18," ",AL18,"x",AM18),CONCATENATE(AJ18,"x",AK18," ",AL18,"x",AM18," ",AN18,"x",AO18)),CONCATENATE(AH18,"x",AI18))</f>
        <v>4x6 0x6</v>
      </c>
      <c r="BM18" s="164" t="n">
        <f aca="false">'Result do Turno'!BM16</f>
        <v>1</v>
      </c>
      <c r="BN18" s="164" t="str">
        <f aca="false">IF(AP18="",IF(AV18="",CONCATENATE(AR18,"x",AS18," ",AT18,"x",AU18),CONCATENATE(AR18,"x",AS18," ",AT18,"x",AU18," ",AV18,"x",AW18)),CONCATENATE(AP18,"x",AQ18))</f>
        <v>WxO</v>
      </c>
      <c r="BO18" s="164" t="n">
        <f aca="false">'Result do Turno'!CA18</f>
        <v>1</v>
      </c>
      <c r="BP18" s="164" t="str">
        <f aca="false">IF(AX18="",IF(BD18="",CONCATENATE(AZ18,"x",BA18," ",BB18,"x",BC18),CONCATENATE(AZ18,"x",BA18," ",BB18,"x",BC18," ",BD18,"x",BE18)),CONCATENATE(AX18,"x",AY18))</f>
        <v>6x3 5x7 11x9</v>
      </c>
      <c r="BQ18" s="164" t="n">
        <f aca="false">IF(BH18="x x","",1)</f>
        <v>1</v>
      </c>
      <c r="BR18" s="164" t="str">
        <f aca="false">IF(BG18=1,CONCATENATE($A18, " venceu ",B18," por ",BH18),IF(BH18="OxW",CONCATENATE($A18, " perdeu para ",B18," por WxO"),CONCATENATE($A18, " perdeu para ",B18," por ",BH18)))</f>
        <v>LUCIO MESQUITA perdeu para GUSTAVO ALMEIDA por 0x6 0x6</v>
      </c>
      <c r="BS18" s="164" t="n">
        <f aca="false">IF(BJ18="x x","",1)</f>
        <v>1</v>
      </c>
      <c r="BT18" s="164" t="str">
        <f aca="false">IF(BI18=1,CONCATENATE($A18, " venceu ",D18," por ",BJ18),IF(BJ18="OxW",CONCATENATE($A18, " perdeu para ",D18," por WxO"),CONCATENATE($A18, " perdeu para ",D18," por ",BJ18)))</f>
        <v>LUCIO MESQUITA perdeu para IVO RODCZ por 6x4 1x6 1x10</v>
      </c>
      <c r="BU18" s="164" t="n">
        <f aca="false">IF(BL18="x x","",1)</f>
        <v>1</v>
      </c>
      <c r="BV18" s="164" t="str">
        <f aca="false">IF(BK18=1,CONCATENATE($A18, " venceu ",F18," por ",BL18),IF(BL18="OxW",CONCATENATE($A18, " perdeu para ",F18," por WxO"),CONCATENATE($A18, " perdeu para ",F18," por ",BL18)))</f>
        <v>LUCIO MESQUITA perdeu para CARLOS BRISSOLA por 4x6 0x6</v>
      </c>
      <c r="BW18" s="164" t="n">
        <f aca="false">IF(BN18="x x","",1)</f>
        <v>1</v>
      </c>
      <c r="BX18" s="164" t="str">
        <f aca="false">IF(BM18=1,CONCATENATE($A18, " venceu ",H18," por ",BN18),IF(BN18="OxW",CONCATENATE($A18, " perdeu para ",H18," por WxO"),CONCATENATE($A18, " perdeu para ",H18," por ",BN18)))</f>
        <v>LUCIO MESQUITA venceu AMADEU FACANHA por WxO</v>
      </c>
      <c r="BY18" s="164" t="n">
        <f aca="false">IF(BP18="x x","",1)</f>
        <v>1</v>
      </c>
      <c r="BZ18" s="164" t="str">
        <f aca="false">IF(BO18=1,CONCATENATE($A18, " venceu ",J18," por ",BP18),IF(BP18="OxW",CONCATENATE($A18, " perdeu para ",J18," por WxO"),CONCATENATE($A18, " perdeu para ",J18," por ",BP18)))</f>
        <v>LUCIO MESQUITA venceu ANA CLAUDIA por 6x3 5x7 11x9</v>
      </c>
      <c r="CB18" s="164" t="str">
        <f aca="false">IF(BQ18=1,BR18,CONCATENATE(A18, " x ",B18))</f>
        <v>LUCIO MESQUITA perdeu para GUSTAVO ALMEIDA por 0x6 0x6</v>
      </c>
      <c r="CC18" s="164" t="str">
        <f aca="false">IF(BS18=1,BT18,CONCATENATE(A18, " x ",D18))</f>
        <v>LUCIO MESQUITA perdeu para IVO RODCZ por 6x4 1x6 1x10</v>
      </c>
      <c r="CD18" s="164" t="str">
        <f aca="false">IF(BU18=1,BV18,CONCATENATE(A18, " x ",F18))</f>
        <v>LUCIO MESQUITA perdeu para CARLOS BRISSOLA por 4x6 0x6</v>
      </c>
      <c r="CE18" s="164" t="str">
        <f aca="false">IF(BW18=1,BX18,CONCATENATE(A18, " x ",H18))</f>
        <v>LUCIO MESQUITA venceu AMADEU FACANHA por WxO</v>
      </c>
      <c r="CF18" s="164" t="str">
        <f aca="false">IF(BY18=1,BZ18,CONCATENATE(A18, " x ",J18))</f>
        <v>LUCIO MESQUITA venceu ANA CLAUDIA por 6x3 5x7 11x9</v>
      </c>
      <c r="CG18" s="164" t="n">
        <f aca="false">COUNTIF(BH18:BP18,"OxW")</f>
        <v>0</v>
      </c>
      <c r="CH18" s="164" t="str">
        <f aca="false">IF(CG18&gt;2,CONCATENATE(A18," perdeu ",CG18, " jogos por WxO - Seus resultados todos serão alterados para perdidos por WxO",""),"")</f>
        <v/>
      </c>
    </row>
    <row r="19" customFormat="false" ht="15" hidden="false" customHeight="false" outlineLevel="0" collapsed="false">
      <c r="BI19" s="164" t="n">
        <f aca="false">'Result do Turno'!AK19</f>
        <v>0</v>
      </c>
      <c r="BL19" s="164" t="str">
        <f aca="false">IF(AH19="",IF(AN19="",CONCATENATE(AJ19,"x",AK19," ",AL19,"x",AM19),CONCATENATE(AJ19,"x",AK19," ",AL19,"x",AM19," ",AN19,"x",AO19)),CONCATENATE(AH19,"x",AI19))</f>
        <v>x x</v>
      </c>
      <c r="BN19" s="164" t="str">
        <f aca="false">IF(AP19="",IF(AV19="",CONCATENATE(AR19,"x",AS19," ",AT19,"x",AU19),CONCATENATE(AR19,"x",AS19," ",AT19,"x",AU19," ",AV19,"x",AW19)),CONCATENATE(AP19,"x",AQ19))</f>
        <v>x x</v>
      </c>
      <c r="BP19" s="164" t="str">
        <f aca="false">IF(AX19="",IF(BD19="",CONCATENATE(AZ19,"x",BA19," ",BB19,"x",BC19),CONCATENATE(AZ19,"x",BA19," ",BB19,"x",BC19," ",BD19,"x",BE19)),CONCATENATE(AX19,"x",AY19))</f>
        <v>x x</v>
      </c>
      <c r="CH19" s="164" t="str">
        <f aca="false">IF(CG19&gt;2,CONCATENATE(A19," perdeu ",CG19, " jogos por WxO - Seus resultados todos serão alterados para perdidos por WxO",""),"")</f>
        <v/>
      </c>
    </row>
    <row r="20" customFormat="false" ht="15" hidden="false" customHeight="false" outlineLevel="0" collapsed="false">
      <c r="BI20" s="164" t="n">
        <f aca="false">'Result do Turno'!AK20</f>
        <v>0</v>
      </c>
      <c r="BL20" s="164" t="str">
        <f aca="false">IF(AH20="",IF(AN20="",CONCATENATE(AJ20,"x",AK20," ",AL20,"x",AM20),CONCATENATE(AJ20,"x",AK20," ",AL20,"x",AM20," ",AN20,"x",AO20)),CONCATENATE(AH20,"x",AI20))</f>
        <v>x x</v>
      </c>
      <c r="BN20" s="164" t="str">
        <f aca="false">IF(AP20="",IF(AV20="",CONCATENATE(AR20,"x",AS20," ",AT20,"x",AU20),CONCATENATE(AR20,"x",AS20," ",AT20,"x",AU20," ",AV20,"x",AW20)),CONCATENATE(AP20,"x",AQ20))</f>
        <v>x x</v>
      </c>
      <c r="BP20" s="164" t="str">
        <f aca="false">IF(AX20="",IF(BD20="",CONCATENATE(AZ20,"x",BA20," ",BB20,"x",BC20),CONCATENATE(AZ20,"x",BA20," ",BB20,"x",BC20," ",BD20,"x",BE20)),CONCATENATE(AX20,"x",AY20))</f>
        <v>x x</v>
      </c>
      <c r="CH20" s="164" t="str">
        <f aca="false">IF(CG20&gt;2,CONCATENATE(A20," perdeu ",CG20, " jogos por WxO - Seus resultados todos serão alterados para perdidos por WxO",""),"")</f>
        <v/>
      </c>
    </row>
    <row r="21" customFormat="false" ht="15" hidden="false" customHeight="false" outlineLevel="0" collapsed="false">
      <c r="E21" s="164" t="s">
        <v>133</v>
      </c>
      <c r="G21" s="164" t="s">
        <v>133</v>
      </c>
      <c r="I21" s="164" t="s">
        <v>134</v>
      </c>
      <c r="K21" s="164" t="s">
        <v>135</v>
      </c>
      <c r="BI21" s="164" t="n">
        <f aca="false">'Result do Turno'!AK21</f>
        <v>0</v>
      </c>
      <c r="BL21" s="164" t="str">
        <f aca="false">IF(AH21="",IF(AN21="",CONCATENATE(AJ21,"x",AK21," ",AL21,"x",AM21),CONCATENATE(AJ21,"x",AK21," ",AL21,"x",AM21," ",AN21,"x",AO21)),CONCATENATE(AH21,"x",AI21))</f>
        <v>x x</v>
      </c>
      <c r="BN21" s="164" t="str">
        <f aca="false">IF(AP21="",IF(AV21="",CONCATENATE(AR21,"x",AS21," ",AT21,"x",AU21),CONCATENATE(AR21,"x",AS21," ",AT21,"x",AU21," ",AV21,"x",AW21)),CONCATENATE(AP21,"x",AQ21))</f>
        <v>x x</v>
      </c>
      <c r="BP21" s="164" t="str">
        <f aca="false">IF(AX21="",IF(BD21="",CONCATENATE(AZ21,"x",BA21," ",BB21,"x",BC21),CONCATENATE(AZ21,"x",BA21," ",BB21,"x",BC21," ",BD21,"x",BE21)),CONCATENATE(AX21,"x",AY21))</f>
        <v>x x</v>
      </c>
      <c r="CH21" s="164" t="str">
        <f aca="false">IF(CG21&gt;2,CONCATENATE(A21," perdeu ",CG21, " jogos por WxO - Seus resultados todos serão alterados para perdidos por WxO",""),"")</f>
        <v/>
      </c>
    </row>
    <row r="22" customFormat="false" ht="15" hidden="false" customHeight="false" outlineLevel="0" collapsed="false">
      <c r="A22" s="205" t="str">
        <f aca="false">'Result do Turno'!D22</f>
        <v>PEDRO SANTOS</v>
      </c>
      <c r="B22" s="206" t="str">
        <f aca="false">'Result do Turno'!V23</f>
        <v>DANIEL CHAGAS</v>
      </c>
      <c r="C22" s="164" t="str">
        <f aca="false">IF(BQ22=1,"",IF(M22=0,A22,B22))</f>
        <v/>
      </c>
      <c r="D22" s="164" t="str">
        <f aca="false">'Result do Turno'!AJ23</f>
        <v>FRANCISCO ASSIS</v>
      </c>
      <c r="E22" s="164" t="str">
        <f aca="false">IF(BS22=1,"",IF(N22=0,A22,D22))</f>
        <v/>
      </c>
      <c r="F22" s="206" t="str">
        <f aca="false">'Result do Turno'!AX23</f>
        <v>LUCIANO CASTRO</v>
      </c>
      <c r="G22" s="164" t="str">
        <f aca="false">IF(BU22=1,"",IF(O22=0,A22,F22))</f>
        <v/>
      </c>
      <c r="H22" s="206" t="str">
        <f aca="false">'Result do Turno'!BL23</f>
        <v>CLEITON BORGES</v>
      </c>
      <c r="I22" s="164" t="str">
        <f aca="false">IF(BW22=1,"",IF(P22=0,A22,H22))</f>
        <v/>
      </c>
      <c r="J22" s="206" t="str">
        <f aca="false">'Result do Turno'!BZ23</f>
        <v>ISAIAS LOPES</v>
      </c>
      <c r="K22" s="164" t="str">
        <f aca="false">IF(BY22=1,"",IF(Q22=0,A22,J22))</f>
        <v/>
      </c>
      <c r="M22" s="207" t="str">
        <f aca="false">'Result do Turno'!U23</f>
        <v>(D)</v>
      </c>
      <c r="N22" s="207" t="n">
        <f aca="false">'Result do Turno'!AI23</f>
        <v>0</v>
      </c>
      <c r="O22" s="207" t="str">
        <f aca="false">'Result do Turno'!AW23</f>
        <v>(D)</v>
      </c>
      <c r="P22" s="207" t="n">
        <f aca="false">'Result do Turno'!BK23</f>
        <v>0</v>
      </c>
      <c r="Q22" s="207" t="str">
        <f aca="false">'Result do Turno'!BY23</f>
        <v>(D)</v>
      </c>
      <c r="R22" s="208" t="str">
        <f aca="false">IF('Result do Turno'!X22="","",'Result do Turno'!X22)</f>
        <v/>
      </c>
      <c r="S22" s="209" t="str">
        <f aca="false">IF('Result do Turno'!X23="","",'Result do Turno'!X23)</f>
        <v/>
      </c>
      <c r="T22" s="209" t="n">
        <f aca="false">IF('Result do Turno'!Y22="","",'Result do Turno'!Y22)</f>
        <v>6</v>
      </c>
      <c r="U22" s="209" t="n">
        <f aca="false">IF('Result do Turno'!Y23="","",'Result do Turno'!Y23)</f>
        <v>2</v>
      </c>
      <c r="V22" s="209" t="n">
        <f aca="false">IF('Result do Turno'!Z22="","",'Result do Turno'!Z22)</f>
        <v>6</v>
      </c>
      <c r="W22" s="209" t="n">
        <f aca="false">IF('Result do Turno'!Z23="","",'Result do Turno'!Z23)</f>
        <v>1</v>
      </c>
      <c r="X22" s="209" t="str">
        <f aca="false">IF('Result do Turno'!AA22="","",'Result do Turno'!AA22)</f>
        <v/>
      </c>
      <c r="Y22" s="210" t="str">
        <f aca="false">IF('Result do Turno'!AA23="","",'Result do Turno'!AA23)</f>
        <v/>
      </c>
      <c r="Z22" s="208" t="str">
        <f aca="false">IF('Result do Turno'!AL22="","",'Result do Turno'!AL22)</f>
        <v/>
      </c>
      <c r="AA22" s="209" t="str">
        <f aca="false">IF('Result do Turno'!AL23="","",'Result do Turno'!AL23)</f>
        <v/>
      </c>
      <c r="AB22" s="209" t="n">
        <f aca="false">IF('Result do Turno'!AM22="","",'Result do Turno'!AM22)</f>
        <v>7</v>
      </c>
      <c r="AC22" s="209" t="n">
        <f aca="false">IF('Result do Turno'!AM23="","",'Result do Turno'!AM23)</f>
        <v>5</v>
      </c>
      <c r="AD22" s="209" t="n">
        <f aca="false">IF('Result do Turno'!AN22="","",'Result do Turno'!AN22)</f>
        <v>6</v>
      </c>
      <c r="AE22" s="209" t="n">
        <f aca="false">IF('Result do Turno'!AN23="","",'Result do Turno'!AN23)</f>
        <v>3</v>
      </c>
      <c r="AF22" s="209" t="str">
        <f aca="false">IF('Result do Turno'!AO22="","",'Result do Turno'!AO22)</f>
        <v/>
      </c>
      <c r="AG22" s="210" t="str">
        <f aca="false">IF('Result do Turno'!AO23="","",'Result do Turno'!AO23)</f>
        <v/>
      </c>
      <c r="AH22" s="208" t="str">
        <f aca="false">IF('Result do Turno'!AZ22="","",'Result do Turno'!AZ22)</f>
        <v>O</v>
      </c>
      <c r="AI22" s="209" t="str">
        <f aca="false">IF('Result do Turno'!AZ23="","",'Result do Turno'!AZ23)</f>
        <v>W</v>
      </c>
      <c r="AJ22" s="209" t="str">
        <f aca="false">IF('Result do Turno'!BA22="","",'Result do Turno'!BA22)</f>
        <v/>
      </c>
      <c r="AK22" s="209" t="str">
        <f aca="false">IF('Result do Turno'!BA23="","",'Result do Turno'!BA23)</f>
        <v/>
      </c>
      <c r="AL22" s="209" t="str">
        <f aca="false">IF('Result do Turno'!BB22="","",'Result do Turno'!BB22)</f>
        <v/>
      </c>
      <c r="AM22" s="209" t="str">
        <f aca="false">IF('Result do Turno'!BB23="","",'Result do Turno'!BB23)</f>
        <v/>
      </c>
      <c r="AN22" s="209" t="str">
        <f aca="false">IF('Result do Turno'!BC22="","",'Result do Turno'!BC22)</f>
        <v/>
      </c>
      <c r="AO22" s="210" t="str">
        <f aca="false">IF('Result do Turno'!BC23="","",'Result do Turno'!BC23)</f>
        <v/>
      </c>
      <c r="AP22" s="208" t="str">
        <f aca="false">IF('Result do Turno'!BN22="","",'Result do Turno'!BN22)</f>
        <v/>
      </c>
      <c r="AQ22" s="209" t="str">
        <f aca="false">IF('Result do Turno'!BN23="","",'Result do Turno'!BN23)</f>
        <v/>
      </c>
      <c r="AR22" s="209" t="n">
        <f aca="false">IF('Result do Turno'!BO22="","",'Result do Turno'!BO22)</f>
        <v>2</v>
      </c>
      <c r="AS22" s="209" t="n">
        <f aca="false">IF('Result do Turno'!BO23="","",'Result do Turno'!BO23)</f>
        <v>6</v>
      </c>
      <c r="AT22" s="209" t="n">
        <f aca="false">IF('Result do Turno'!BP22="","",'Result do Turno'!BP22)</f>
        <v>4</v>
      </c>
      <c r="AU22" s="209" t="n">
        <f aca="false">IF('Result do Turno'!BP23="","",'Result do Turno'!BP23)</f>
        <v>6</v>
      </c>
      <c r="AV22" s="209" t="str">
        <f aca="false">IF('Result do Turno'!BQ22="","",'Result do Turno'!BQ22)</f>
        <v/>
      </c>
      <c r="AW22" s="210" t="str">
        <f aca="false">IF('Result do Turno'!BQ23="","",'Result do Turno'!BQ23)</f>
        <v/>
      </c>
      <c r="AX22" s="208" t="str">
        <f aca="false">IF('Result do Turno'!CB22="","",'Result do Turno'!CB22)</f>
        <v>W</v>
      </c>
      <c r="AY22" s="209" t="str">
        <f aca="false">IF('Result do Turno'!CB23="","",'Result do Turno'!CB23)</f>
        <v>O</v>
      </c>
      <c r="AZ22" s="209" t="str">
        <f aca="false">IF('Result do Turno'!CC22="","",'Result do Turno'!CC22)</f>
        <v/>
      </c>
      <c r="BA22" s="209" t="str">
        <f aca="false">IF('Result do Turno'!CC23="","",'Result do Turno'!CC23)</f>
        <v/>
      </c>
      <c r="BB22" s="209" t="str">
        <f aca="false">IF('Result do Turno'!CD22="","",'Result do Turno'!CD22)</f>
        <v/>
      </c>
      <c r="BC22" s="209" t="str">
        <f aca="false">IF('Result do Turno'!CD23="","",'Result do Turno'!CD23)</f>
        <v/>
      </c>
      <c r="BD22" s="209" t="str">
        <f aca="false">IF('Result do Turno'!CE22="","",'Result do Turno'!CE22)</f>
        <v/>
      </c>
      <c r="BE22" s="210" t="str">
        <f aca="false">IF('Result do Turno'!CE23="","",'Result do Turno'!CE23)</f>
        <v/>
      </c>
      <c r="BG22" s="164" t="n">
        <f aca="false">'Result do Turno'!W22</f>
        <v>1</v>
      </c>
      <c r="BH22" s="164" t="str">
        <f aca="false">IF(R22="",IF(X22="",CONCATENATE(T22,"x",U22," ",V22,"x",W22),CONCATENATE(T22,"x",U22," ",V22,"x",W22," ",X22,"x",Y22)),CONCATENATE(R22,"x",S22))</f>
        <v>6x2 6x1</v>
      </c>
      <c r="BI22" s="164" t="n">
        <f aca="false">'Result do Turno'!AK22</f>
        <v>1</v>
      </c>
      <c r="BJ22" s="164" t="str">
        <f aca="false">IF(Z22="",IF(AF22="",CONCATENATE(AB22,"x",AC22," ",AD22,"x",AE22),CONCATENATE(AB22,"x",AC22," ",AD22,"x",AE22," ",AF22,"x",AG22)),CONCATENATE(Z22,"x",AA22))</f>
        <v>7x5 6x3</v>
      </c>
      <c r="BK22" s="164" t="n">
        <f aca="false">'Result do Turno'!AY22</f>
        <v>0</v>
      </c>
      <c r="BL22" s="164" t="str">
        <f aca="false">IF(AH22="",IF(AN22="",CONCATENATE(AJ22,"x",AK22," ",AL22,"x",AM22),CONCATENATE(AJ22,"x",AK22," ",AL22,"x",AM22," ",AN22,"x",AO22)),CONCATENATE(AH22,"x",AI22))</f>
        <v>OxW</v>
      </c>
      <c r="BM22" s="164" t="n">
        <f aca="false">'Result do Turno'!BM22</f>
        <v>0</v>
      </c>
      <c r="BN22" s="164" t="str">
        <f aca="false">IF(AP22="",IF(AV22="",CONCATENATE(AR22,"x",AS22," ",AT22,"x",AU22),CONCATENATE(AR22,"x",AS22," ",AT22,"x",AU22," ",AV22,"x",AW22)),CONCATENATE(AP22,"x",AQ22))</f>
        <v>2x6 4x6</v>
      </c>
      <c r="BO22" s="164" t="n">
        <f aca="false">'Result do Turno'!CA22</f>
        <v>1</v>
      </c>
      <c r="BP22" s="164" t="str">
        <f aca="false">IF(AX22="",IF(BD22="",CONCATENATE(AZ22,"x",BA22," ",BB22,"x",BC22),CONCATENATE(AZ22,"x",BA22," ",BB22,"x",BC22," ",BD22,"x",BE22)),CONCATENATE(AX22,"x",AY22))</f>
        <v>WxO</v>
      </c>
      <c r="BQ22" s="164" t="n">
        <f aca="false">IF(BH22="x x","",1)</f>
        <v>1</v>
      </c>
      <c r="BR22" s="164" t="str">
        <f aca="false">IF(BG22=1,CONCATENATE($A22, " venceu ",B22," por ",BH22),IF(BH22="OxW",CONCATENATE($A22, " perdeu para ",B22," por WxO"),CONCATENATE($A22, " perdeu para ",B22," por ",BH22)))</f>
        <v>PEDRO SANTOS venceu DANIEL CHAGAS por 6x2 6x1</v>
      </c>
      <c r="BS22" s="164" t="n">
        <f aca="false">IF(BJ22="x x","",1)</f>
        <v>1</v>
      </c>
      <c r="BT22" s="164" t="str">
        <f aca="false">IF(BI22=1,CONCATENATE($A22, " venceu ",D22," por ",BJ22),IF(BJ22="OxW",CONCATENATE($A22, " perdeu para ",D22," por WxO"),CONCATENATE($A22, " perdeu para ",D22," por ",BJ22)))</f>
        <v>PEDRO SANTOS venceu FRANCISCO ASSIS por 7x5 6x3</v>
      </c>
      <c r="BU22" s="164" t="n">
        <f aca="false">IF(BL22="x x","",1)</f>
        <v>1</v>
      </c>
      <c r="BV22" s="164" t="str">
        <f aca="false">IF(BK22=1,CONCATENATE($A22, " venceu ",F22," por ",BL22),IF(BL22="OxW",CONCATENATE($A22, " perdeu para ",F22," por WxO"),CONCATENATE($A22, " perdeu para ",F22," por ",BL22)))</f>
        <v>PEDRO SANTOS perdeu para LUCIANO CASTRO por WxO</v>
      </c>
      <c r="BW22" s="164" t="n">
        <f aca="false">IF(BN22="x x","",1)</f>
        <v>1</v>
      </c>
      <c r="BX22" s="164" t="str">
        <f aca="false">IF(BM22=1,CONCATENATE($A22, " venceu ",H22," por ",BN22),IF(BN22="OxW",CONCATENATE($A22, " perdeu para ",H22," por WxO"),CONCATENATE($A22, " perdeu para ",H22," por ",BN22)))</f>
        <v>PEDRO SANTOS perdeu para CLEITON BORGES por 2x6 4x6</v>
      </c>
      <c r="BY22" s="164" t="n">
        <f aca="false">IF(BP22="x x","",1)</f>
        <v>1</v>
      </c>
      <c r="BZ22" s="164" t="str">
        <f aca="false">IF(BO22=1,CONCATENATE($A22, " venceu ",J22," por ",BP22),IF(BP22="OxW",CONCATENATE($A22, " perdeu para ",J22," por WxO"),CONCATENATE($A22, " perdeu para ",J22," por ",BP22)))</f>
        <v>PEDRO SANTOS venceu ISAIAS LOPES por WxO</v>
      </c>
      <c r="CB22" s="164" t="str">
        <f aca="false">IF(BQ22=1,BR22,CONCATENATE(A22, " x ",B22))</f>
        <v>PEDRO SANTOS venceu DANIEL CHAGAS por 6x2 6x1</v>
      </c>
      <c r="CC22" s="164" t="str">
        <f aca="false">IF(BS22=1,BT22,CONCATENATE(A22, " x ",D22))</f>
        <v>PEDRO SANTOS venceu FRANCISCO ASSIS por 7x5 6x3</v>
      </c>
      <c r="CD22" s="164" t="str">
        <f aca="false">IF(BU22=1,BV22,CONCATENATE(A22, " x ",F22))</f>
        <v>PEDRO SANTOS perdeu para LUCIANO CASTRO por WxO</v>
      </c>
      <c r="CE22" s="164" t="str">
        <f aca="false">IF(BW22=1,BX22,CONCATENATE(A22, " x ",H22))</f>
        <v>PEDRO SANTOS perdeu para CLEITON BORGES por 2x6 4x6</v>
      </c>
      <c r="CF22" s="164" t="str">
        <f aca="false">IF(BY22=1,BZ22,CONCATENATE(A22, " x ",J22))</f>
        <v>PEDRO SANTOS venceu ISAIAS LOPES por WxO</v>
      </c>
      <c r="CG22" s="164" t="n">
        <f aca="false">COUNTIF(BH22:BP22,"OxW")</f>
        <v>1</v>
      </c>
      <c r="CH22" s="164" t="str">
        <f aca="false">IF(CG22&gt;2,CONCATENATE(A22," perdeu ",CG22, " jogos por WxO - Seus resultados todos serão alterados para perdidos por WxO",""),"")</f>
        <v/>
      </c>
    </row>
    <row r="23" customFormat="false" ht="15" hidden="false" customHeight="false" outlineLevel="0" collapsed="false">
      <c r="A23" s="205" t="str">
        <f aca="false">'Result do Turno'!D23</f>
        <v>ISAIAS LOPES</v>
      </c>
      <c r="B23" s="164" t="str">
        <f aca="false">'Result do Turno'!V25</f>
        <v>FRANCISCO ASSIS</v>
      </c>
      <c r="C23" s="164" t="str">
        <f aca="false">IF(BQ23=1,"",IF(M23=0,A23,B23))</f>
        <v/>
      </c>
      <c r="D23" s="164" t="str">
        <f aca="false">'Result do Turno'!AJ25</f>
        <v>LUCIANO CASTRO</v>
      </c>
      <c r="E23" s="164" t="str">
        <f aca="false">IF(BS23=1,"",IF(N23=0,A23,D23))</f>
        <v/>
      </c>
      <c r="F23" s="164" t="str">
        <f aca="false">'Result do Turno'!AX25</f>
        <v>CLEITON BORGES</v>
      </c>
      <c r="G23" s="164" t="str">
        <f aca="false">IF(BU23=1,"",IF(O23=0,A23,F23))</f>
        <v/>
      </c>
      <c r="H23" s="164" t="str">
        <f aca="false">'Result do Turno'!BL25</f>
        <v>DANIEL CHAGAS</v>
      </c>
      <c r="I23" s="164" t="str">
        <f aca="false">IF(BW23=1,"",IF(P23=0,A23,H23))</f>
        <v/>
      </c>
      <c r="J23" s="164" t="str">
        <f aca="false">'Result do Turno'!BZ22</f>
        <v>PEDRO SANTOS</v>
      </c>
      <c r="K23" s="164" t="str">
        <f aca="false">IF(BY23=1,"",IF(Q23=0,A23,J23))</f>
        <v/>
      </c>
      <c r="M23" s="207" t="str">
        <f aca="false">'Result do Turno'!U25</f>
        <v>(D)</v>
      </c>
      <c r="N23" s="207" t="n">
        <f aca="false">'Result do Turno'!AI25</f>
        <v>0</v>
      </c>
      <c r="O23" s="207" t="str">
        <f aca="false">'Result do Turno'!AW25</f>
        <v>(D)</v>
      </c>
      <c r="P23" s="207" t="str">
        <f aca="false">'Result do Turno'!BK25</f>
        <v>(D)</v>
      </c>
      <c r="Q23" s="207" t="n">
        <f aca="false">'Result do Turno'!BY22</f>
        <v>0</v>
      </c>
      <c r="R23" s="211" t="str">
        <f aca="false">IF('Result do Turno'!X24="","",'Result do Turno'!X24)</f>
        <v/>
      </c>
      <c r="S23" s="212" t="str">
        <f aca="false">IF('Result do Turno'!X25="","",'Result do Turno'!X25)</f>
        <v/>
      </c>
      <c r="T23" s="212" t="n">
        <f aca="false">IF('Result do Turno'!Y24="","",'Result do Turno'!Y24)</f>
        <v>3</v>
      </c>
      <c r="U23" s="212" t="n">
        <f aca="false">IF('Result do Turno'!Y25="","",'Result do Turno'!Y25)</f>
        <v>6</v>
      </c>
      <c r="V23" s="212" t="n">
        <f aca="false">IF('Result do Turno'!Z24="","",'Result do Turno'!Z24)</f>
        <v>3</v>
      </c>
      <c r="W23" s="212" t="n">
        <f aca="false">IF('Result do Turno'!Z25="","",'Result do Turno'!Z25)</f>
        <v>6</v>
      </c>
      <c r="X23" s="212" t="str">
        <f aca="false">IF('Result do Turno'!AA24="","",'Result do Turno'!AA24)</f>
        <v/>
      </c>
      <c r="Y23" s="213" t="str">
        <f aca="false">IF('Result do Turno'!AA25="","",'Result do Turno'!AA25)</f>
        <v/>
      </c>
      <c r="Z23" s="211" t="str">
        <f aca="false">IF('Result do Turno'!AL24="","",'Result do Turno'!AL24)</f>
        <v>W</v>
      </c>
      <c r="AA23" s="212" t="str">
        <f aca="false">IF('Result do Turno'!AL25="","",'Result do Turno'!AL25)</f>
        <v>O</v>
      </c>
      <c r="AB23" s="212" t="str">
        <f aca="false">IF('Result do Turno'!AM24="","",'Result do Turno'!AM24)</f>
        <v/>
      </c>
      <c r="AC23" s="212" t="str">
        <f aca="false">IF('Result do Turno'!AM25="","",'Result do Turno'!AM25)</f>
        <v/>
      </c>
      <c r="AD23" s="212" t="str">
        <f aca="false">IF('Result do Turno'!AN24="","",'Result do Turno'!AN24)</f>
        <v/>
      </c>
      <c r="AE23" s="212" t="str">
        <f aca="false">IF('Result do Turno'!AN25="","",'Result do Turno'!AN25)</f>
        <v/>
      </c>
      <c r="AF23" s="212" t="str">
        <f aca="false">IF('Result do Turno'!AO24="","",'Result do Turno'!AO24)</f>
        <v/>
      </c>
      <c r="AG23" s="213" t="str">
        <f aca="false">IF('Result do Turno'!AO25="","",'Result do Turno'!AO25)</f>
        <v/>
      </c>
      <c r="AH23" s="211" t="str">
        <f aca="false">IF('Result do Turno'!AZ24="","",'Result do Turno'!AZ24)</f>
        <v>O</v>
      </c>
      <c r="AI23" s="212" t="str">
        <f aca="false">IF('Result do Turno'!AZ25="","",'Result do Turno'!AZ25)</f>
        <v>W</v>
      </c>
      <c r="AJ23" s="212" t="str">
        <f aca="false">IF('Result do Turno'!BA24="","",'Result do Turno'!BA24)</f>
        <v/>
      </c>
      <c r="AK23" s="212" t="str">
        <f aca="false">IF('Result do Turno'!BA25="","",'Result do Turno'!BA25)</f>
        <v/>
      </c>
      <c r="AL23" s="212" t="str">
        <f aca="false">IF('Result do Turno'!BB24="","",'Result do Turno'!BB24)</f>
        <v/>
      </c>
      <c r="AM23" s="212" t="str">
        <f aca="false">IF('Result do Turno'!BB25="","",'Result do Turno'!BB25)</f>
        <v/>
      </c>
      <c r="AN23" s="212" t="str">
        <f aca="false">IF('Result do Turno'!BC24="","",'Result do Turno'!BC24)</f>
        <v/>
      </c>
      <c r="AO23" s="213" t="str">
        <f aca="false">IF('Result do Turno'!BC25="","",'Result do Turno'!BC25)</f>
        <v/>
      </c>
      <c r="AP23" s="211" t="str">
        <f aca="false">IF('Result do Turno'!BN24="","",'Result do Turno'!BN24)</f>
        <v>W</v>
      </c>
      <c r="AQ23" s="212" t="str">
        <f aca="false">IF('Result do Turno'!BN25="","",'Result do Turno'!BN25)</f>
        <v>O</v>
      </c>
      <c r="AR23" s="212" t="str">
        <f aca="false">IF('Result do Turno'!BO24="","",'Result do Turno'!BO24)</f>
        <v/>
      </c>
      <c r="AS23" s="212" t="str">
        <f aca="false">IF('Result do Turno'!BO25="","",'Result do Turno'!BO25)</f>
        <v/>
      </c>
      <c r="AT23" s="212" t="str">
        <f aca="false">IF('Result do Turno'!BP24="","",'Result do Turno'!BP24)</f>
        <v/>
      </c>
      <c r="AU23" s="212" t="str">
        <f aca="false">IF('Result do Turno'!BP25="","",'Result do Turno'!BP25)</f>
        <v/>
      </c>
      <c r="AV23" s="212" t="str">
        <f aca="false">IF('Result do Turno'!BQ24="","",'Result do Turno'!BQ24)</f>
        <v/>
      </c>
      <c r="AW23" s="213" t="str">
        <f aca="false">IF('Result do Turno'!BQ25="","",'Result do Turno'!BQ25)</f>
        <v/>
      </c>
      <c r="AX23" s="211" t="str">
        <f aca="false">IF('Result do Turno'!CB23="","",'Result do Turno'!CB23)</f>
        <v>O</v>
      </c>
      <c r="AY23" s="212" t="str">
        <f aca="false">IF('Result do Turno'!CB22="","",'Result do Turno'!CB22)</f>
        <v>W</v>
      </c>
      <c r="AZ23" s="212" t="str">
        <f aca="false">IF('Result do Turno'!CC23="","",'Result do Turno'!CC23)</f>
        <v/>
      </c>
      <c r="BA23" s="212" t="str">
        <f aca="false">IF('Result do Turno'!CC22="","",'Result do Turno'!CC22)</f>
        <v/>
      </c>
      <c r="BB23" s="212" t="str">
        <f aca="false">IF('Result do Turno'!CD23="","",'Result do Turno'!CD23)</f>
        <v/>
      </c>
      <c r="BC23" s="212" t="str">
        <f aca="false">IF('Result do Turno'!CD22="","",'Result do Turno'!CD22)</f>
        <v/>
      </c>
      <c r="BD23" s="212" t="str">
        <f aca="false">IF('Result do Turno'!CE23="","",'Result do Turno'!CE23)</f>
        <v/>
      </c>
      <c r="BE23" s="213" t="str">
        <f aca="false">IF('Result do Turno'!CE22="","",'Result do Turno'!CE22)</f>
        <v/>
      </c>
      <c r="BG23" s="164" t="n">
        <f aca="false">'Result do Turno'!W24</f>
        <v>0</v>
      </c>
      <c r="BH23" s="164" t="str">
        <f aca="false">IF(R23="",IF(X23="",CONCATENATE(T23,"x",U23," ",V23,"x",W23),CONCATENATE(T23,"x",U23," ",V23,"x",W23," ",X23,"x",Y23)),CONCATENATE(R23,"x",S23))</f>
        <v>3x6 3x6</v>
      </c>
      <c r="BI23" s="164" t="n">
        <f aca="false">'Result do Turno'!AK24</f>
        <v>1</v>
      </c>
      <c r="BJ23" s="164" t="str">
        <f aca="false">IF(Z23="",IF(AF23="",CONCATENATE(AB23,"x",AC23," ",AD23,"x",AE23),CONCATENATE(AB23,"x",AC23," ",AD23,"x",AE23," ",AF23,"x",AG23)),CONCATENATE(Z23,"x",AA23))</f>
        <v>WxO</v>
      </c>
      <c r="BK23" s="164" t="n">
        <f aca="false">'Result do Turno'!AY24</f>
        <v>0</v>
      </c>
      <c r="BL23" s="164" t="str">
        <f aca="false">IF(AH23="",IF(AN23="",CONCATENATE(AJ23,"x",AK23," ",AL23,"x",AM23),CONCATENATE(AJ23,"x",AK23," ",AL23,"x",AM23," ",AN23,"x",AO23)),CONCATENATE(AH23,"x",AI23))</f>
        <v>OxW</v>
      </c>
      <c r="BM23" s="164" t="n">
        <f aca="false">'Result do Turno'!BM24</f>
        <v>1</v>
      </c>
      <c r="BN23" s="164" t="str">
        <f aca="false">IF(AP23="",IF(AV23="",CONCATENATE(AR23,"x",AS23," ",AT23,"x",AU23),CONCATENATE(AR23,"x",AS23," ",AT23,"x",AU23," ",AV23,"x",AW23)),CONCATENATE(AP23,"x",AQ23))</f>
        <v>WxO</v>
      </c>
      <c r="BO23" s="164" t="n">
        <f aca="false">'Result do Turno'!CA23</f>
        <v>0</v>
      </c>
      <c r="BP23" s="164" t="str">
        <f aca="false">IF(AX23="",IF(BD23="",CONCATENATE(AZ23,"x",BA23," ",BB23,"x",BC23),CONCATENATE(AZ23,"x",BA23," ",BB23,"x",BC23," ",BD23,"x",BE23)),CONCATENATE(AX23,"x",AY23))</f>
        <v>OxW</v>
      </c>
      <c r="BQ23" s="164" t="n">
        <f aca="false">IF(BH23="x x","",1)</f>
        <v>1</v>
      </c>
      <c r="BR23" s="164" t="str">
        <f aca="false">IF(BG23=1,CONCATENATE($A23, " venceu ",B23," por ",BH23),IF(BH23="OxW",CONCATENATE($A23, " perdeu para ",B23," por WxO"),CONCATENATE($A23, " perdeu para ",B23," por ",BH23)))</f>
        <v>ISAIAS LOPES perdeu para FRANCISCO ASSIS por 3x6 3x6</v>
      </c>
      <c r="BS23" s="164" t="n">
        <f aca="false">IF(BJ23="x x","",1)</f>
        <v>1</v>
      </c>
      <c r="BT23" s="164" t="str">
        <f aca="false">IF(BI23=1,CONCATENATE($A23, " venceu ",D23," por ",BJ23),IF(BJ23="OxW",CONCATENATE($A23, " perdeu para ",D23," por WxO"),CONCATENATE($A23, " perdeu para ",D23," por ",BJ23)))</f>
        <v>ISAIAS LOPES venceu LUCIANO CASTRO por WxO</v>
      </c>
      <c r="BU23" s="164" t="n">
        <f aca="false">IF(BL23="x x","",1)</f>
        <v>1</v>
      </c>
      <c r="BV23" s="164" t="str">
        <f aca="false">IF(BK23=1,CONCATENATE($A23, " venceu ",F23," por ",BL23),IF(BL23="OxW",CONCATENATE($A23, " perdeu para ",F23," por WxO"),CONCATENATE($A23, " perdeu para ",F23," por ",BL23)))</f>
        <v>ISAIAS LOPES perdeu para CLEITON BORGES por WxO</v>
      </c>
      <c r="BW23" s="164" t="n">
        <f aca="false">IF(BN23="x x","",1)</f>
        <v>1</v>
      </c>
      <c r="BX23" s="164" t="str">
        <f aca="false">IF(BM23=1,CONCATENATE($A23, " venceu ",H23," por ",BN23),IF(BN23="OxW",CONCATENATE($A23, " perdeu para ",H23," por WxO"),CONCATENATE($A23, " perdeu para ",H23," por ",BN23)))</f>
        <v>ISAIAS LOPES venceu DANIEL CHAGAS por WxO</v>
      </c>
      <c r="BY23" s="164" t="n">
        <f aca="false">IF(BP23="x x","",1)</f>
        <v>1</v>
      </c>
      <c r="BZ23" s="164" t="str">
        <f aca="false">IF(BO23=1,CONCATENATE($A23, " venceu ",J23," por ",BP23),IF(BP23="OxW",CONCATENATE($A23, " perdeu para ",J23," por WxO"),CONCATENATE($A23, " perdeu para ",J23," por ",BP23)))</f>
        <v>ISAIAS LOPES perdeu para PEDRO SANTOS por WxO</v>
      </c>
      <c r="CB23" s="164" t="str">
        <f aca="false">IF(BQ23=1,BR23,CONCATENATE(A23, " x ",B23))</f>
        <v>ISAIAS LOPES perdeu para FRANCISCO ASSIS por 3x6 3x6</v>
      </c>
      <c r="CC23" s="164" t="str">
        <f aca="false">IF(BS23=1,BT23,CONCATENATE(A23, " x ",D23))</f>
        <v>ISAIAS LOPES venceu LUCIANO CASTRO por WxO</v>
      </c>
      <c r="CD23" s="164" t="str">
        <f aca="false">IF(BU23=1,BV23,CONCATENATE(A23, " x ",F23))</f>
        <v>ISAIAS LOPES perdeu para CLEITON BORGES por WxO</v>
      </c>
      <c r="CE23" s="164" t="str">
        <f aca="false">IF(BW23=1,BX23,CONCATENATE(A23, " x ",H23))</f>
        <v>ISAIAS LOPES venceu DANIEL CHAGAS por WxO</v>
      </c>
      <c r="CF23" s="164" t="str">
        <f aca="false">IF(BY23=1,BZ23,CONCATENATE(A23, " x ",J23))</f>
        <v>ISAIAS LOPES perdeu para PEDRO SANTOS por WxO</v>
      </c>
      <c r="CG23" s="164" t="n">
        <f aca="false">COUNTIF(BH23:BP23,"OxW")</f>
        <v>2</v>
      </c>
      <c r="CH23" s="164" t="str">
        <f aca="false">IF(CG23&gt;2,CONCATENATE(A23," perdeu ",CG23, " jogos por WxO - Seus resultados todos serão alterados para perdidos por WxO",""),"")</f>
        <v/>
      </c>
    </row>
    <row r="24" customFormat="false" ht="15" hidden="false" customHeight="false" outlineLevel="0" collapsed="false">
      <c r="A24" s="205" t="str">
        <f aca="false">'Result do Turno'!D24</f>
        <v>CLEITON BORGES</v>
      </c>
      <c r="B24" s="164" t="str">
        <f aca="false">'Result do Turno'!V27</f>
        <v>LUCIANO CASTRO</v>
      </c>
      <c r="C24" s="164" t="str">
        <f aca="false">IF(BQ24=1,"",IF(M24=0,A24,B24))</f>
        <v/>
      </c>
      <c r="D24" s="164" t="str">
        <f aca="false">'Result do Turno'!AJ27</f>
        <v>DANIEL CHAGAS</v>
      </c>
      <c r="E24" s="164" t="str">
        <f aca="false">IF(BS24=1,"",IF(N24=0,A24,D24))</f>
        <v/>
      </c>
      <c r="F24" s="164" t="str">
        <f aca="false">'Result do Turno'!AX24</f>
        <v>ISAIAS LOPES</v>
      </c>
      <c r="G24" s="164" t="str">
        <f aca="false">IF(BU24=1,"",IF(O24=0,A24,F24))</f>
        <v/>
      </c>
      <c r="H24" s="164" t="str">
        <f aca="false">'Result do Turno'!BL22</f>
        <v>PEDRO SANTOS</v>
      </c>
      <c r="I24" s="164" t="str">
        <f aca="false">IF(BW24=1,"",IF(P24=0,A24,H24))</f>
        <v/>
      </c>
      <c r="J24" s="164" t="str">
        <f aca="false">'Result do Turno'!BZ25</f>
        <v>FRANCISCO ASSIS</v>
      </c>
      <c r="K24" s="164" t="str">
        <f aca="false">IF(BY24=1,"",IF(Q24=0,A24,J24))</f>
        <v/>
      </c>
      <c r="M24" s="207" t="str">
        <f aca="false">'Result do Turno'!U27</f>
        <v>(D)</v>
      </c>
      <c r="N24" s="207" t="n">
        <f aca="false">'Result do Turno'!AI27</f>
        <v>0</v>
      </c>
      <c r="O24" s="207" t="n">
        <f aca="false">'Result do Turno'!AW24</f>
        <v>0</v>
      </c>
      <c r="P24" s="207" t="str">
        <f aca="false">'Result do Turno'!BK22</f>
        <v>(D)</v>
      </c>
      <c r="Q24" s="207" t="n">
        <f aca="false">'Result do Turno'!BY25</f>
        <v>0</v>
      </c>
      <c r="R24" s="211" t="str">
        <f aca="false">IF('Result do Turno'!X26="","",'Result do Turno'!X26)</f>
        <v>W</v>
      </c>
      <c r="S24" s="212" t="str">
        <f aca="false">IF('Result do Turno'!X27="","",'Result do Turno'!X27)</f>
        <v>O</v>
      </c>
      <c r="T24" s="212" t="str">
        <f aca="false">IF('Result do Turno'!Y26="","",'Result do Turno'!Y26)</f>
        <v/>
      </c>
      <c r="U24" s="212" t="str">
        <f aca="false">IF('Result do Turno'!Y27="","",'Result do Turno'!Y27)</f>
        <v/>
      </c>
      <c r="V24" s="212" t="str">
        <f aca="false">IF('Result do Turno'!Z26="","",'Result do Turno'!Z26)</f>
        <v/>
      </c>
      <c r="W24" s="212" t="str">
        <f aca="false">IF('Result do Turno'!Z27="","",'Result do Turno'!Z27)</f>
        <v/>
      </c>
      <c r="X24" s="212" t="str">
        <f aca="false">IF('Result do Turno'!AA26="","",'Result do Turno'!AA26)</f>
        <v/>
      </c>
      <c r="Y24" s="213" t="str">
        <f aca="false">IF('Result do Turno'!AA27="","",'Result do Turno'!AA27)</f>
        <v/>
      </c>
      <c r="Z24" s="211" t="str">
        <f aca="false">IF('Result do Turno'!AL26="","",'Result do Turno'!AL26)</f>
        <v/>
      </c>
      <c r="AA24" s="212" t="str">
        <f aca="false">IF('Result do Turno'!AL27="","",'Result do Turno'!AL27)</f>
        <v/>
      </c>
      <c r="AB24" s="212" t="n">
        <f aca="false">IF('Result do Turno'!AM26="","",'Result do Turno'!AM26)</f>
        <v>6</v>
      </c>
      <c r="AC24" s="212" t="n">
        <f aca="false">IF('Result do Turno'!AM27="","",'Result do Turno'!AM27)</f>
        <v>0</v>
      </c>
      <c r="AD24" s="212" t="n">
        <f aca="false">IF('Result do Turno'!AN26="","",'Result do Turno'!AN26)</f>
        <v>6</v>
      </c>
      <c r="AE24" s="212" t="n">
        <f aca="false">IF('Result do Turno'!AN27="","",'Result do Turno'!AN27)</f>
        <v>0</v>
      </c>
      <c r="AF24" s="212" t="str">
        <f aca="false">IF('Result do Turno'!AO26="","",'Result do Turno'!AO26)</f>
        <v/>
      </c>
      <c r="AG24" s="213" t="str">
        <f aca="false">IF('Result do Turno'!AO27="","",'Result do Turno'!AO27)</f>
        <v/>
      </c>
      <c r="AH24" s="211" t="str">
        <f aca="false">IF('Result do Turno'!AZ25="","",'Result do Turno'!AZ25)</f>
        <v>W</v>
      </c>
      <c r="AI24" s="212" t="str">
        <f aca="false">IF('Result do Turno'!AZ24="","",'Result do Turno'!AZ24)</f>
        <v>O</v>
      </c>
      <c r="AJ24" s="212" t="str">
        <f aca="false">IF('Result do Turno'!BA25="","",'Result do Turno'!BA25)</f>
        <v/>
      </c>
      <c r="AK24" s="212" t="str">
        <f aca="false">IF('Result do Turno'!BA24="","",'Result do Turno'!BA24)</f>
        <v/>
      </c>
      <c r="AL24" s="212" t="str">
        <f aca="false">IF('Result do Turno'!BB25="","",'Result do Turno'!BB25)</f>
        <v/>
      </c>
      <c r="AM24" s="212" t="str">
        <f aca="false">IF('Result do Turno'!BB24="","",'Result do Turno'!BB24)</f>
        <v/>
      </c>
      <c r="AN24" s="212" t="str">
        <f aca="false">IF('Result do Turno'!BC25="","",'Result do Turno'!BC25)</f>
        <v/>
      </c>
      <c r="AO24" s="213" t="str">
        <f aca="false">IF('Result do Turno'!BC24="","",'Result do Turno'!BC24)</f>
        <v/>
      </c>
      <c r="AP24" s="211" t="str">
        <f aca="false">IF('Result do Turno'!BN23="","",'Result do Turno'!BN23)</f>
        <v/>
      </c>
      <c r="AQ24" s="212" t="str">
        <f aca="false">IF('Result do Turno'!BN22="","",'Result do Turno'!BN22)</f>
        <v/>
      </c>
      <c r="AR24" s="212" t="n">
        <f aca="false">IF('Result do Turno'!BO23="","",'Result do Turno'!BO23)</f>
        <v>6</v>
      </c>
      <c r="AS24" s="212" t="n">
        <f aca="false">IF('Result do Turno'!BO22="","",'Result do Turno'!BO22)</f>
        <v>2</v>
      </c>
      <c r="AT24" s="212" t="n">
        <f aca="false">IF('Result do Turno'!BP23="","",'Result do Turno'!BP23)</f>
        <v>6</v>
      </c>
      <c r="AU24" s="212" t="n">
        <f aca="false">IF('Result do Turno'!BP22="","",'Result do Turno'!BP22)</f>
        <v>4</v>
      </c>
      <c r="AV24" s="212" t="str">
        <f aca="false">IF('Result do Turno'!BQ23="","",'Result do Turno'!BQ23)</f>
        <v/>
      </c>
      <c r="AW24" s="213" t="str">
        <f aca="false">IF('Result do Turno'!BQ22="","",'Result do Turno'!BQ22)</f>
        <v/>
      </c>
      <c r="AX24" s="211" t="str">
        <f aca="false">IF('Result do Turno'!CB24="","",'Result do Turno'!CB24)</f>
        <v/>
      </c>
      <c r="AY24" s="212" t="str">
        <f aca="false">IF('Result do Turno'!CB25="","",'Result do Turno'!CB25)</f>
        <v/>
      </c>
      <c r="AZ24" s="212" t="n">
        <f aca="false">IF('Result do Turno'!CC24="","",'Result do Turno'!CC24)</f>
        <v>6</v>
      </c>
      <c r="BA24" s="212" t="n">
        <f aca="false">IF('Result do Turno'!CC25="","",'Result do Turno'!CC25)</f>
        <v>1</v>
      </c>
      <c r="BB24" s="212" t="n">
        <f aca="false">IF('Result do Turno'!CD24="","",'Result do Turno'!CD24)</f>
        <v>7</v>
      </c>
      <c r="BC24" s="212" t="n">
        <f aca="false">IF('Result do Turno'!CD25="","",'Result do Turno'!CD25)</f>
        <v>6</v>
      </c>
      <c r="BD24" s="212" t="str">
        <f aca="false">IF('Result do Turno'!CE24="","",'Result do Turno'!CE24)</f>
        <v/>
      </c>
      <c r="BE24" s="213" t="str">
        <f aca="false">IF('Result do Turno'!CE25="","",'Result do Turno'!CE25)</f>
        <v/>
      </c>
      <c r="BG24" s="164" t="n">
        <f aca="false">'Result do Turno'!W26</f>
        <v>1</v>
      </c>
      <c r="BH24" s="164" t="str">
        <f aca="false">IF(R24="",IF(X24="",CONCATENATE(T24,"x",U24," ",V24,"x",W24),CONCATENATE(T24,"x",U24," ",V24,"x",W24," ",X24,"x",Y24)),CONCATENATE(R24,"x",S24))</f>
        <v>WxO</v>
      </c>
      <c r="BI24" s="164" t="n">
        <f aca="false">'Result do Turno'!AK26</f>
        <v>1</v>
      </c>
      <c r="BJ24" s="164" t="str">
        <f aca="false">IF(Z24="",IF(AF24="",CONCATENATE(AB24,"x",AC24," ",AD24,"x",AE24),CONCATENATE(AB24,"x",AC24," ",AD24,"x",AE24," ",AF24,"x",AG24)),CONCATENATE(Z24,"x",AA24))</f>
        <v>6x0 6x0</v>
      </c>
      <c r="BK24" s="164" t="n">
        <f aca="false">'Result do Turno'!AY25</f>
        <v>1</v>
      </c>
      <c r="BL24" s="164" t="str">
        <f aca="false">IF(AH24="",IF(AN24="",CONCATENATE(AJ24,"x",AK24," ",AL24,"x",AM24),CONCATENATE(AJ24,"x",AK24," ",AL24,"x",AM24," ",AN24,"x",AO24)),CONCATENATE(AH24,"x",AI24))</f>
        <v>WxO</v>
      </c>
      <c r="BM24" s="164" t="n">
        <f aca="false">'Result do Turno'!BM23</f>
        <v>1</v>
      </c>
      <c r="BN24" s="164" t="str">
        <f aca="false">IF(AP24="",IF(AV24="",CONCATENATE(AR24,"x",AS24," ",AT24,"x",AU24),CONCATENATE(AR24,"x",AS24," ",AT24,"x",AU24," ",AV24,"x",AW24)),CONCATENATE(AP24,"x",AQ24))</f>
        <v>6x2 6x4</v>
      </c>
      <c r="BO24" s="164" t="n">
        <f aca="false">'Result do Turno'!CA24</f>
        <v>1</v>
      </c>
      <c r="BP24" s="164" t="str">
        <f aca="false">IF(AX24="",IF(BD24="",CONCATENATE(AZ24,"x",BA24," ",BB24,"x",BC24),CONCATENATE(AZ24,"x",BA24," ",BB24,"x",BC24," ",BD24,"x",BE24)),CONCATENATE(AX24,"x",AY24))</f>
        <v>6x1 7x6</v>
      </c>
      <c r="BQ24" s="164" t="n">
        <f aca="false">IF(BH24="x x","",1)</f>
        <v>1</v>
      </c>
      <c r="BR24" s="164" t="str">
        <f aca="false">IF(BG24=1,CONCATENATE($A24, " venceu ",B24," por ",BH24),IF(BH24="OxW",CONCATENATE($A24, " perdeu para ",B24," por WxO"),CONCATENATE($A24, " perdeu para ",B24," por ",BH24)))</f>
        <v>CLEITON BORGES venceu LUCIANO CASTRO por WxO</v>
      </c>
      <c r="BS24" s="164" t="n">
        <f aca="false">IF(BJ24="x x","",1)</f>
        <v>1</v>
      </c>
      <c r="BT24" s="164" t="str">
        <f aca="false">IF(BI24=1,CONCATENATE($A24, " venceu ",D24," por ",BJ24),IF(BJ24="OxW",CONCATENATE($A24, " perdeu para ",D24," por WxO"),CONCATENATE($A24, " perdeu para ",D24," por ",BJ24)))</f>
        <v>CLEITON BORGES venceu DANIEL CHAGAS por 6x0 6x0</v>
      </c>
      <c r="BU24" s="164" t="n">
        <f aca="false">IF(BL24="x x","",1)</f>
        <v>1</v>
      </c>
      <c r="BV24" s="164" t="str">
        <f aca="false">IF(BK24=1,CONCATENATE($A24, " venceu ",F24," por ",BL24),IF(BL24="OxW",CONCATENATE($A24, " perdeu para ",F24," por WxO"),CONCATENATE($A24, " perdeu para ",F24," por ",BL24)))</f>
        <v>CLEITON BORGES venceu ISAIAS LOPES por WxO</v>
      </c>
      <c r="BW24" s="164" t="n">
        <f aca="false">IF(BN24="x x","",1)</f>
        <v>1</v>
      </c>
      <c r="BX24" s="164" t="str">
        <f aca="false">IF(BM24=1,CONCATENATE($A24, " venceu ",H24," por ",BN24),IF(BN24="OxW",CONCATENATE($A24, " perdeu para ",H24," por WxO"),CONCATENATE($A24, " perdeu para ",H24," por ",BN24)))</f>
        <v>CLEITON BORGES venceu PEDRO SANTOS por 6x2 6x4</v>
      </c>
      <c r="BY24" s="164" t="n">
        <f aca="false">IF(BP24="x x","",1)</f>
        <v>1</v>
      </c>
      <c r="BZ24" s="164" t="str">
        <f aca="false">IF(BO24=1,CONCATENATE($A24, " venceu ",J24," por ",BP24),IF(BP24="OxW",CONCATENATE($A24, " perdeu para ",J24," por WxO"),CONCATENATE($A24, " perdeu para ",J24," por ",BP24)))</f>
        <v>CLEITON BORGES venceu FRANCISCO ASSIS por 6x1 7x6</v>
      </c>
      <c r="CB24" s="164" t="str">
        <f aca="false">IF(BQ24=1,BR24,CONCATENATE(A24, " x ",B24))</f>
        <v>CLEITON BORGES venceu LUCIANO CASTRO por WxO</v>
      </c>
      <c r="CC24" s="164" t="str">
        <f aca="false">IF(BS24=1,BT24,CONCATENATE(A24, " x ",D24))</f>
        <v>CLEITON BORGES venceu DANIEL CHAGAS por 6x0 6x0</v>
      </c>
      <c r="CD24" s="164" t="str">
        <f aca="false">IF(BU24=1,BV24,CONCATENATE(A24, " x ",F24))</f>
        <v>CLEITON BORGES venceu ISAIAS LOPES por WxO</v>
      </c>
      <c r="CE24" s="164" t="str">
        <f aca="false">IF(BW24=1,BX24,CONCATENATE(A24, " x ",H24))</f>
        <v>CLEITON BORGES venceu PEDRO SANTOS por 6x2 6x4</v>
      </c>
      <c r="CF24" s="164" t="str">
        <f aca="false">IF(BY24=1,BZ24,CONCATENATE(A24, " x ",J24))</f>
        <v>CLEITON BORGES venceu FRANCISCO ASSIS por 6x1 7x6</v>
      </c>
      <c r="CG24" s="164" t="n">
        <f aca="false">COUNTIF(BH24:BP24,"OxW")</f>
        <v>0</v>
      </c>
      <c r="CH24" s="164" t="str">
        <f aca="false">IF(CG24&gt;2,CONCATENATE(A24," perdeu ",CG24, " jogos por WxO - Seus resultados todos serão alterados para perdidos por WxO",""),"")</f>
        <v/>
      </c>
    </row>
    <row r="25" customFormat="false" ht="15" hidden="false" customHeight="false" outlineLevel="0" collapsed="false">
      <c r="A25" s="205" t="str">
        <f aca="false">'Result do Turno'!D25</f>
        <v>LUCIANO CASTRO</v>
      </c>
      <c r="B25" s="164" t="str">
        <f aca="false">'Result do Turno'!V26</f>
        <v>CLEITON BORGES</v>
      </c>
      <c r="C25" s="164" t="str">
        <f aca="false">IF(BQ25=1,"",IF(M25=0,A25,B25))</f>
        <v/>
      </c>
      <c r="D25" s="164" t="str">
        <f aca="false">'Result do Turno'!AJ24</f>
        <v>ISAIAS LOPES</v>
      </c>
      <c r="E25" s="164" t="str">
        <f aca="false">IF(BS25=1,"",IF(N25=0,A25,D25))</f>
        <v/>
      </c>
      <c r="F25" s="164" t="str">
        <f aca="false">'Result do Turno'!AX22</f>
        <v>PEDRO SANTOS</v>
      </c>
      <c r="G25" s="164" t="str">
        <f aca="false">IF(BU25=1,"",IF(O25=0,A25,F25))</f>
        <v/>
      </c>
      <c r="H25" s="164" t="str">
        <f aca="false">'Result do Turno'!BL26</f>
        <v>FRANCISCO ASSIS</v>
      </c>
      <c r="I25" s="164" t="str">
        <f aca="false">IF(BW25=1,"",IF(P25=0,A25,H25))</f>
        <v/>
      </c>
      <c r="J25" s="164" t="str">
        <f aca="false">'Result do Turno'!BZ27</f>
        <v>DANIEL CHAGAS</v>
      </c>
      <c r="K25" s="164" t="str">
        <f aca="false">IF(BY25=1,"",IF(Q25=0,A25,J25))</f>
        <v/>
      </c>
      <c r="M25" s="207" t="n">
        <f aca="false">'Result do Turno'!U26</f>
        <v>0</v>
      </c>
      <c r="N25" s="207" t="str">
        <f aca="false">'Result do Turno'!AI24</f>
        <v>(D)</v>
      </c>
      <c r="O25" s="207" t="n">
        <f aca="false">'Result do Turno'!AW22</f>
        <v>0</v>
      </c>
      <c r="P25" s="207" t="str">
        <f aca="false">'Result do Turno'!BK26</f>
        <v>(D)</v>
      </c>
      <c r="Q25" s="207" t="n">
        <f aca="false">'Result do Turno'!BY27</f>
        <v>0</v>
      </c>
      <c r="R25" s="211" t="str">
        <f aca="false">IF('Result do Turno'!X27="","",'Result do Turno'!X27)</f>
        <v>O</v>
      </c>
      <c r="S25" s="212" t="str">
        <f aca="false">IF('Result do Turno'!X26="","",'Result do Turno'!X26)</f>
        <v>W</v>
      </c>
      <c r="T25" s="212" t="str">
        <f aca="false">IF('Result do Turno'!Y27="","",'Result do Turno'!Y27)</f>
        <v/>
      </c>
      <c r="U25" s="212" t="str">
        <f aca="false">IF('Result do Turno'!Y26="","",'Result do Turno'!Y26)</f>
        <v/>
      </c>
      <c r="V25" s="212" t="str">
        <f aca="false">IF('Result do Turno'!Z27="","",'Result do Turno'!Z27)</f>
        <v/>
      </c>
      <c r="W25" s="212" t="str">
        <f aca="false">IF('Result do Turno'!Z26="","",'Result do Turno'!Z26)</f>
        <v/>
      </c>
      <c r="X25" s="212" t="str">
        <f aca="false">IF('Result do Turno'!AA27="","",'Result do Turno'!AA27)</f>
        <v/>
      </c>
      <c r="Y25" s="213" t="str">
        <f aca="false">IF('Result do Turno'!AA26="","",'Result do Turno'!AA26)</f>
        <v/>
      </c>
      <c r="Z25" s="211" t="str">
        <f aca="false">IF('Result do Turno'!AL25="","",'Result do Turno'!AL25)</f>
        <v>O</v>
      </c>
      <c r="AA25" s="212" t="str">
        <f aca="false">IF('Result do Turno'!AL24="","",'Result do Turno'!AL24)</f>
        <v>W</v>
      </c>
      <c r="AB25" s="212" t="str">
        <f aca="false">IF('Result do Turno'!AM25="","",'Result do Turno'!AM25)</f>
        <v/>
      </c>
      <c r="AC25" s="212" t="str">
        <f aca="false">IF('Result do Turno'!AM24="","",'Result do Turno'!AM24)</f>
        <v/>
      </c>
      <c r="AD25" s="212" t="str">
        <f aca="false">IF('Result do Turno'!AN25="","",'Result do Turno'!AN25)</f>
        <v/>
      </c>
      <c r="AE25" s="212" t="str">
        <f aca="false">IF('Result do Turno'!AN24="","",'Result do Turno'!AN24)</f>
        <v/>
      </c>
      <c r="AF25" s="212" t="str">
        <f aca="false">IF('Result do Turno'!AO25="","",'Result do Turno'!AO25)</f>
        <v/>
      </c>
      <c r="AG25" s="213" t="str">
        <f aca="false">IF('Result do Turno'!AO24="","",'Result do Turno'!AO24)</f>
        <v/>
      </c>
      <c r="AH25" s="211" t="str">
        <f aca="false">IF('Result do Turno'!AZ23="","",'Result do Turno'!AZ23)</f>
        <v>W</v>
      </c>
      <c r="AI25" s="212" t="str">
        <f aca="false">IF('Result do Turno'!AZ22="","",'Result do Turno'!AZ22)</f>
        <v>O</v>
      </c>
      <c r="AJ25" s="212" t="str">
        <f aca="false">IF('Result do Turno'!BA23="","",'Result do Turno'!BA23)</f>
        <v/>
      </c>
      <c r="AK25" s="212" t="str">
        <f aca="false">IF('Result do Turno'!BA22="","",'Result do Turno'!BA22)</f>
        <v/>
      </c>
      <c r="AL25" s="212" t="str">
        <f aca="false">IF('Result do Turno'!BB23="","",'Result do Turno'!BB23)</f>
        <v/>
      </c>
      <c r="AM25" s="212" t="str">
        <f aca="false">IF('Result do Turno'!BB22="","",'Result do Turno'!BB22)</f>
        <v/>
      </c>
      <c r="AN25" s="212" t="str">
        <f aca="false">IF('Result do Turno'!BC23="","",'Result do Turno'!BC23)</f>
        <v/>
      </c>
      <c r="AO25" s="213" t="str">
        <f aca="false">IF('Result do Turno'!BC22="","",'Result do Turno'!BC22)</f>
        <v/>
      </c>
      <c r="AP25" s="211" t="str">
        <f aca="false">IF('Result do Turno'!BN27="","",'Result do Turno'!BN27)</f>
        <v/>
      </c>
      <c r="AQ25" s="212" t="str">
        <f aca="false">IF('Result do Turno'!BN26="","",'Result do Turno'!BN26)</f>
        <v/>
      </c>
      <c r="AR25" s="212" t="n">
        <f aca="false">IF('Result do Turno'!BO27="","",'Result do Turno'!BO27)</f>
        <v>7</v>
      </c>
      <c r="AS25" s="212" t="n">
        <f aca="false">IF('Result do Turno'!BO26="","",'Result do Turno'!BO26)</f>
        <v>5</v>
      </c>
      <c r="AT25" s="212" t="n">
        <f aca="false">IF('Result do Turno'!BP27="","",'Result do Turno'!BP27)</f>
        <v>6</v>
      </c>
      <c r="AU25" s="212" t="n">
        <f aca="false">IF('Result do Turno'!BP26="","",'Result do Turno'!BP26)</f>
        <v>1</v>
      </c>
      <c r="AV25" s="212" t="str">
        <f aca="false">IF('Result do Turno'!BQ27="","",'Result do Turno'!BQ27)</f>
        <v/>
      </c>
      <c r="AW25" s="213" t="str">
        <f aca="false">IF('Result do Turno'!BQ26="","",'Result do Turno'!BQ26)</f>
        <v/>
      </c>
      <c r="AX25" s="211" t="str">
        <f aca="false">IF('Result do Turno'!CB26="","",'Result do Turno'!CB26)</f>
        <v>W</v>
      </c>
      <c r="AY25" s="212" t="str">
        <f aca="false">IF('Result do Turno'!CB27="","",'Result do Turno'!CB27)</f>
        <v>O</v>
      </c>
      <c r="AZ25" s="212" t="str">
        <f aca="false">IF('Result do Turno'!CC26="","",'Result do Turno'!CC26)</f>
        <v/>
      </c>
      <c r="BA25" s="212" t="str">
        <f aca="false">IF('Result do Turno'!CC27="","",'Result do Turno'!CC27)</f>
        <v/>
      </c>
      <c r="BB25" s="212" t="str">
        <f aca="false">IF('Result do Turno'!CD26="","",'Result do Turno'!CD26)</f>
        <v/>
      </c>
      <c r="BC25" s="212" t="str">
        <f aca="false">IF('Result do Turno'!CD27="","",'Result do Turno'!CD27)</f>
        <v/>
      </c>
      <c r="BD25" s="212" t="str">
        <f aca="false">IF('Result do Turno'!CE26="","",'Result do Turno'!CE26)</f>
        <v/>
      </c>
      <c r="BE25" s="213" t="str">
        <f aca="false">IF('Result do Turno'!CE27="","",'Result do Turno'!CE27)</f>
        <v/>
      </c>
      <c r="BG25" s="164" t="n">
        <f aca="false">'Result do Turno'!W27</f>
        <v>0</v>
      </c>
      <c r="BH25" s="164" t="str">
        <f aca="false">IF(R25="",IF(X25="",CONCATENATE(T25,"x",U25," ",V25,"x",W25),CONCATENATE(T25,"x",U25," ",V25,"x",W25," ",X25,"x",Y25)),CONCATENATE(R25,"x",S25))</f>
        <v>OxW</v>
      </c>
      <c r="BI25" s="164" t="n">
        <f aca="false">'Result do Turno'!AK25</f>
        <v>0</v>
      </c>
      <c r="BJ25" s="164" t="str">
        <f aca="false">IF(Z25="",IF(AF25="",CONCATENATE(AB25,"x",AC25," ",AD25,"x",AE25),CONCATENATE(AB25,"x",AC25," ",AD25,"x",AE25," ",AF25,"x",AG25)),CONCATENATE(Z25,"x",AA25))</f>
        <v>OxW</v>
      </c>
      <c r="BK25" s="164" t="n">
        <f aca="false">'Result do Turno'!AY23</f>
        <v>1</v>
      </c>
      <c r="BL25" s="164" t="str">
        <f aca="false">IF(AH25="",IF(AN25="",CONCATENATE(AJ25,"x",AK25," ",AL25,"x",AM25),CONCATENATE(AJ25,"x",AK25," ",AL25,"x",AM25," ",AN25,"x",AO25)),CONCATENATE(AH25,"x",AI25))</f>
        <v>WxO</v>
      </c>
      <c r="BM25" s="164" t="n">
        <f aca="false">'Result do Turno'!BM27</f>
        <v>1</v>
      </c>
      <c r="BN25" s="164" t="str">
        <f aca="false">IF(AP25="",IF(AV25="",CONCATENATE(AR25,"x",AS25," ",AT25,"x",AU25),CONCATENATE(AR25,"x",AS25," ",AT25,"x",AU25," ",AV25,"x",AW25)),CONCATENATE(AP25,"x",AQ25))</f>
        <v>7x5 6x1</v>
      </c>
      <c r="BO25" s="164" t="n">
        <f aca="false">'Result do Turno'!CA26</f>
        <v>1</v>
      </c>
      <c r="BP25" s="164" t="str">
        <f aca="false">IF(AX25="",IF(BD25="",CONCATENATE(AZ25,"x",BA25," ",BB25,"x",BC25),CONCATENATE(AZ25,"x",BA25," ",BB25,"x",BC25," ",BD25,"x",BE25)),CONCATENATE(AX25,"x",AY25))</f>
        <v>WxO</v>
      </c>
      <c r="BQ25" s="164" t="n">
        <f aca="false">IF(BH25="x x","",1)</f>
        <v>1</v>
      </c>
      <c r="BR25" s="164" t="str">
        <f aca="false">IF(BG25=1,CONCATENATE($A25, " venceu ",B25," por ",BH25),IF(BH25="OxW",CONCATENATE($A25, " perdeu para ",B25," por WxO"),CONCATENATE($A25, " perdeu para ",B25," por ",BH25)))</f>
        <v>LUCIANO CASTRO perdeu para CLEITON BORGES por WxO</v>
      </c>
      <c r="BS25" s="164" t="n">
        <f aca="false">IF(BJ25="x x","",1)</f>
        <v>1</v>
      </c>
      <c r="BT25" s="164" t="str">
        <f aca="false">IF(BI25=1,CONCATENATE($A25, " venceu ",D25," por ",BJ25),IF(BJ25="OxW",CONCATENATE($A25, " perdeu para ",D25," por WxO"),CONCATENATE($A25, " perdeu para ",D25," por ",BJ25)))</f>
        <v>LUCIANO CASTRO perdeu para ISAIAS LOPES por WxO</v>
      </c>
      <c r="BU25" s="164" t="n">
        <f aca="false">IF(BL25="x x","",1)</f>
        <v>1</v>
      </c>
      <c r="BV25" s="164" t="str">
        <f aca="false">IF(BK25=1,CONCATENATE($A25, " venceu ",F25," por ",BL25),IF(BL25="OxW",CONCATENATE($A25, " perdeu para ",F25," por WxO"),CONCATENATE($A25, " perdeu para ",F25," por ",BL25)))</f>
        <v>LUCIANO CASTRO venceu PEDRO SANTOS por WxO</v>
      </c>
      <c r="BW25" s="164" t="n">
        <f aca="false">IF(BN25="x x","",1)</f>
        <v>1</v>
      </c>
      <c r="BX25" s="164" t="str">
        <f aca="false">IF(BM25=1,CONCATENATE($A25, " venceu ",H25," por ",BN25),IF(BN25="OxW",CONCATENATE($A25, " perdeu para ",H25," por WxO"),CONCATENATE($A25, " perdeu para ",H25," por ",BN25)))</f>
        <v>LUCIANO CASTRO venceu FRANCISCO ASSIS por 7x5 6x1</v>
      </c>
      <c r="BY25" s="164" t="n">
        <f aca="false">IF(BP25="x x","",1)</f>
        <v>1</v>
      </c>
      <c r="BZ25" s="164" t="str">
        <f aca="false">IF(BO25=1,CONCATENATE($A25, " venceu ",J25," por ",BP25),IF(BP25="OxW",CONCATENATE($A25, " perdeu para ",J25," por WxO"),CONCATENATE($A25, " perdeu para ",J25," por ",BP25)))</f>
        <v>LUCIANO CASTRO venceu DANIEL CHAGAS por WxO</v>
      </c>
      <c r="CB25" s="164" t="str">
        <f aca="false">IF(BQ25=1,BR25,CONCATENATE(A25, " x ",B25))</f>
        <v>LUCIANO CASTRO perdeu para CLEITON BORGES por WxO</v>
      </c>
      <c r="CC25" s="164" t="str">
        <f aca="false">IF(BS25=1,BT25,CONCATENATE(A25, " x ",D25))</f>
        <v>LUCIANO CASTRO perdeu para ISAIAS LOPES por WxO</v>
      </c>
      <c r="CD25" s="164" t="str">
        <f aca="false">IF(BU25=1,BV25,CONCATENATE(A25, " x ",F25))</f>
        <v>LUCIANO CASTRO venceu PEDRO SANTOS por WxO</v>
      </c>
      <c r="CE25" s="164" t="str">
        <f aca="false">IF(BW25=1,BX25,CONCATENATE(A25, " x ",H25))</f>
        <v>LUCIANO CASTRO venceu FRANCISCO ASSIS por 7x5 6x1</v>
      </c>
      <c r="CF25" s="164" t="str">
        <f aca="false">IF(BY25=1,BZ25,CONCATENATE(A25, " x ",J25))</f>
        <v>LUCIANO CASTRO venceu DANIEL CHAGAS por WxO</v>
      </c>
      <c r="CG25" s="164" t="n">
        <f aca="false">COUNTIF(BH25:BP25,"OxW")</f>
        <v>2</v>
      </c>
      <c r="CH25" s="164" t="str">
        <f aca="false">IF(CG25&gt;2,CONCATENATE(A25," perdeu ",CG25, " jogos por WxO - Seus resultados todos serão alterados para perdidos por WxO",""),"")</f>
        <v/>
      </c>
    </row>
    <row r="26" customFormat="false" ht="15" hidden="false" customHeight="false" outlineLevel="0" collapsed="false">
      <c r="A26" s="205" t="str">
        <f aca="false">'Result do Turno'!D26</f>
        <v>FRANCISCO ASSIS</v>
      </c>
      <c r="B26" s="164" t="str">
        <f aca="false">'Result do Turno'!V24</f>
        <v>ISAIAS LOPES</v>
      </c>
      <c r="C26" s="164" t="str">
        <f aca="false">IF(BQ26=1,"",IF(M26=0,A26,B26))</f>
        <v/>
      </c>
      <c r="D26" s="164" t="str">
        <f aca="false">'Result do Turno'!AJ22</f>
        <v>PEDRO SANTOS</v>
      </c>
      <c r="E26" s="164" t="str">
        <f aca="false">IF(BS26=1,"",IF(N26=0,A26,D26))</f>
        <v/>
      </c>
      <c r="F26" s="164" t="str">
        <f aca="false">'Result do Turno'!AX27</f>
        <v>DANIEL CHAGAS</v>
      </c>
      <c r="G26" s="164" t="str">
        <f aca="false">IF(BU26=1,"",IF(O26=0,A26,F26))</f>
        <v/>
      </c>
      <c r="H26" s="164" t="str">
        <f aca="false">'Result do Turno'!BL27</f>
        <v>LUCIANO CASTRO</v>
      </c>
      <c r="I26" s="164" t="str">
        <f aca="false">IF(BW26=1,"",IF(P26=0,A26,H26))</f>
        <v/>
      </c>
      <c r="J26" s="164" t="str">
        <f aca="false">'Result do Turno'!BZ24</f>
        <v>CLEITON BORGES</v>
      </c>
      <c r="K26" s="164" t="str">
        <f aca="false">IF(BY26=1,"",IF(Q26=0,A26,J26))</f>
        <v/>
      </c>
      <c r="M26" s="207" t="n">
        <f aca="false">'Result do Turno'!U24</f>
        <v>0</v>
      </c>
      <c r="N26" s="207" t="str">
        <f aca="false">'Result do Turno'!AI22</f>
        <v>(D)</v>
      </c>
      <c r="O26" s="207" t="n">
        <f aca="false">'Result do Turno'!AW27</f>
        <v>0</v>
      </c>
      <c r="P26" s="207" t="n">
        <f aca="false">'Result do Turno'!BK27</f>
        <v>0</v>
      </c>
      <c r="Q26" s="207" t="str">
        <f aca="false">'Result do Turno'!BY24</f>
        <v>(D)</v>
      </c>
      <c r="R26" s="211" t="str">
        <f aca="false">IF('Result do Turno'!X25="","",'Result do Turno'!X25)</f>
        <v/>
      </c>
      <c r="S26" s="212" t="str">
        <f aca="false">IF('Result do Turno'!X24="","",'Result do Turno'!X24)</f>
        <v/>
      </c>
      <c r="T26" s="212" t="n">
        <f aca="false">IF('Result do Turno'!Y25="","",'Result do Turno'!Y25)</f>
        <v>6</v>
      </c>
      <c r="U26" s="212" t="n">
        <f aca="false">IF('Result do Turno'!Y24="","",'Result do Turno'!Y24)</f>
        <v>3</v>
      </c>
      <c r="V26" s="212" t="n">
        <f aca="false">IF('Result do Turno'!Z25="","",'Result do Turno'!Z25)</f>
        <v>6</v>
      </c>
      <c r="W26" s="212" t="n">
        <f aca="false">IF('Result do Turno'!Z24="","",'Result do Turno'!Z24)</f>
        <v>3</v>
      </c>
      <c r="X26" s="212" t="str">
        <f aca="false">IF('Result do Turno'!AA25="","",'Result do Turno'!AA25)</f>
        <v/>
      </c>
      <c r="Y26" s="213" t="str">
        <f aca="false">IF('Result do Turno'!AA24="","",'Result do Turno'!AA24)</f>
        <v/>
      </c>
      <c r="Z26" s="211" t="str">
        <f aca="false">IF('Result do Turno'!AL23="","",'Result do Turno'!AL23)</f>
        <v/>
      </c>
      <c r="AA26" s="212" t="str">
        <f aca="false">IF('Result do Turno'!AL22="","",'Result do Turno'!AL22)</f>
        <v/>
      </c>
      <c r="AB26" s="212" t="n">
        <f aca="false">IF('Result do Turno'!AM23="","",'Result do Turno'!AM23)</f>
        <v>5</v>
      </c>
      <c r="AC26" s="212" t="n">
        <f aca="false">IF('Result do Turno'!AM22="","",'Result do Turno'!AM22)</f>
        <v>7</v>
      </c>
      <c r="AD26" s="212" t="n">
        <f aca="false">IF('Result do Turno'!AN23="","",'Result do Turno'!AN23)</f>
        <v>3</v>
      </c>
      <c r="AE26" s="212" t="n">
        <f aca="false">IF('Result do Turno'!AN22="","",'Result do Turno'!AN22)</f>
        <v>6</v>
      </c>
      <c r="AF26" s="212" t="str">
        <f aca="false">IF('Result do Turno'!AO23="","",'Result do Turno'!AO23)</f>
        <v/>
      </c>
      <c r="AG26" s="213" t="str">
        <f aca="false">IF('Result do Turno'!AO22="","",'Result do Turno'!AO22)</f>
        <v/>
      </c>
      <c r="AH26" s="211" t="str">
        <f aca="false">IF('Result do Turno'!AZ26="","",'Result do Turno'!AZ26)</f>
        <v/>
      </c>
      <c r="AI26" s="212" t="str">
        <f aca="false">IF('Result do Turno'!AZ27="","",'Result do Turno'!AZ27)</f>
        <v/>
      </c>
      <c r="AJ26" s="212" t="n">
        <f aca="false">IF('Result do Turno'!BA26="","",'Result do Turno'!BA26)</f>
        <v>6</v>
      </c>
      <c r="AK26" s="212" t="n">
        <f aca="false">IF('Result do Turno'!BA27="","",'Result do Turno'!BA27)</f>
        <v>3</v>
      </c>
      <c r="AL26" s="212" t="n">
        <f aca="false">IF('Result do Turno'!BB26="","",'Result do Turno'!BB26)</f>
        <v>6</v>
      </c>
      <c r="AM26" s="212" t="n">
        <f aca="false">IF('Result do Turno'!BB27="","",'Result do Turno'!BB27)</f>
        <v>4</v>
      </c>
      <c r="AN26" s="212" t="str">
        <f aca="false">IF('Result do Turno'!BC26="","",'Result do Turno'!BC26)</f>
        <v/>
      </c>
      <c r="AO26" s="213" t="str">
        <f aca="false">IF('Result do Turno'!BC27="","",'Result do Turno'!BC27)</f>
        <v/>
      </c>
      <c r="AP26" s="211" t="str">
        <f aca="false">IF('Result do Turno'!BN26="","",'Result do Turno'!BN26)</f>
        <v/>
      </c>
      <c r="AQ26" s="212" t="str">
        <f aca="false">IF('Result do Turno'!BN27="","",'Result do Turno'!BN27)</f>
        <v/>
      </c>
      <c r="AR26" s="212" t="n">
        <f aca="false">IF('Result do Turno'!BO26="","",'Result do Turno'!BO26)</f>
        <v>5</v>
      </c>
      <c r="AS26" s="212" t="n">
        <f aca="false">IF('Result do Turno'!BO27="","",'Result do Turno'!BO27)</f>
        <v>7</v>
      </c>
      <c r="AT26" s="212" t="n">
        <f aca="false">IF('Result do Turno'!BP26="","",'Result do Turno'!BP26)</f>
        <v>1</v>
      </c>
      <c r="AU26" s="212" t="n">
        <f aca="false">IF('Result do Turno'!BP27="","",'Result do Turno'!BP27)</f>
        <v>6</v>
      </c>
      <c r="AV26" s="212" t="str">
        <f aca="false">IF('Result do Turno'!BQ26="","",'Result do Turno'!BQ26)</f>
        <v/>
      </c>
      <c r="AW26" s="213" t="str">
        <f aca="false">IF('Result do Turno'!BQ27="","",'Result do Turno'!BQ27)</f>
        <v/>
      </c>
      <c r="AX26" s="211" t="str">
        <f aca="false">IF('Result do Turno'!CB25="","",'Result do Turno'!CB25)</f>
        <v/>
      </c>
      <c r="AY26" s="212" t="str">
        <f aca="false">IF('Result do Turno'!CB24="","",'Result do Turno'!CB24)</f>
        <v/>
      </c>
      <c r="AZ26" s="212" t="n">
        <f aca="false">IF('Result do Turno'!CC25="","",'Result do Turno'!CC25)</f>
        <v>1</v>
      </c>
      <c r="BA26" s="212" t="n">
        <f aca="false">IF('Result do Turno'!CC24="","",'Result do Turno'!CC24)</f>
        <v>6</v>
      </c>
      <c r="BB26" s="212" t="n">
        <f aca="false">IF('Result do Turno'!CD25="","",'Result do Turno'!CD25)</f>
        <v>6</v>
      </c>
      <c r="BC26" s="212" t="n">
        <f aca="false">IF('Result do Turno'!CD24="","",'Result do Turno'!CD24)</f>
        <v>7</v>
      </c>
      <c r="BD26" s="212" t="str">
        <f aca="false">IF('Result do Turno'!CE25="","",'Result do Turno'!CE25)</f>
        <v/>
      </c>
      <c r="BE26" s="213" t="str">
        <f aca="false">IF('Result do Turno'!CE24="","",'Result do Turno'!CE24)</f>
        <v/>
      </c>
      <c r="BG26" s="164" t="n">
        <f aca="false">'Result do Turno'!W25</f>
        <v>1</v>
      </c>
      <c r="BH26" s="164" t="str">
        <f aca="false">IF(R26="",IF(X26="",CONCATENATE(T26,"x",U26," ",V26,"x",W26),CONCATENATE(T26,"x",U26," ",V26,"x",W26," ",X26,"x",Y26)),CONCATENATE(R26,"x",S26))</f>
        <v>6x3 6x3</v>
      </c>
      <c r="BI26" s="164" t="n">
        <f aca="false">'Result do Turno'!AK23</f>
        <v>0</v>
      </c>
      <c r="BJ26" s="164" t="str">
        <f aca="false">IF(Z26="",IF(AF26="",CONCATENATE(AB26,"x",AC26," ",AD26,"x",AE26),CONCATENATE(AB26,"x",AC26," ",AD26,"x",AE26," ",AF26,"x",AG26)),CONCATENATE(Z26,"x",AA26))</f>
        <v>5x7 3x6</v>
      </c>
      <c r="BK26" s="164" t="n">
        <f aca="false">'Result do Turno'!AY26</f>
        <v>1</v>
      </c>
      <c r="BL26" s="164" t="str">
        <f aca="false">IF(AH26="",IF(AN26="",CONCATENATE(AJ26,"x",AK26," ",AL26,"x",AM26),CONCATENATE(AJ26,"x",AK26," ",AL26,"x",AM26," ",AN26,"x",AO26)),CONCATENATE(AH26,"x",AI26))</f>
        <v>6x3 6x4</v>
      </c>
      <c r="BM26" s="164" t="n">
        <f aca="false">'Result do Turno'!BM26</f>
        <v>0</v>
      </c>
      <c r="BN26" s="164" t="str">
        <f aca="false">IF(AP26="",IF(AV26="",CONCATENATE(AR26,"x",AS26," ",AT26,"x",AU26),CONCATENATE(AR26,"x",AS26," ",AT26,"x",AU26," ",AV26,"x",AW26)),CONCATENATE(AP26,"x",AQ26))</f>
        <v>5x7 1x6</v>
      </c>
      <c r="BO26" s="164" t="n">
        <f aca="false">'Result do Turno'!CA25</f>
        <v>0</v>
      </c>
      <c r="BP26" s="164" t="str">
        <f aca="false">IF(AX26="",IF(BD26="",CONCATENATE(AZ26,"x",BA26," ",BB26,"x",BC26),CONCATENATE(AZ26,"x",BA26," ",BB26,"x",BC26," ",BD26,"x",BE26)),CONCATENATE(AX26,"x",AY26))</f>
        <v>1x6 6x7</v>
      </c>
      <c r="BQ26" s="164" t="n">
        <f aca="false">IF(BH26="x x","",1)</f>
        <v>1</v>
      </c>
      <c r="BR26" s="164" t="str">
        <f aca="false">IF(BG26=1,CONCATENATE($A26, " venceu ",B26," por ",BH26),IF(BH26="OxW",CONCATENATE($A26, " perdeu para ",B26," por WxO"),CONCATENATE($A26, " perdeu para ",B26," por ",BH26)))</f>
        <v>FRANCISCO ASSIS venceu ISAIAS LOPES por 6x3 6x3</v>
      </c>
      <c r="BS26" s="164" t="n">
        <f aca="false">IF(BJ26="x x","",1)</f>
        <v>1</v>
      </c>
      <c r="BT26" s="164" t="str">
        <f aca="false">IF(BI26=1,CONCATENATE($A26, " venceu ",D26," por ",BJ26),IF(BJ26="OxW",CONCATENATE($A26, " perdeu para ",D26," por WxO"),CONCATENATE($A26, " perdeu para ",D26," por ",BJ26)))</f>
        <v>FRANCISCO ASSIS perdeu para PEDRO SANTOS por 5x7 3x6</v>
      </c>
      <c r="BU26" s="164" t="n">
        <f aca="false">IF(BL26="x x","",1)</f>
        <v>1</v>
      </c>
      <c r="BV26" s="164" t="str">
        <f aca="false">IF(BK26=1,CONCATENATE($A26, " venceu ",F26," por ",BL26),IF(BL26="OxW",CONCATENATE($A26, " perdeu para ",F26," por WxO"),CONCATENATE($A26, " perdeu para ",F26," por ",BL26)))</f>
        <v>FRANCISCO ASSIS venceu DANIEL CHAGAS por 6x3 6x4</v>
      </c>
      <c r="BW26" s="164" t="n">
        <f aca="false">IF(BN26="x x","",1)</f>
        <v>1</v>
      </c>
      <c r="BX26" s="164" t="str">
        <f aca="false">IF(BM26=1,CONCATENATE($A26, " venceu ",H26," por ",BN26),IF(BN26="OxW",CONCATENATE($A26, " perdeu para ",H26," por WxO"),CONCATENATE($A26, " perdeu para ",H26," por ",BN26)))</f>
        <v>FRANCISCO ASSIS perdeu para LUCIANO CASTRO por 5x7 1x6</v>
      </c>
      <c r="BY26" s="164" t="n">
        <f aca="false">IF(BP26="x x","",1)</f>
        <v>1</v>
      </c>
      <c r="BZ26" s="164" t="str">
        <f aca="false">IF(BO26=1,CONCATENATE($A26, " venceu ",J26," por ",BP26),IF(BP26="OxW",CONCATENATE($A26, " perdeu para ",J26," por WxO"),CONCATENATE($A26, " perdeu para ",J26," por ",BP26)))</f>
        <v>FRANCISCO ASSIS perdeu para CLEITON BORGES por 1x6 6x7</v>
      </c>
      <c r="CB26" s="164" t="str">
        <f aca="false">IF(BQ26=1,BR26,CONCATENATE(A26, " x ",B26))</f>
        <v>FRANCISCO ASSIS venceu ISAIAS LOPES por 6x3 6x3</v>
      </c>
      <c r="CC26" s="164" t="str">
        <f aca="false">IF(BS26=1,BT26,CONCATENATE(A26, " x ",D26))</f>
        <v>FRANCISCO ASSIS perdeu para PEDRO SANTOS por 5x7 3x6</v>
      </c>
      <c r="CD26" s="164" t="str">
        <f aca="false">IF(BU26=1,BV26,CONCATENATE(A26, " x ",F26))</f>
        <v>FRANCISCO ASSIS venceu DANIEL CHAGAS por 6x3 6x4</v>
      </c>
      <c r="CE26" s="164" t="str">
        <f aca="false">IF(BW26=1,BX26,CONCATENATE(A26, " x ",H26))</f>
        <v>FRANCISCO ASSIS perdeu para LUCIANO CASTRO por 5x7 1x6</v>
      </c>
      <c r="CF26" s="164" t="str">
        <f aca="false">IF(BY26=1,BZ26,CONCATENATE(A26, " x ",J26))</f>
        <v>FRANCISCO ASSIS perdeu para CLEITON BORGES por 1x6 6x7</v>
      </c>
      <c r="CG26" s="164" t="n">
        <f aca="false">COUNTIF(BH26:BP26,"OxW")</f>
        <v>0</v>
      </c>
      <c r="CH26" s="164" t="str">
        <f aca="false">IF(CG26&gt;2,CONCATENATE(A26," perdeu ",CG26, " jogos por WxO - Seus resultados todos serão alterados para perdidos por WxO",""),"")</f>
        <v/>
      </c>
    </row>
    <row r="27" customFormat="false" ht="15" hidden="false" customHeight="false" outlineLevel="0" collapsed="false">
      <c r="A27" s="205" t="str">
        <f aca="false">'Result do Turno'!D27</f>
        <v>DANIEL CHAGAS</v>
      </c>
      <c r="B27" s="164" t="str">
        <f aca="false">'Result do Turno'!V22</f>
        <v>PEDRO SANTOS</v>
      </c>
      <c r="C27" s="164" t="str">
        <f aca="false">IF(BQ27=1,"",IF(M27=0,A27,B27))</f>
        <v/>
      </c>
      <c r="D27" s="164" t="str">
        <f aca="false">'Result do Turno'!AJ26</f>
        <v>CLEITON BORGES</v>
      </c>
      <c r="E27" s="164" t="str">
        <f aca="false">IF(BS27=1,"",IF(N27=0,A27,D27))</f>
        <v/>
      </c>
      <c r="F27" s="164" t="str">
        <f aca="false">'Result do Turno'!AX26</f>
        <v>FRANCISCO ASSIS</v>
      </c>
      <c r="G27" s="164" t="str">
        <f aca="false">IF(BU27=1,"",IF(O27=0,A27,F27))</f>
        <v/>
      </c>
      <c r="H27" s="164" t="str">
        <f aca="false">'Result do Turno'!BL24</f>
        <v>ISAIAS LOPES</v>
      </c>
      <c r="I27" s="164" t="str">
        <f aca="false">IF(BW27=1,"",IF(P27=0,A27,H27))</f>
        <v/>
      </c>
      <c r="J27" s="164" t="str">
        <f aca="false">'Result do Turno'!BZ26</f>
        <v>LUCIANO CASTRO</v>
      </c>
      <c r="K27" s="164" t="str">
        <f aca="false">IF(BY27=1,"",IF(Q27=0,A27,J27))</f>
        <v/>
      </c>
      <c r="M27" s="207" t="n">
        <f aca="false">'Result do Turno'!U22</f>
        <v>0</v>
      </c>
      <c r="N27" s="207" t="str">
        <f aca="false">'Result do Turno'!AI26</f>
        <v>(D)</v>
      </c>
      <c r="O27" s="207" t="str">
        <f aca="false">'Result do Turno'!AW26</f>
        <v>(D)</v>
      </c>
      <c r="P27" s="207" t="n">
        <f aca="false">'Result do Turno'!BK24</f>
        <v>0</v>
      </c>
      <c r="Q27" s="207" t="str">
        <f aca="false">'Result do Turno'!BY26</f>
        <v>(D)</v>
      </c>
      <c r="R27" s="214" t="str">
        <f aca="false">IF('Result do Turno'!X23="","",'Result do Turno'!X23)</f>
        <v/>
      </c>
      <c r="S27" s="215" t="str">
        <f aca="false">IF('Result do Turno'!X22="","",'Result do Turno'!X22)</f>
        <v/>
      </c>
      <c r="T27" s="215" t="n">
        <f aca="false">IF('Result do Turno'!Y23="","",'Result do Turno'!Y23)</f>
        <v>2</v>
      </c>
      <c r="U27" s="215" t="n">
        <f aca="false">IF('Result do Turno'!Y22="","",'Result do Turno'!Y22)</f>
        <v>6</v>
      </c>
      <c r="V27" s="215" t="n">
        <f aca="false">IF('Result do Turno'!Z23="","",'Result do Turno'!Z23)</f>
        <v>1</v>
      </c>
      <c r="W27" s="215" t="n">
        <f aca="false">IF('Result do Turno'!Z22="","",'Result do Turno'!Z22)</f>
        <v>6</v>
      </c>
      <c r="X27" s="215" t="str">
        <f aca="false">IF('Result do Turno'!AA23="","",'Result do Turno'!AA23)</f>
        <v/>
      </c>
      <c r="Y27" s="216" t="str">
        <f aca="false">IF('Result do Turno'!AA22="","",'Result do Turno'!AA22)</f>
        <v/>
      </c>
      <c r="Z27" s="214" t="str">
        <f aca="false">IF('Result do Turno'!AL27="","",'Result do Turno'!AL27)</f>
        <v/>
      </c>
      <c r="AA27" s="215" t="str">
        <f aca="false">IF('Result do Turno'!AL26="","",'Result do Turno'!AL26)</f>
        <v/>
      </c>
      <c r="AB27" s="215" t="n">
        <f aca="false">IF('Result do Turno'!AM27="","",'Result do Turno'!AM27)</f>
        <v>0</v>
      </c>
      <c r="AC27" s="215" t="n">
        <f aca="false">IF('Result do Turno'!AM26="","",'Result do Turno'!AM26)</f>
        <v>6</v>
      </c>
      <c r="AD27" s="215" t="n">
        <f aca="false">IF('Result do Turno'!AN27="","",'Result do Turno'!AN27)</f>
        <v>0</v>
      </c>
      <c r="AE27" s="215" t="n">
        <f aca="false">IF('Result do Turno'!AN26="","",'Result do Turno'!AN26)</f>
        <v>6</v>
      </c>
      <c r="AF27" s="215" t="str">
        <f aca="false">IF('Result do Turno'!AO27="","",'Result do Turno'!AO27)</f>
        <v/>
      </c>
      <c r="AG27" s="216" t="str">
        <f aca="false">IF('Result do Turno'!AO26="","",'Result do Turno'!AO26)</f>
        <v/>
      </c>
      <c r="AH27" s="214" t="str">
        <f aca="false">IF('Result do Turno'!AZ27="","",'Result do Turno'!AZ27)</f>
        <v/>
      </c>
      <c r="AI27" s="215" t="str">
        <f aca="false">IF('Result do Turno'!AZ26="","",'Result do Turno'!AZ26)</f>
        <v/>
      </c>
      <c r="AJ27" s="215" t="n">
        <f aca="false">IF('Result do Turno'!BA27="","",'Result do Turno'!BA27)</f>
        <v>3</v>
      </c>
      <c r="AK27" s="215" t="n">
        <f aca="false">IF('Result do Turno'!BA26="","",'Result do Turno'!BA26)</f>
        <v>6</v>
      </c>
      <c r="AL27" s="215" t="n">
        <f aca="false">IF('Result do Turno'!BB27="","",'Result do Turno'!BB27)</f>
        <v>4</v>
      </c>
      <c r="AM27" s="215" t="n">
        <f aca="false">IF('Result do Turno'!BB26="","",'Result do Turno'!BB26)</f>
        <v>6</v>
      </c>
      <c r="AN27" s="215" t="str">
        <f aca="false">IF('Result do Turno'!BC27="","",'Result do Turno'!BC27)</f>
        <v/>
      </c>
      <c r="AO27" s="216" t="str">
        <f aca="false">IF('Result do Turno'!BC26="","",'Result do Turno'!BC26)</f>
        <v/>
      </c>
      <c r="AP27" s="214" t="str">
        <f aca="false">IF('Result do Turno'!BN25="","",'Result do Turno'!BN25)</f>
        <v>O</v>
      </c>
      <c r="AQ27" s="215" t="str">
        <f aca="false">IF('Result do Turno'!BN24="","",'Result do Turno'!BN24)</f>
        <v>W</v>
      </c>
      <c r="AR27" s="215" t="str">
        <f aca="false">IF('Result do Turno'!BO25="","",'Result do Turno'!BO25)</f>
        <v/>
      </c>
      <c r="AS27" s="215" t="str">
        <f aca="false">IF('Result do Turno'!BO24="","",'Result do Turno'!BO24)</f>
        <v/>
      </c>
      <c r="AT27" s="215" t="str">
        <f aca="false">IF('Result do Turno'!BP25="","",'Result do Turno'!BP25)</f>
        <v/>
      </c>
      <c r="AU27" s="215" t="str">
        <f aca="false">IF('Result do Turno'!BP24="","",'Result do Turno'!BP24)</f>
        <v/>
      </c>
      <c r="AV27" s="215" t="str">
        <f aca="false">IF('Result do Turno'!BQ25="","",'Result do Turno'!BQ25)</f>
        <v/>
      </c>
      <c r="AW27" s="216" t="str">
        <f aca="false">IF('Result do Turno'!BQ24="","",'Result do Turno'!BQ24)</f>
        <v/>
      </c>
      <c r="AX27" s="214" t="str">
        <f aca="false">IF('Result do Turno'!CB27="","",'Result do Turno'!CB27)</f>
        <v>O</v>
      </c>
      <c r="AY27" s="215" t="str">
        <f aca="false">IF('Result do Turno'!CB26="","",'Result do Turno'!CB26)</f>
        <v>W</v>
      </c>
      <c r="AZ27" s="215" t="str">
        <f aca="false">IF('Result do Turno'!CC27="","",'Result do Turno'!CC27)</f>
        <v/>
      </c>
      <c r="BA27" s="215" t="str">
        <f aca="false">IF('Result do Turno'!CC26="","",'Result do Turno'!CC26)</f>
        <v/>
      </c>
      <c r="BB27" s="215" t="str">
        <f aca="false">IF('Result do Turno'!CD27="","",'Result do Turno'!CD27)</f>
        <v/>
      </c>
      <c r="BC27" s="215" t="str">
        <f aca="false">IF('Result do Turno'!CD26="","",'Result do Turno'!CD26)</f>
        <v/>
      </c>
      <c r="BD27" s="215" t="str">
        <f aca="false">IF('Result do Turno'!CE27="","",'Result do Turno'!CE27)</f>
        <v/>
      </c>
      <c r="BE27" s="216" t="str">
        <f aca="false">IF('Result do Turno'!CE26="","",'Result do Turno'!CE26)</f>
        <v/>
      </c>
      <c r="BG27" s="164" t="n">
        <f aca="false">'Result do Turno'!W23</f>
        <v>0</v>
      </c>
      <c r="BH27" s="164" t="str">
        <f aca="false">IF(R27="",IF(X27="",CONCATENATE(T27,"x",U27," ",V27,"x",W27),CONCATENATE(T27,"x",U27," ",V27,"x",W27," ",X27,"x",Y27)),CONCATENATE(R27,"x",S27))</f>
        <v>2x6 1x6</v>
      </c>
      <c r="BI27" s="164" t="n">
        <f aca="false">'Result do Turno'!AK27</f>
        <v>0</v>
      </c>
      <c r="BJ27" s="164" t="str">
        <f aca="false">IF(Z27="",IF(AF27="",CONCATENATE(AB27,"x",AC27," ",AD27,"x",AE27),CONCATENATE(AB27,"x",AC27," ",AD27,"x",AE27," ",AF27,"x",AG27)),CONCATENATE(Z27,"x",AA27))</f>
        <v>0x6 0x6</v>
      </c>
      <c r="BK27" s="164" t="n">
        <f aca="false">'Result do Turno'!AY27</f>
        <v>0</v>
      </c>
      <c r="BL27" s="164" t="str">
        <f aca="false">IF(AH27="",IF(AN27="",CONCATENATE(AJ27,"x",AK27," ",AL27,"x",AM27),CONCATENATE(AJ27,"x",AK27," ",AL27,"x",AM27," ",AN27,"x",AO27)),CONCATENATE(AH27,"x",AI27))</f>
        <v>3x6 4x6</v>
      </c>
      <c r="BM27" s="164" t="n">
        <f aca="false">'Result do Turno'!BM25</f>
        <v>0</v>
      </c>
      <c r="BN27" s="164" t="str">
        <f aca="false">IF(AP27="",IF(AV27="",CONCATENATE(AR27,"x",AS27," ",AT27,"x",AU27),CONCATENATE(AR27,"x",AS27," ",AT27,"x",AU27," ",AV27,"x",AW27)),CONCATENATE(AP27,"x",AQ27))</f>
        <v>OxW</v>
      </c>
      <c r="BO27" s="164" t="n">
        <f aca="false">'Result do Turno'!CA27</f>
        <v>0</v>
      </c>
      <c r="BP27" s="164" t="str">
        <f aca="false">IF(AX27="",IF(BD27="",CONCATENATE(AZ27,"x",BA27," ",BB27,"x",BC27),CONCATENATE(AZ27,"x",BA27," ",BB27,"x",BC27," ",BD27,"x",BE27)),CONCATENATE(AX27,"x",AY27))</f>
        <v>OxW</v>
      </c>
      <c r="BQ27" s="164" t="n">
        <f aca="false">IF(BH27="x x","",1)</f>
        <v>1</v>
      </c>
      <c r="BR27" s="164" t="str">
        <f aca="false">IF(BG27=1,CONCATENATE($A27, " venceu ",B27," por ",BH27),IF(BH27="OxW",CONCATENATE($A27, " perdeu para ",B27," por WxO"),CONCATENATE($A27, " perdeu para ",B27," por ",BH27)))</f>
        <v>DANIEL CHAGAS perdeu para PEDRO SANTOS por 2x6 1x6</v>
      </c>
      <c r="BS27" s="164" t="n">
        <f aca="false">IF(BJ27="x x","",1)</f>
        <v>1</v>
      </c>
      <c r="BT27" s="164" t="str">
        <f aca="false">IF(BI27=1,CONCATENATE($A27, " venceu ",D27," por ",BJ27),IF(BJ27="OxW",CONCATENATE($A27, " perdeu para ",D27," por WxO"),CONCATENATE($A27, " perdeu para ",D27," por ",BJ27)))</f>
        <v>DANIEL CHAGAS perdeu para CLEITON BORGES por 0x6 0x6</v>
      </c>
      <c r="BU27" s="164" t="n">
        <f aca="false">IF(BL27="x x","",1)</f>
        <v>1</v>
      </c>
      <c r="BV27" s="164" t="str">
        <f aca="false">IF(BK27=1,CONCATENATE($A27, " venceu ",F27," por ",BL27),IF(BL27="OxW",CONCATENATE($A27, " perdeu para ",F27," por WxO"),CONCATENATE($A27, " perdeu para ",F27," por ",BL27)))</f>
        <v>DANIEL CHAGAS perdeu para FRANCISCO ASSIS por 3x6 4x6</v>
      </c>
      <c r="BW27" s="164" t="n">
        <f aca="false">IF(BN27="x x","",1)</f>
        <v>1</v>
      </c>
      <c r="BX27" s="164" t="str">
        <f aca="false">IF(BM27=1,CONCATENATE($A27, " venceu ",H27," por ",BN27),IF(BN27="OxW",CONCATENATE($A27, " perdeu para ",H27," por WxO"),CONCATENATE($A27, " perdeu para ",H27," por ",BN27)))</f>
        <v>DANIEL CHAGAS perdeu para ISAIAS LOPES por WxO</v>
      </c>
      <c r="BY27" s="164" t="n">
        <f aca="false">IF(BP27="x x","",1)</f>
        <v>1</v>
      </c>
      <c r="BZ27" s="164" t="str">
        <f aca="false">IF(BO27=1,CONCATENATE($A27, " venceu ",J27," por ",BP27),IF(BP27="OxW",CONCATENATE($A27, " perdeu para ",J27," por WxO"),CONCATENATE($A27, " perdeu para ",J27," por ",BP27)))</f>
        <v>DANIEL CHAGAS perdeu para LUCIANO CASTRO por WxO</v>
      </c>
      <c r="CB27" s="164" t="str">
        <f aca="false">IF(BQ27=1,BR27,CONCATENATE(A27, " x ",B27))</f>
        <v>DANIEL CHAGAS perdeu para PEDRO SANTOS por 2x6 1x6</v>
      </c>
      <c r="CC27" s="164" t="str">
        <f aca="false">IF(BS27=1,BT27,CONCATENATE(A27, " x ",D27))</f>
        <v>DANIEL CHAGAS perdeu para CLEITON BORGES por 0x6 0x6</v>
      </c>
      <c r="CD27" s="164" t="str">
        <f aca="false">IF(BU27=1,BV27,CONCATENATE(A27, " x ",F27))</f>
        <v>DANIEL CHAGAS perdeu para FRANCISCO ASSIS por 3x6 4x6</v>
      </c>
      <c r="CE27" s="164" t="str">
        <f aca="false">IF(BW27=1,BX27,CONCATENATE(A27, " x ",H27))</f>
        <v>DANIEL CHAGAS perdeu para ISAIAS LOPES por WxO</v>
      </c>
      <c r="CF27" s="164" t="str">
        <f aca="false">IF(BY27=1,BZ27,CONCATENATE(A27, " x ",J27))</f>
        <v>DANIEL CHAGAS perdeu para LUCIANO CASTRO por WxO</v>
      </c>
      <c r="CG27" s="164" t="n">
        <f aca="false">COUNTIF(BH27:BP27,"OxW")</f>
        <v>2</v>
      </c>
      <c r="CH27" s="164" t="str">
        <f aca="false">IF(CG27&gt;2,CONCATENATE(A27," perdeu ",CG27, " jogos por WxO - Seus resultados todos serão alterados para perdidos por WxO",""),"")</f>
        <v/>
      </c>
    </row>
    <row r="28" customFormat="false" ht="15" hidden="false" customHeight="false" outlineLevel="0" collapsed="false">
      <c r="BG28" s="164" t="n">
        <f aca="false">'Result do Turno'!W28</f>
        <v>0</v>
      </c>
      <c r="BI28" s="164" t="n">
        <f aca="false">'Result do Turno'!AK28</f>
        <v>0</v>
      </c>
      <c r="BL28" s="164" t="str">
        <f aca="false">IF(AH28="",IF(AN28="",CONCATENATE(AJ28,"x",AK28," ",AL28,"x",AM28),CONCATENATE(AJ28,"x",AK28," ",AL28,"x",AM28," ",AN28,"x",AO28)),CONCATENATE(AH28,"x",AI28))</f>
        <v>x x</v>
      </c>
      <c r="BN28" s="164" t="str">
        <f aca="false">IF(AP28="",IF(AV28="",CONCATENATE(AR28,"x",AS28," ",AT28,"x",AU28),CONCATENATE(AR28,"x",AS28," ",AT28,"x",AU28," ",AV28,"x",AW28)),CONCATENATE(AP28,"x",AQ28))</f>
        <v>x x</v>
      </c>
      <c r="BP28" s="164" t="str">
        <f aca="false">IF(AX28="",IF(BD28="",CONCATENATE(AZ28,"x",BA28," ",BB28,"x",BC28),CONCATENATE(AZ28,"x",BA28," ",BB28,"x",BC28," ",BD28,"x",BE28)),CONCATENATE(AX28,"x",AY28))</f>
        <v>x x</v>
      </c>
      <c r="CH28" s="164" t="str">
        <f aca="false">IF(CG28&gt;2,CONCATENATE(A28," perdeu ",CG28, " jogos por WxO - Seus resultados todos serão alterados para perdidos por WxO",""),"")</f>
        <v/>
      </c>
    </row>
    <row r="29" customFormat="false" ht="15" hidden="false" customHeight="false" outlineLevel="0" collapsed="false">
      <c r="BG29" s="164" t="n">
        <f aca="false">'Result do Turno'!W29</f>
        <v>0</v>
      </c>
      <c r="BI29" s="164" t="n">
        <f aca="false">'Result do Turno'!AK29</f>
        <v>0</v>
      </c>
      <c r="BL29" s="164" t="str">
        <f aca="false">IF(AH29="",IF(AN29="",CONCATENATE(AJ29,"x",AK29," ",AL29,"x",AM29),CONCATENATE(AJ29,"x",AK29," ",AL29,"x",AM29," ",AN29,"x",AO29)),CONCATENATE(AH29,"x",AI29))</f>
        <v>x x</v>
      </c>
      <c r="BN29" s="164" t="str">
        <f aca="false">IF(AP29="",IF(AV29="",CONCATENATE(AR29,"x",AS29," ",AT29,"x",AU29),CONCATENATE(AR29,"x",AS29," ",AT29,"x",AU29," ",AV29,"x",AW29)),CONCATENATE(AP29,"x",AQ29))</f>
        <v>x x</v>
      </c>
      <c r="BP29" s="164" t="str">
        <f aca="false">IF(AX29="",IF(BD29="",CONCATENATE(AZ29,"x",BA29," ",BB29,"x",BC29),CONCATENATE(AZ29,"x",BA29," ",BB29,"x",BC29," ",BD29,"x",BE29)),CONCATENATE(AX29,"x",AY29))</f>
        <v>x x</v>
      </c>
      <c r="CH29" s="164" t="str">
        <f aca="false">IF(CG29&gt;2,CONCATENATE(A29," perdeu ",CG29, " jogos por WxO - Seus resultados todos serão alterados para perdidos por WxO",""),"")</f>
        <v/>
      </c>
    </row>
    <row r="30" customFormat="false" ht="15" hidden="false" customHeight="false" outlineLevel="0" collapsed="false">
      <c r="E30" s="164" t="s">
        <v>133</v>
      </c>
      <c r="G30" s="164" t="s">
        <v>133</v>
      </c>
      <c r="I30" s="164" t="s">
        <v>134</v>
      </c>
      <c r="K30" s="164" t="s">
        <v>135</v>
      </c>
      <c r="BG30" s="164" t="n">
        <f aca="false">'Result do Turno'!W30</f>
        <v>0</v>
      </c>
      <c r="BI30" s="164" t="n">
        <f aca="false">'Result do Turno'!AK30</f>
        <v>0</v>
      </c>
      <c r="BL30" s="164" t="str">
        <f aca="false">IF(AH30="",IF(AN30="",CONCATENATE(AJ30,"x",AK30," ",AL30,"x",AM30),CONCATENATE(AJ30,"x",AK30," ",AL30,"x",AM30," ",AN30,"x",AO30)),CONCATENATE(AH30,"x",AI30))</f>
        <v>x x</v>
      </c>
      <c r="BN30" s="164" t="str">
        <f aca="false">IF(AP30="",IF(AV30="",CONCATENATE(AR30,"x",AS30," ",AT30,"x",AU30),CONCATENATE(AR30,"x",AS30," ",AT30,"x",AU30," ",AV30,"x",AW30)),CONCATENATE(AP30,"x",AQ30))</f>
        <v>x x</v>
      </c>
      <c r="BP30" s="164" t="str">
        <f aca="false">IF(AX30="",IF(BD30="",CONCATENATE(AZ30,"x",BA30," ",BB30,"x",BC30),CONCATENATE(AZ30,"x",BA30," ",BB30,"x",BC30," ",BD30,"x",BE30)),CONCATENATE(AX30,"x",AY30))</f>
        <v>x x</v>
      </c>
      <c r="CH30" s="164" t="str">
        <f aca="false">IF(CG30&gt;2,CONCATENATE(A30," perdeu ",CG30, " jogos por WxO - Seus resultados todos serão alterados para perdidos por WxO",""),"")</f>
        <v/>
      </c>
    </row>
    <row r="31" customFormat="false" ht="15" hidden="false" customHeight="false" outlineLevel="0" collapsed="false">
      <c r="A31" s="205" t="str">
        <f aca="false">'Result do Turno'!D31</f>
        <v>MARCUS MAMEDE</v>
      </c>
      <c r="B31" s="206" t="str">
        <f aca="false">'Result do Turno'!V32</f>
        <v>ADRIANO CHIARI</v>
      </c>
      <c r="C31" s="164" t="str">
        <f aca="false">IF(BQ31=1,"",IF(M31=0,A31,B31))</f>
        <v/>
      </c>
      <c r="D31" s="164" t="str">
        <f aca="false">'Result do Turno'!AJ32</f>
        <v>JOAO RIBEIRO</v>
      </c>
      <c r="E31" s="164" t="str">
        <f aca="false">IF(BS31=1,"",IF(N31=0,A31,D31))</f>
        <v/>
      </c>
      <c r="F31" s="206" t="str">
        <f aca="false">'Result do Turno'!AX32</f>
        <v>CARLOS EWBANK</v>
      </c>
      <c r="G31" s="164" t="str">
        <f aca="false">IF(BU31=1,"",IF(O31=0,A31,F31))</f>
        <v/>
      </c>
      <c r="H31" s="206" t="str">
        <f aca="false">'Result do Turno'!BL32</f>
        <v>RAFAEL NOGUEIRA</v>
      </c>
      <c r="I31" s="164" t="str">
        <f aca="false">IF(BW31=1,"",IF(P31=0,A31,H31))</f>
        <v/>
      </c>
      <c r="J31" s="206" t="str">
        <f aca="false">'Result do Turno'!BZ32</f>
        <v>DANIEL PRADO</v>
      </c>
      <c r="K31" s="164" t="str">
        <f aca="false">IF(BY31=1,"",IF(Q31=0,A31,J31))</f>
        <v/>
      </c>
      <c r="M31" s="207" t="str">
        <f aca="false">'Result do Turno'!U32</f>
        <v>(D)</v>
      </c>
      <c r="N31" s="207" t="n">
        <f aca="false">'Result do Turno'!AI32</f>
        <v>0</v>
      </c>
      <c r="O31" s="207" t="str">
        <f aca="false">'Result do Turno'!AW32</f>
        <v>(D)</v>
      </c>
      <c r="P31" s="207" t="n">
        <f aca="false">'Result do Turno'!BK32</f>
        <v>0</v>
      </c>
      <c r="Q31" s="207" t="str">
        <f aca="false">'Result do Turno'!BY32</f>
        <v>(D)</v>
      </c>
      <c r="R31" s="208" t="str">
        <f aca="false">IF('Result do Turno'!X31="","",'Result do Turno'!X31)</f>
        <v>R</v>
      </c>
      <c r="S31" s="209" t="str">
        <f aca="false">IF('Result do Turno'!X32="","",'Result do Turno'!X32)</f>
        <v/>
      </c>
      <c r="T31" s="209" t="n">
        <f aca="false">IF('Result do Turno'!Y31="","",'Result do Turno'!Y31)</f>
        <v>5</v>
      </c>
      <c r="U31" s="209" t="n">
        <f aca="false">IF('Result do Turno'!Y32="","",'Result do Turno'!Y32)</f>
        <v>6</v>
      </c>
      <c r="V31" s="209" t="str">
        <f aca="false">IF('Result do Turno'!Z31="","",'Result do Turno'!Z31)</f>
        <v/>
      </c>
      <c r="W31" s="209" t="str">
        <f aca="false">IF('Result do Turno'!Z32="","",'Result do Turno'!Z32)</f>
        <v/>
      </c>
      <c r="X31" s="209" t="str">
        <f aca="false">IF('Result do Turno'!AA31="","",'Result do Turno'!AA31)</f>
        <v/>
      </c>
      <c r="Y31" s="210" t="str">
        <f aca="false">IF('Result do Turno'!AA32="","",'Result do Turno'!AA32)</f>
        <v/>
      </c>
      <c r="Z31" s="208" t="str">
        <f aca="false">IF('Result do Turno'!AL31="","",'Result do Turno'!AL31)</f>
        <v/>
      </c>
      <c r="AA31" s="209" t="str">
        <f aca="false">IF('Result do Turno'!AL32="","",'Result do Turno'!AL32)</f>
        <v/>
      </c>
      <c r="AB31" s="209" t="n">
        <f aca="false">IF('Result do Turno'!AM31="","",'Result do Turno'!AM31)</f>
        <v>3</v>
      </c>
      <c r="AC31" s="209" t="n">
        <f aca="false">IF('Result do Turno'!AM32="","",'Result do Turno'!AM32)</f>
        <v>6</v>
      </c>
      <c r="AD31" s="209" t="n">
        <f aca="false">IF('Result do Turno'!AN31="","",'Result do Turno'!AN31)</f>
        <v>5</v>
      </c>
      <c r="AE31" s="209" t="n">
        <f aca="false">IF('Result do Turno'!AN32="","",'Result do Turno'!AN32)</f>
        <v>7</v>
      </c>
      <c r="AF31" s="209" t="str">
        <f aca="false">IF('Result do Turno'!AO31="","",'Result do Turno'!AO31)</f>
        <v/>
      </c>
      <c r="AG31" s="210" t="str">
        <f aca="false">IF('Result do Turno'!AO32="","",'Result do Turno'!AO32)</f>
        <v/>
      </c>
      <c r="AH31" s="208" t="str">
        <f aca="false">IF('Result do Turno'!AZ31="","",'Result do Turno'!AZ31)</f>
        <v/>
      </c>
      <c r="AI31" s="209" t="str">
        <f aca="false">IF('Result do Turno'!AZ32="","",'Result do Turno'!AZ32)</f>
        <v/>
      </c>
      <c r="AJ31" s="209" t="n">
        <f aca="false">IF('Result do Turno'!BA31="","",'Result do Turno'!BA31)</f>
        <v>6</v>
      </c>
      <c r="AK31" s="209" t="n">
        <f aca="false">IF('Result do Turno'!BA32="","",'Result do Turno'!BA32)</f>
        <v>4</v>
      </c>
      <c r="AL31" s="209" t="n">
        <f aca="false">IF('Result do Turno'!BB31="","",'Result do Turno'!BB31)</f>
        <v>6</v>
      </c>
      <c r="AM31" s="209" t="n">
        <f aca="false">IF('Result do Turno'!BB32="","",'Result do Turno'!BB32)</f>
        <v>2</v>
      </c>
      <c r="AN31" s="209" t="str">
        <f aca="false">IF('Result do Turno'!BC31="","",'Result do Turno'!BC31)</f>
        <v/>
      </c>
      <c r="AO31" s="210" t="str">
        <f aca="false">IF('Result do Turno'!BC32="","",'Result do Turno'!BC32)</f>
        <v/>
      </c>
      <c r="AP31" s="208" t="str">
        <f aca="false">IF('Result do Turno'!BN31="","",'Result do Turno'!BN31)</f>
        <v>W</v>
      </c>
      <c r="AQ31" s="209" t="str">
        <f aca="false">IF('Result do Turno'!BN32="","",'Result do Turno'!BN32)</f>
        <v>O</v>
      </c>
      <c r="AR31" s="209" t="str">
        <f aca="false">IF('Result do Turno'!BO31="","",'Result do Turno'!BO31)</f>
        <v/>
      </c>
      <c r="AS31" s="209" t="str">
        <f aca="false">IF('Result do Turno'!BO32="","",'Result do Turno'!BO32)</f>
        <v/>
      </c>
      <c r="AT31" s="209" t="str">
        <f aca="false">IF('Result do Turno'!BP31="","",'Result do Turno'!BP31)</f>
        <v/>
      </c>
      <c r="AU31" s="209" t="str">
        <f aca="false">IF('Result do Turno'!BP32="","",'Result do Turno'!BP32)</f>
        <v/>
      </c>
      <c r="AV31" s="209" t="str">
        <f aca="false">IF('Result do Turno'!BQ31="","",'Result do Turno'!BQ31)</f>
        <v/>
      </c>
      <c r="AW31" s="210" t="str">
        <f aca="false">IF('Result do Turno'!BQ32="","",'Result do Turno'!BQ32)</f>
        <v/>
      </c>
      <c r="AX31" s="208" t="str">
        <f aca="false">IF('Result do Turno'!CB31="","",'Result do Turno'!CB31)</f>
        <v/>
      </c>
      <c r="AY31" s="209" t="str">
        <f aca="false">IF('Result do Turno'!CB32="","",'Result do Turno'!CB32)</f>
        <v/>
      </c>
      <c r="AZ31" s="209" t="n">
        <f aca="false">IF('Result do Turno'!CC31="","",'Result do Turno'!CC31)</f>
        <v>2</v>
      </c>
      <c r="BA31" s="209" t="n">
        <f aca="false">IF('Result do Turno'!CC32="","",'Result do Turno'!CC32)</f>
        <v>6</v>
      </c>
      <c r="BB31" s="209" t="n">
        <f aca="false">IF('Result do Turno'!CD31="","",'Result do Turno'!CD31)</f>
        <v>5</v>
      </c>
      <c r="BC31" s="209" t="n">
        <f aca="false">IF('Result do Turno'!CD32="","",'Result do Turno'!CD32)</f>
        <v>7</v>
      </c>
      <c r="BD31" s="209" t="str">
        <f aca="false">IF('Result do Turno'!CE31="","",'Result do Turno'!CE31)</f>
        <v/>
      </c>
      <c r="BE31" s="210" t="str">
        <f aca="false">IF('Result do Turno'!CE32="","",'Result do Turno'!CE32)</f>
        <v/>
      </c>
      <c r="BG31" s="164" t="n">
        <f aca="false">'Result do Turno'!W31</f>
        <v>0</v>
      </c>
      <c r="BH31" s="164" t="str">
        <f aca="false">IF(R31="",IF(X31="",CONCATENATE(T31,"x",U31," ",V31,"x",W31),CONCATENATE(T31,"x",U31," ",V31,"x",W31," ",X31,"x",Y31)),CONCATENATE(R31,"x",S31))</f>
        <v>Rx</v>
      </c>
      <c r="BI31" s="164" t="n">
        <f aca="false">'Result do Turno'!AK31</f>
        <v>0</v>
      </c>
      <c r="BJ31" s="164" t="str">
        <f aca="false">IF(Z31="",IF(AF31="",CONCATENATE(AB31,"x",AC31," ",AD31,"x",AE31),CONCATENATE(AB31,"x",AC31," ",AD31,"x",AE31," ",AF31,"x",AG31)),CONCATENATE(Z31,"x",AA31))</f>
        <v>3x6 5x7</v>
      </c>
      <c r="BK31" s="164" t="n">
        <f aca="false">'Result do Turno'!AY31</f>
        <v>1</v>
      </c>
      <c r="BL31" s="164" t="str">
        <f aca="false">IF(AH31="",IF(AN31="",CONCATENATE(AJ31,"x",AK31," ",AL31,"x",AM31),CONCATENATE(AJ31,"x",AK31," ",AL31,"x",AM31," ",AN31,"x",AO31)),CONCATENATE(AH31,"x",AI31))</f>
        <v>6x4 6x2</v>
      </c>
      <c r="BM31" s="164" t="n">
        <f aca="false">'Result do Turno'!BM31</f>
        <v>1</v>
      </c>
      <c r="BN31" s="164" t="str">
        <f aca="false">IF(AP31="",IF(AV31="",CONCATENATE(AR31,"x",AS31," ",AT31,"x",AU31),CONCATENATE(AR31,"x",AS31," ",AT31,"x",AU31," ",AV31,"x",AW31)),CONCATENATE(AP31,"x",AQ31))</f>
        <v>WxO</v>
      </c>
      <c r="BO31" s="164" t="n">
        <f aca="false">'Result do Turno'!CA31</f>
        <v>0</v>
      </c>
      <c r="BP31" s="164" t="str">
        <f aca="false">IF(AX31="",IF(BD31="",CONCATENATE(AZ31,"x",BA31," ",BB31,"x",BC31),CONCATENATE(AZ31,"x",BA31," ",BB31,"x",BC31," ",BD31,"x",BE31)),CONCATENATE(AX31,"x",AY31))</f>
        <v>2x6 5x7</v>
      </c>
      <c r="BQ31" s="164" t="n">
        <f aca="false">IF(BH31="x x","",1)</f>
        <v>1</v>
      </c>
      <c r="BR31" s="164" t="str">
        <f aca="false">IF(BG31=1,CONCATENATE($A31, " venceu ",B31," por ",BH31),IF(BH31="OxW",CONCATENATE($A31, " perdeu para ",B31," por WxO"),CONCATENATE($A31, " perdeu para ",B31," por ",BH31)))</f>
        <v>MARCUS MAMEDE perdeu para ADRIANO CHIARI por Rx</v>
      </c>
      <c r="BS31" s="164" t="n">
        <f aca="false">IF(BJ31="x x","",1)</f>
        <v>1</v>
      </c>
      <c r="BT31" s="164" t="str">
        <f aca="false">IF(BI31=1,CONCATENATE($A31, " venceu ",D31," por ",BJ31),IF(BJ31="OxW",CONCATENATE($A31, " perdeu para ",D31," por WxO"),CONCATENATE($A31, " perdeu para ",D31," por ",BJ31)))</f>
        <v>MARCUS MAMEDE perdeu para JOAO RIBEIRO por 3x6 5x7</v>
      </c>
      <c r="BU31" s="164" t="n">
        <f aca="false">IF(BL31="x x","",1)</f>
        <v>1</v>
      </c>
      <c r="BV31" s="164" t="str">
        <f aca="false">IF(BK31=1,CONCATENATE($A31, " venceu ",F31," por ",BL31),IF(BL31="OxW",CONCATENATE($A31, " perdeu para ",F31," por WxO"),CONCATENATE($A31, " perdeu para ",F31," por ",BL31)))</f>
        <v>MARCUS MAMEDE venceu CARLOS EWBANK por 6x4 6x2</v>
      </c>
      <c r="BW31" s="164" t="n">
        <f aca="false">IF(BN31="x x","",1)</f>
        <v>1</v>
      </c>
      <c r="BX31" s="164" t="str">
        <f aca="false">IF(BM31=1,CONCATENATE($A31, " venceu ",H31," por ",BN31),IF(BN31="OxW",CONCATENATE($A31, " perdeu para ",H31," por WxO"),CONCATENATE($A31, " perdeu para ",H31," por ",BN31)))</f>
        <v>MARCUS MAMEDE venceu RAFAEL NOGUEIRA por WxO</v>
      </c>
      <c r="BY31" s="164" t="n">
        <f aca="false">IF(BP31="x x","",1)</f>
        <v>1</v>
      </c>
      <c r="BZ31" s="164" t="str">
        <f aca="false">IF(BO31=1,CONCATENATE($A31, " venceu ",J31," por ",BP31),IF(BP31="OxW",CONCATENATE($A31, " perdeu para ",J31," por WxO"),CONCATENATE($A31, " perdeu para ",J31," por ",BP31)))</f>
        <v>MARCUS MAMEDE perdeu para DANIEL PRADO por 2x6 5x7</v>
      </c>
      <c r="CB31" s="164" t="str">
        <f aca="false">IF(BQ31=1,BR31,CONCATENATE(A31, " x ",B31))</f>
        <v>MARCUS MAMEDE perdeu para ADRIANO CHIARI por Rx</v>
      </c>
      <c r="CC31" s="164" t="str">
        <f aca="false">IF(BS31=1,BT31,CONCATENATE(A31, " x ",D31))</f>
        <v>MARCUS MAMEDE perdeu para JOAO RIBEIRO por 3x6 5x7</v>
      </c>
      <c r="CD31" s="164" t="str">
        <f aca="false">IF(BU31=1,BV31,CONCATENATE(A31, " x ",F31))</f>
        <v>MARCUS MAMEDE venceu CARLOS EWBANK por 6x4 6x2</v>
      </c>
      <c r="CE31" s="164" t="str">
        <f aca="false">IF(BW31=1,BX31,CONCATENATE(A31, " x ",H31))</f>
        <v>MARCUS MAMEDE venceu RAFAEL NOGUEIRA por WxO</v>
      </c>
      <c r="CF31" s="164" t="str">
        <f aca="false">IF(BY31=1,BZ31,CONCATENATE(A31, " x ",J31))</f>
        <v>MARCUS MAMEDE perdeu para DANIEL PRADO por 2x6 5x7</v>
      </c>
      <c r="CG31" s="164" t="n">
        <f aca="false">COUNTIF(BH31:BP31,"OxW")</f>
        <v>0</v>
      </c>
      <c r="CH31" s="164" t="str">
        <f aca="false">IF(CG31&gt;2,CONCATENATE(A31," perdeu ",CG31, " jogos por WxO - Seus resultados todos serão alterados para perdidos por WxO",""),"")</f>
        <v/>
      </c>
    </row>
    <row r="32" customFormat="false" ht="15" hidden="false" customHeight="false" outlineLevel="0" collapsed="false">
      <c r="A32" s="205" t="str">
        <f aca="false">'Result do Turno'!D32</f>
        <v>DANIEL PRADO</v>
      </c>
      <c r="B32" s="164" t="str">
        <f aca="false">'Result do Turno'!V34</f>
        <v>JOAO RIBEIRO</v>
      </c>
      <c r="C32" s="164" t="str">
        <f aca="false">IF(BQ32=1,"",IF(M32=0,A32,B32))</f>
        <v/>
      </c>
      <c r="D32" s="164" t="str">
        <f aca="false">'Result do Turno'!AJ34</f>
        <v>CARLOS EWBANK</v>
      </c>
      <c r="E32" s="164" t="str">
        <f aca="false">IF(BS32=1,"",IF(N32=0,A32,D32))</f>
        <v/>
      </c>
      <c r="F32" s="164" t="str">
        <f aca="false">'Result do Turno'!AX34</f>
        <v>RAFAEL NOGUEIRA</v>
      </c>
      <c r="G32" s="164" t="str">
        <f aca="false">IF(BU32=1,"",IF(O32=0,A32,F32))</f>
        <v/>
      </c>
      <c r="H32" s="164" t="str">
        <f aca="false">'Result do Turno'!BL34</f>
        <v>ADRIANO CHIARI</v>
      </c>
      <c r="I32" s="164" t="str">
        <f aca="false">IF(BW32=1,"",IF(P32=0,A32,H32))</f>
        <v/>
      </c>
      <c r="J32" s="164" t="str">
        <f aca="false">'Result do Turno'!BZ31</f>
        <v>MARCUS MAMEDE</v>
      </c>
      <c r="K32" s="164" t="str">
        <f aca="false">IF(BY32=1,"",IF(Q32=0,A32,J32))</f>
        <v/>
      </c>
      <c r="M32" s="207" t="str">
        <f aca="false">'Result do Turno'!U34</f>
        <v>(D)</v>
      </c>
      <c r="N32" s="207" t="n">
        <f aca="false">'Result do Turno'!AI34</f>
        <v>0</v>
      </c>
      <c r="O32" s="207" t="str">
        <f aca="false">'Result do Turno'!AW34</f>
        <v>(D)</v>
      </c>
      <c r="P32" s="207" t="str">
        <f aca="false">'Result do Turno'!BK34</f>
        <v>(D)</v>
      </c>
      <c r="Q32" s="207" t="n">
        <f aca="false">'Result do Turno'!BY31</f>
        <v>0</v>
      </c>
      <c r="R32" s="211" t="str">
        <f aca="false">IF('Result do Turno'!X33="","",'Result do Turno'!X33)</f>
        <v/>
      </c>
      <c r="S32" s="212" t="str">
        <f aca="false">IF('Result do Turno'!X34="","",'Result do Turno'!X34)</f>
        <v/>
      </c>
      <c r="T32" s="212" t="n">
        <f aca="false">IF('Result do Turno'!Y33="","",'Result do Turno'!Y33)</f>
        <v>6</v>
      </c>
      <c r="U32" s="212" t="n">
        <f aca="false">IF('Result do Turno'!Y34="","",'Result do Turno'!Y34)</f>
        <v>4</v>
      </c>
      <c r="V32" s="212" t="n">
        <f aca="false">IF('Result do Turno'!Z33="","",'Result do Turno'!Z33)</f>
        <v>7</v>
      </c>
      <c r="W32" s="212" t="n">
        <f aca="false">IF('Result do Turno'!Z34="","",'Result do Turno'!Z34)</f>
        <v>5</v>
      </c>
      <c r="X32" s="212" t="str">
        <f aca="false">IF('Result do Turno'!AA33="","",'Result do Turno'!AA33)</f>
        <v/>
      </c>
      <c r="Y32" s="213" t="str">
        <f aca="false">IF('Result do Turno'!AA34="","",'Result do Turno'!AA34)</f>
        <v/>
      </c>
      <c r="Z32" s="211" t="str">
        <f aca="false">IF('Result do Turno'!AL33="","",'Result do Turno'!AL33)</f>
        <v/>
      </c>
      <c r="AA32" s="212" t="str">
        <f aca="false">IF('Result do Turno'!AL34="","",'Result do Turno'!AL34)</f>
        <v/>
      </c>
      <c r="AB32" s="212" t="n">
        <f aca="false">IF('Result do Turno'!AM33="","",'Result do Turno'!AM33)</f>
        <v>6</v>
      </c>
      <c r="AC32" s="212" t="n">
        <f aca="false">IF('Result do Turno'!AM34="","",'Result do Turno'!AM34)</f>
        <v>2</v>
      </c>
      <c r="AD32" s="212" t="n">
        <f aca="false">IF('Result do Turno'!AN33="","",'Result do Turno'!AN33)</f>
        <v>6</v>
      </c>
      <c r="AE32" s="212" t="n">
        <f aca="false">IF('Result do Turno'!AN34="","",'Result do Turno'!AN34)</f>
        <v>2</v>
      </c>
      <c r="AF32" s="212" t="str">
        <f aca="false">IF('Result do Turno'!AO33="","",'Result do Turno'!AO33)</f>
        <v/>
      </c>
      <c r="AG32" s="213" t="str">
        <f aca="false">IF('Result do Turno'!AO34="","",'Result do Turno'!AO34)</f>
        <v/>
      </c>
      <c r="AH32" s="211" t="str">
        <f aca="false">IF('Result do Turno'!AZ33="","",'Result do Turno'!AZ33)</f>
        <v>W</v>
      </c>
      <c r="AI32" s="212" t="str">
        <f aca="false">IF('Result do Turno'!AZ34="","",'Result do Turno'!AZ34)</f>
        <v>O</v>
      </c>
      <c r="AJ32" s="212" t="str">
        <f aca="false">IF('Result do Turno'!BA33="","",'Result do Turno'!BA33)</f>
        <v/>
      </c>
      <c r="AK32" s="212" t="str">
        <f aca="false">IF('Result do Turno'!BA34="","",'Result do Turno'!BA34)</f>
        <v/>
      </c>
      <c r="AL32" s="212" t="str">
        <f aca="false">IF('Result do Turno'!BB33="","",'Result do Turno'!BB33)</f>
        <v/>
      </c>
      <c r="AM32" s="212" t="str">
        <f aca="false">IF('Result do Turno'!BB34="","",'Result do Turno'!BB34)</f>
        <v/>
      </c>
      <c r="AN32" s="212" t="str">
        <f aca="false">IF('Result do Turno'!BC33="","",'Result do Turno'!BC33)</f>
        <v/>
      </c>
      <c r="AO32" s="213" t="str">
        <f aca="false">IF('Result do Turno'!BC34="","",'Result do Turno'!BC34)</f>
        <v/>
      </c>
      <c r="AP32" s="211" t="str">
        <f aca="false">IF('Result do Turno'!BN33="","",'Result do Turno'!BN33)</f>
        <v/>
      </c>
      <c r="AQ32" s="212" t="str">
        <f aca="false">IF('Result do Turno'!BN34="","",'Result do Turno'!BN34)</f>
        <v/>
      </c>
      <c r="AR32" s="212" t="n">
        <f aca="false">IF('Result do Turno'!BO33="","",'Result do Turno'!BO33)</f>
        <v>6</v>
      </c>
      <c r="AS32" s="212" t="n">
        <f aca="false">IF('Result do Turno'!BO34="","",'Result do Turno'!BO34)</f>
        <v>3</v>
      </c>
      <c r="AT32" s="212" t="n">
        <f aca="false">IF('Result do Turno'!BP33="","",'Result do Turno'!BP33)</f>
        <v>6</v>
      </c>
      <c r="AU32" s="212" t="n">
        <f aca="false">IF('Result do Turno'!BP34="","",'Result do Turno'!BP34)</f>
        <v>1</v>
      </c>
      <c r="AV32" s="212" t="str">
        <f aca="false">IF('Result do Turno'!BQ33="","",'Result do Turno'!BQ33)</f>
        <v/>
      </c>
      <c r="AW32" s="213" t="str">
        <f aca="false">IF('Result do Turno'!BQ34="","",'Result do Turno'!BQ34)</f>
        <v/>
      </c>
      <c r="AX32" s="211" t="str">
        <f aca="false">IF('Result do Turno'!CB32="","",'Result do Turno'!CB32)</f>
        <v/>
      </c>
      <c r="AY32" s="212" t="str">
        <f aca="false">IF('Result do Turno'!CB31="","",'Result do Turno'!CB31)</f>
        <v/>
      </c>
      <c r="AZ32" s="212" t="n">
        <f aca="false">IF('Result do Turno'!CC32="","",'Result do Turno'!CC32)</f>
        <v>6</v>
      </c>
      <c r="BA32" s="212" t="n">
        <f aca="false">IF('Result do Turno'!CC31="","",'Result do Turno'!CC31)</f>
        <v>2</v>
      </c>
      <c r="BB32" s="212" t="n">
        <f aca="false">IF('Result do Turno'!CD32="","",'Result do Turno'!CD32)</f>
        <v>7</v>
      </c>
      <c r="BC32" s="212" t="n">
        <f aca="false">IF('Result do Turno'!CD31="","",'Result do Turno'!CD31)</f>
        <v>5</v>
      </c>
      <c r="BD32" s="212" t="str">
        <f aca="false">IF('Result do Turno'!CE32="","",'Result do Turno'!CE32)</f>
        <v/>
      </c>
      <c r="BE32" s="213" t="str">
        <f aca="false">IF('Result do Turno'!CE31="","",'Result do Turno'!CE31)</f>
        <v/>
      </c>
      <c r="BG32" s="164" t="n">
        <f aca="false">'Result do Turno'!W33</f>
        <v>1</v>
      </c>
      <c r="BH32" s="164" t="str">
        <f aca="false">IF(R32="",IF(X32="",CONCATENATE(T32,"x",U32," ",V32,"x",W32),CONCATENATE(T32,"x",U32," ",V32,"x",W32," ",X32,"x",Y32)),CONCATENATE(R32,"x",S32))</f>
        <v>6x4 7x5</v>
      </c>
      <c r="BI32" s="164" t="n">
        <f aca="false">'Result do Turno'!AK33</f>
        <v>1</v>
      </c>
      <c r="BJ32" s="164" t="str">
        <f aca="false">IF(Z32="",IF(AF32="",CONCATENATE(AB32,"x",AC32," ",AD32,"x",AE32),CONCATENATE(AB32,"x",AC32," ",AD32,"x",AE32," ",AF32,"x",AG32)),CONCATENATE(Z32,"x",AA32))</f>
        <v>6x2 6x2</v>
      </c>
      <c r="BK32" s="164" t="n">
        <f aca="false">'Result do Turno'!AY33</f>
        <v>1</v>
      </c>
      <c r="BL32" s="164" t="str">
        <f aca="false">IF(AH32="",IF(AN32="",CONCATENATE(AJ32,"x",AK32," ",AL32,"x",AM32),CONCATENATE(AJ32,"x",AK32," ",AL32,"x",AM32," ",AN32,"x",AO32)),CONCATENATE(AH32,"x",AI32))</f>
        <v>WxO</v>
      </c>
      <c r="BM32" s="164" t="n">
        <f aca="false">'Result do Turno'!BM33</f>
        <v>1</v>
      </c>
      <c r="BN32" s="164" t="str">
        <f aca="false">IF(AP32="",IF(AV32="",CONCATENATE(AR32,"x",AS32," ",AT32,"x",AU32),CONCATENATE(AR32,"x",AS32," ",AT32,"x",AU32," ",AV32,"x",AW32)),CONCATENATE(AP32,"x",AQ32))</f>
        <v>6x3 6x1</v>
      </c>
      <c r="BO32" s="164" t="n">
        <f aca="false">'Result do Turno'!CA32</f>
        <v>1</v>
      </c>
      <c r="BP32" s="164" t="str">
        <f aca="false">IF(AX32="",IF(BD32="",CONCATENATE(AZ32,"x",BA32," ",BB32,"x",BC32),CONCATENATE(AZ32,"x",BA32," ",BB32,"x",BC32," ",BD32,"x",BE32)),CONCATENATE(AX32,"x",AY32))</f>
        <v>6x2 7x5</v>
      </c>
      <c r="BQ32" s="164" t="n">
        <f aca="false">IF(BH32="x x","",1)</f>
        <v>1</v>
      </c>
      <c r="BR32" s="164" t="str">
        <f aca="false">IF(BG32=1,CONCATENATE($A32, " venceu ",B32," por ",BH32),IF(BH32="OxW",CONCATENATE($A32, " perdeu para ",B32," por WxO"),CONCATENATE($A32, " perdeu para ",B32," por ",BH32)))</f>
        <v>DANIEL PRADO venceu JOAO RIBEIRO por 6x4 7x5</v>
      </c>
      <c r="BS32" s="164" t="n">
        <f aca="false">IF(BJ32="x x","",1)</f>
        <v>1</v>
      </c>
      <c r="BT32" s="164" t="str">
        <f aca="false">IF(BI32=1,CONCATENATE($A32, " venceu ",D32," por ",BJ32),IF(BJ32="OxW",CONCATENATE($A32, " perdeu para ",D32," por WxO"),CONCATENATE($A32, " perdeu para ",D32," por ",BJ32)))</f>
        <v>DANIEL PRADO venceu CARLOS EWBANK por 6x2 6x2</v>
      </c>
      <c r="BU32" s="164" t="n">
        <f aca="false">IF(BL32="x x","",1)</f>
        <v>1</v>
      </c>
      <c r="BV32" s="164" t="str">
        <f aca="false">IF(BK32=1,CONCATENATE($A32, " venceu ",F32," por ",BL32),IF(BL32="OxW",CONCATENATE($A32, " perdeu para ",F32," por WxO"),CONCATENATE($A32, " perdeu para ",F32," por ",BL32)))</f>
        <v>DANIEL PRADO venceu RAFAEL NOGUEIRA por WxO</v>
      </c>
      <c r="BW32" s="164" t="n">
        <f aca="false">IF(BN32="x x","",1)</f>
        <v>1</v>
      </c>
      <c r="BX32" s="164" t="str">
        <f aca="false">IF(BM32=1,CONCATENATE($A32, " venceu ",H32," por ",BN32),IF(BN32="OxW",CONCATENATE($A32, " perdeu para ",H32," por WxO"),CONCATENATE($A32, " perdeu para ",H32," por ",BN32)))</f>
        <v>DANIEL PRADO venceu ADRIANO CHIARI por 6x3 6x1</v>
      </c>
      <c r="BY32" s="164" t="n">
        <f aca="false">IF(BP32="x x","",1)</f>
        <v>1</v>
      </c>
      <c r="BZ32" s="164" t="str">
        <f aca="false">IF(BO32=1,CONCATENATE($A32, " venceu ",J32," por ",BP32),IF(BP32="OxW",CONCATENATE($A32, " perdeu para ",J32," por WxO"),CONCATENATE($A32, " perdeu para ",J32," por ",BP32)))</f>
        <v>DANIEL PRADO venceu MARCUS MAMEDE por 6x2 7x5</v>
      </c>
      <c r="CB32" s="164" t="str">
        <f aca="false">IF(BQ32=1,BR32,CONCATENATE(A32, " x ",B32))</f>
        <v>DANIEL PRADO venceu JOAO RIBEIRO por 6x4 7x5</v>
      </c>
      <c r="CC32" s="164" t="str">
        <f aca="false">IF(BS32=1,BT32,CONCATENATE(A32, " x ",D32))</f>
        <v>DANIEL PRADO venceu CARLOS EWBANK por 6x2 6x2</v>
      </c>
      <c r="CD32" s="164" t="str">
        <f aca="false">IF(BU32=1,BV32,CONCATENATE(A32, " x ",F32))</f>
        <v>DANIEL PRADO venceu RAFAEL NOGUEIRA por WxO</v>
      </c>
      <c r="CE32" s="164" t="str">
        <f aca="false">IF(BW32=1,BX32,CONCATENATE(A32, " x ",H32))</f>
        <v>DANIEL PRADO venceu ADRIANO CHIARI por 6x3 6x1</v>
      </c>
      <c r="CF32" s="164" t="str">
        <f aca="false">IF(BY32=1,BZ32,CONCATENATE(A32, " x ",J32))</f>
        <v>DANIEL PRADO venceu MARCUS MAMEDE por 6x2 7x5</v>
      </c>
      <c r="CG32" s="164" t="n">
        <f aca="false">COUNTIF(BH32:BP32,"OxW")</f>
        <v>0</v>
      </c>
      <c r="CH32" s="164" t="str">
        <f aca="false">IF(CG32&gt;2,CONCATENATE(A32," perdeu ",CG32, " jogos por WxO - Seus resultados todos serão alterados para perdidos por WxO",""),"")</f>
        <v/>
      </c>
    </row>
    <row r="33" customFormat="false" ht="15" hidden="false" customHeight="false" outlineLevel="0" collapsed="false">
      <c r="A33" s="205" t="str">
        <f aca="false">'Result do Turno'!D33</f>
        <v>RAFAEL NOGUEIRA</v>
      </c>
      <c r="B33" s="164" t="str">
        <f aca="false">'Result do Turno'!V36</f>
        <v>CARLOS EWBANK</v>
      </c>
      <c r="C33" s="164" t="str">
        <f aca="false">IF(BQ33=1,"",IF(M33=0,A33,B33))</f>
        <v/>
      </c>
      <c r="D33" s="164" t="str">
        <f aca="false">'Result do Turno'!AJ36</f>
        <v>ADRIANO CHIARI</v>
      </c>
      <c r="E33" s="164" t="str">
        <f aca="false">IF(BS33=1,"",IF(N33=0,A33,D33))</f>
        <v/>
      </c>
      <c r="F33" s="164" t="str">
        <f aca="false">'Result do Turno'!AX33</f>
        <v>DANIEL PRADO</v>
      </c>
      <c r="G33" s="164" t="str">
        <f aca="false">IF(BU33=1,"",IF(O33=0,A33,F33))</f>
        <v/>
      </c>
      <c r="H33" s="164" t="str">
        <f aca="false">'Result do Turno'!BL31</f>
        <v>MARCUS MAMEDE</v>
      </c>
      <c r="I33" s="164" t="str">
        <f aca="false">IF(BW33=1,"",IF(P33=0,A33,H33))</f>
        <v/>
      </c>
      <c r="J33" s="164" t="str">
        <f aca="false">'Result do Turno'!BZ34</f>
        <v>JOAO RIBEIRO</v>
      </c>
      <c r="K33" s="164" t="str">
        <f aca="false">IF(BY33=1,"",IF(Q33=0,A33,J33))</f>
        <v/>
      </c>
      <c r="M33" s="207" t="str">
        <f aca="false">'Result do Turno'!U36</f>
        <v>(D)</v>
      </c>
      <c r="N33" s="207" t="n">
        <f aca="false">'Result do Turno'!AI36</f>
        <v>0</v>
      </c>
      <c r="O33" s="207" t="n">
        <f aca="false">'Result do Turno'!AW33</f>
        <v>0</v>
      </c>
      <c r="P33" s="207" t="str">
        <f aca="false">'Result do Turno'!BK31</f>
        <v>(D)</v>
      </c>
      <c r="Q33" s="207" t="n">
        <f aca="false">'Result do Turno'!BY34</f>
        <v>0</v>
      </c>
      <c r="R33" s="211" t="str">
        <f aca="false">IF('Result do Turno'!X35="","",'Result do Turno'!X35)</f>
        <v>O</v>
      </c>
      <c r="S33" s="212" t="str">
        <f aca="false">IF('Result do Turno'!X36="","",'Result do Turno'!X36)</f>
        <v>W</v>
      </c>
      <c r="T33" s="212" t="str">
        <f aca="false">IF('Result do Turno'!Y35="","",'Result do Turno'!Y35)</f>
        <v/>
      </c>
      <c r="U33" s="212" t="str">
        <f aca="false">IF('Result do Turno'!Y36="","",'Result do Turno'!Y36)</f>
        <v/>
      </c>
      <c r="V33" s="212" t="str">
        <f aca="false">IF('Result do Turno'!Z35="","",'Result do Turno'!Z35)</f>
        <v/>
      </c>
      <c r="W33" s="212" t="str">
        <f aca="false">IF('Result do Turno'!Z36="","",'Result do Turno'!Z36)</f>
        <v/>
      </c>
      <c r="X33" s="212" t="str">
        <f aca="false">IF('Result do Turno'!AA35="","",'Result do Turno'!AA35)</f>
        <v/>
      </c>
      <c r="Y33" s="213" t="str">
        <f aca="false">IF('Result do Turno'!AA36="","",'Result do Turno'!AA36)</f>
        <v/>
      </c>
      <c r="Z33" s="211" t="str">
        <f aca="false">IF('Result do Turno'!AL35="","",'Result do Turno'!AL35)</f>
        <v/>
      </c>
      <c r="AA33" s="212" t="str">
        <f aca="false">IF('Result do Turno'!AL36="","",'Result do Turno'!AL36)</f>
        <v/>
      </c>
      <c r="AB33" s="212" t="n">
        <f aca="false">IF('Result do Turno'!AM35="","",'Result do Turno'!AM35)</f>
        <v>7</v>
      </c>
      <c r="AC33" s="212" t="n">
        <f aca="false">IF('Result do Turno'!AM36="","",'Result do Turno'!AM36)</f>
        <v>6</v>
      </c>
      <c r="AD33" s="212" t="n">
        <f aca="false">IF('Result do Turno'!AN35="","",'Result do Turno'!AN35)</f>
        <v>7</v>
      </c>
      <c r="AE33" s="212" t="n">
        <f aca="false">IF('Result do Turno'!AN36="","",'Result do Turno'!AN36)</f>
        <v>5</v>
      </c>
      <c r="AF33" s="212" t="str">
        <f aca="false">IF('Result do Turno'!AO35="","",'Result do Turno'!AO35)</f>
        <v/>
      </c>
      <c r="AG33" s="213" t="str">
        <f aca="false">IF('Result do Turno'!AO36="","",'Result do Turno'!AO36)</f>
        <v/>
      </c>
      <c r="AH33" s="211" t="str">
        <f aca="false">IF('Result do Turno'!AZ34="","",'Result do Turno'!AZ34)</f>
        <v>O</v>
      </c>
      <c r="AI33" s="212" t="str">
        <f aca="false">IF('Result do Turno'!AZ33="","",'Result do Turno'!AZ33)</f>
        <v>W</v>
      </c>
      <c r="AJ33" s="212" t="str">
        <f aca="false">IF('Result do Turno'!BA34="","",'Result do Turno'!BA34)</f>
        <v/>
      </c>
      <c r="AK33" s="212" t="str">
        <f aca="false">IF('Result do Turno'!BA33="","",'Result do Turno'!BA33)</f>
        <v/>
      </c>
      <c r="AL33" s="212" t="str">
        <f aca="false">IF('Result do Turno'!BB34="","",'Result do Turno'!BB34)</f>
        <v/>
      </c>
      <c r="AM33" s="212" t="str">
        <f aca="false">IF('Result do Turno'!BB33="","",'Result do Turno'!BB33)</f>
        <v/>
      </c>
      <c r="AN33" s="212" t="str">
        <f aca="false">IF('Result do Turno'!BC34="","",'Result do Turno'!BC34)</f>
        <v/>
      </c>
      <c r="AO33" s="213" t="str">
        <f aca="false">IF('Result do Turno'!BC33="","",'Result do Turno'!BC33)</f>
        <v/>
      </c>
      <c r="AP33" s="211" t="str">
        <f aca="false">IF('Result do Turno'!BN32="","",'Result do Turno'!BN32)</f>
        <v>O</v>
      </c>
      <c r="AQ33" s="212" t="str">
        <f aca="false">IF('Result do Turno'!BN31="","",'Result do Turno'!BN31)</f>
        <v>W</v>
      </c>
      <c r="AR33" s="212" t="str">
        <f aca="false">IF('Result do Turno'!BO32="","",'Result do Turno'!BO32)</f>
        <v/>
      </c>
      <c r="AS33" s="212" t="str">
        <f aca="false">IF('Result do Turno'!BO31="","",'Result do Turno'!BO31)</f>
        <v/>
      </c>
      <c r="AT33" s="212" t="str">
        <f aca="false">IF('Result do Turno'!BP32="","",'Result do Turno'!BP32)</f>
        <v/>
      </c>
      <c r="AU33" s="212" t="str">
        <f aca="false">IF('Result do Turno'!BP31="","",'Result do Turno'!BP31)</f>
        <v/>
      </c>
      <c r="AV33" s="212" t="str">
        <f aca="false">IF('Result do Turno'!BQ32="","",'Result do Turno'!BQ32)</f>
        <v/>
      </c>
      <c r="AW33" s="213" t="str">
        <f aca="false">IF('Result do Turno'!BQ31="","",'Result do Turno'!BQ31)</f>
        <v/>
      </c>
      <c r="AX33" s="211" t="str">
        <f aca="false">IF('Result do Turno'!CB33="","",'Result do Turno'!CB33)</f>
        <v>O</v>
      </c>
      <c r="AY33" s="212" t="str">
        <f aca="false">IF('Result do Turno'!CB34="","",'Result do Turno'!CB34)</f>
        <v>W</v>
      </c>
      <c r="AZ33" s="212" t="str">
        <f aca="false">IF('Result do Turno'!CC33="","",'Result do Turno'!CC33)</f>
        <v/>
      </c>
      <c r="BA33" s="212" t="str">
        <f aca="false">IF('Result do Turno'!CC34="","",'Result do Turno'!CC34)</f>
        <v/>
      </c>
      <c r="BB33" s="212" t="str">
        <f aca="false">IF('Result do Turno'!CD33="","",'Result do Turno'!CD33)</f>
        <v/>
      </c>
      <c r="BC33" s="212" t="str">
        <f aca="false">IF('Result do Turno'!CD34="","",'Result do Turno'!CD34)</f>
        <v/>
      </c>
      <c r="BD33" s="212" t="str">
        <f aca="false">IF('Result do Turno'!CE33="","",'Result do Turno'!CE33)</f>
        <v/>
      </c>
      <c r="BE33" s="213" t="str">
        <f aca="false">IF('Result do Turno'!CE34="","",'Result do Turno'!CE34)</f>
        <v/>
      </c>
      <c r="BG33" s="164" t="n">
        <f aca="false">'Result do Turno'!W35</f>
        <v>0</v>
      </c>
      <c r="BH33" s="164" t="str">
        <f aca="false">IF(R33="",IF(X33="",CONCATENATE(T33,"x",U33," ",V33,"x",W33),CONCATENATE(T33,"x",U33," ",V33,"x",W33," ",X33,"x",Y33)),CONCATENATE(R33,"x",S33))</f>
        <v>OxW</v>
      </c>
      <c r="BI33" s="164" t="n">
        <f aca="false">'Result do Turno'!AK35</f>
        <v>1</v>
      </c>
      <c r="BJ33" s="164" t="str">
        <f aca="false">IF(Z33="",IF(AF33="",CONCATENATE(AB33,"x",AC33," ",AD33,"x",AE33),CONCATENATE(AB33,"x",AC33," ",AD33,"x",AE33," ",AF33,"x",AG33)),CONCATENATE(Z33,"x",AA33))</f>
        <v>7x6 7x5</v>
      </c>
      <c r="BK33" s="164" t="n">
        <f aca="false">'Result do Turno'!AY34</f>
        <v>0</v>
      </c>
      <c r="BL33" s="164" t="str">
        <f aca="false">IF(AH33="",IF(AN33="",CONCATENATE(AJ33,"x",AK33," ",AL33,"x",AM33),CONCATENATE(AJ33,"x",AK33," ",AL33,"x",AM33," ",AN33,"x",AO33)),CONCATENATE(AH33,"x",AI33))</f>
        <v>OxW</v>
      </c>
      <c r="BM33" s="164" t="n">
        <f aca="false">'Result do Turno'!BM32</f>
        <v>0</v>
      </c>
      <c r="BN33" s="164" t="str">
        <f aca="false">IF(AP33="",IF(AV33="",CONCATENATE(AR33,"x",AS33," ",AT33,"x",AU33),CONCATENATE(AR33,"x",AS33," ",AT33,"x",AU33," ",AV33,"x",AW33)),CONCATENATE(AP33,"x",AQ33))</f>
        <v>OxW</v>
      </c>
      <c r="BO33" s="164" t="n">
        <f aca="false">'Result do Turno'!CA33</f>
        <v>0</v>
      </c>
      <c r="BP33" s="164" t="str">
        <f aca="false">IF(AX33="",IF(BD33="",CONCATENATE(AZ33,"x",BA33," ",BB33,"x",BC33),CONCATENATE(AZ33,"x",BA33," ",BB33,"x",BC33," ",BD33,"x",BE33)),CONCATENATE(AX33,"x",AY33))</f>
        <v>OxW</v>
      </c>
      <c r="BQ33" s="164" t="n">
        <f aca="false">IF(BH33="x x","",1)</f>
        <v>1</v>
      </c>
      <c r="BR33" s="164" t="str">
        <f aca="false">IF(BG33=1,CONCATENATE($A33, " venceu ",B33," por ",BH33),IF(BH33="OxW",CONCATENATE($A33, " perdeu para ",B33," por WxO"),CONCATENATE($A33, " perdeu para ",B33," por ",BH33)))</f>
        <v>RAFAEL NOGUEIRA perdeu para CARLOS EWBANK por WxO</v>
      </c>
      <c r="BS33" s="164" t="n">
        <f aca="false">IF(BJ33="x x","",1)</f>
        <v>1</v>
      </c>
      <c r="BT33" s="164" t="str">
        <f aca="false">IF(BI33=1,CONCATENATE($A33, " venceu ",D33," por ",BJ33),IF(BJ33="OxW",CONCATENATE($A33, " perdeu para ",D33," por WxO"),CONCATENATE($A33, " perdeu para ",D33," por ",BJ33)))</f>
        <v>RAFAEL NOGUEIRA venceu ADRIANO CHIARI por 7x6 7x5</v>
      </c>
      <c r="BU33" s="164" t="n">
        <f aca="false">IF(BL33="x x","",1)</f>
        <v>1</v>
      </c>
      <c r="BV33" s="164" t="str">
        <f aca="false">IF(BK33=1,CONCATENATE($A33, " venceu ",F33," por ",BL33),IF(BL33="OxW",CONCATENATE($A33, " perdeu para ",F33," por WxO"),CONCATENATE($A33, " perdeu para ",F33," por ",BL33)))</f>
        <v>RAFAEL NOGUEIRA perdeu para DANIEL PRADO por WxO</v>
      </c>
      <c r="BW33" s="164" t="n">
        <f aca="false">IF(BN33="x x","",1)</f>
        <v>1</v>
      </c>
      <c r="BX33" s="164" t="str">
        <f aca="false">IF(BM33=1,CONCATENATE($A33, " venceu ",H33," por ",BN33),IF(BN33="OxW",CONCATENATE($A33, " perdeu para ",H33," por WxO"),CONCATENATE($A33, " perdeu para ",H33," por ",BN33)))</f>
        <v>RAFAEL NOGUEIRA perdeu para MARCUS MAMEDE por WxO</v>
      </c>
      <c r="BY33" s="164" t="n">
        <f aca="false">IF(BP33="x x","",1)</f>
        <v>1</v>
      </c>
      <c r="BZ33" s="164" t="str">
        <f aca="false">IF(BO33=1,CONCATENATE($A33, " venceu ",J33," por ",BP33),IF(BP33="OxW",CONCATENATE($A33, " perdeu para ",J33," por WxO"),CONCATENATE($A33, " perdeu para ",J33," por ",BP33)))</f>
        <v>RAFAEL NOGUEIRA perdeu para JOAO RIBEIRO por WxO</v>
      </c>
      <c r="CB33" s="164" t="str">
        <f aca="false">IF(BQ33=1,BR33,CONCATENATE(A33, " x ",B33))</f>
        <v>RAFAEL NOGUEIRA perdeu para CARLOS EWBANK por WxO</v>
      </c>
      <c r="CC33" s="164" t="str">
        <f aca="false">IF(BS33=1,BT33,CONCATENATE(A33, " x ",D33))</f>
        <v>RAFAEL NOGUEIRA venceu ADRIANO CHIARI por 7x6 7x5</v>
      </c>
      <c r="CD33" s="164" t="str">
        <f aca="false">IF(BU33=1,BV33,CONCATENATE(A33, " x ",F33))</f>
        <v>RAFAEL NOGUEIRA perdeu para DANIEL PRADO por WxO</v>
      </c>
      <c r="CE33" s="164" t="str">
        <f aca="false">IF(BW33=1,BX33,CONCATENATE(A33, " x ",H33))</f>
        <v>RAFAEL NOGUEIRA perdeu para MARCUS MAMEDE por WxO</v>
      </c>
      <c r="CF33" s="164" t="str">
        <f aca="false">IF(BY33=1,BZ33,CONCATENATE(A33, " x ",J33))</f>
        <v>RAFAEL NOGUEIRA perdeu para JOAO RIBEIRO por WxO</v>
      </c>
      <c r="CG33" s="164" t="n">
        <f aca="false">COUNTIF(BH33:BP33,"OxW")</f>
        <v>4</v>
      </c>
      <c r="CH33" s="164" t="str">
        <f aca="false">IF(CG33&gt;2,CONCATENATE(A33," perdeu ",CG33, " jogos por WxO - Seus resultados todos serão alterados para perdidos por WxO",""),"")</f>
        <v>RAFAEL NOGUEIRA perdeu 4 jogos por WxO - Seus resultados todos serão alterados para perdidos por WxO</v>
      </c>
    </row>
    <row r="34" customFormat="false" ht="15" hidden="false" customHeight="false" outlineLevel="0" collapsed="false">
      <c r="A34" s="205" t="str">
        <f aca="false">'Result do Turno'!D34</f>
        <v>CARLOS EWBANK</v>
      </c>
      <c r="B34" s="164" t="str">
        <f aca="false">'Result do Turno'!V35</f>
        <v>RAFAEL NOGUEIRA</v>
      </c>
      <c r="C34" s="164" t="str">
        <f aca="false">IF(BQ34=1,"",IF(M34=0,A34,B34))</f>
        <v/>
      </c>
      <c r="D34" s="164" t="str">
        <f aca="false">'Result do Turno'!AJ33</f>
        <v>DANIEL PRADO</v>
      </c>
      <c r="E34" s="164" t="str">
        <f aca="false">IF(BS34=1,"",IF(N34=0,A34,D34))</f>
        <v/>
      </c>
      <c r="F34" s="164" t="str">
        <f aca="false">'Result do Turno'!AX31</f>
        <v>MARCUS MAMEDE</v>
      </c>
      <c r="G34" s="164" t="str">
        <f aca="false">IF(BU34=1,"",IF(O34=0,A34,F34))</f>
        <v/>
      </c>
      <c r="H34" s="164" t="str">
        <f aca="false">'Result do Turno'!BL35</f>
        <v>JOAO RIBEIRO</v>
      </c>
      <c r="I34" s="164" t="str">
        <f aca="false">IF(BW34=1,"",IF(P34=0,A34,H34))</f>
        <v/>
      </c>
      <c r="J34" s="164" t="str">
        <f aca="false">'Result do Turno'!BZ36</f>
        <v>ADRIANO CHIARI</v>
      </c>
      <c r="K34" s="164" t="str">
        <f aca="false">IF(BY34=1,"",IF(Q34=0,A34,J34))</f>
        <v/>
      </c>
      <c r="M34" s="207" t="n">
        <f aca="false">'Result do Turno'!U35</f>
        <v>0</v>
      </c>
      <c r="N34" s="207" t="str">
        <f aca="false">'Result do Turno'!AI33</f>
        <v>(D)</v>
      </c>
      <c r="O34" s="207" t="n">
        <f aca="false">'Result do Turno'!AW31</f>
        <v>0</v>
      </c>
      <c r="P34" s="207" t="str">
        <f aca="false">'Result do Turno'!BK35</f>
        <v>(D)</v>
      </c>
      <c r="Q34" s="207" t="n">
        <f aca="false">'Result do Turno'!BY36</f>
        <v>0</v>
      </c>
      <c r="R34" s="211" t="str">
        <f aca="false">IF('Result do Turno'!X36="","",'Result do Turno'!X36)</f>
        <v>W</v>
      </c>
      <c r="S34" s="212" t="str">
        <f aca="false">IF('Result do Turno'!X35="","",'Result do Turno'!X35)</f>
        <v>O</v>
      </c>
      <c r="T34" s="212" t="str">
        <f aca="false">IF('Result do Turno'!Y36="","",'Result do Turno'!Y36)</f>
        <v/>
      </c>
      <c r="U34" s="212" t="str">
        <f aca="false">IF('Result do Turno'!Y35="","",'Result do Turno'!Y35)</f>
        <v/>
      </c>
      <c r="V34" s="212" t="str">
        <f aca="false">IF('Result do Turno'!Z36="","",'Result do Turno'!Z36)</f>
        <v/>
      </c>
      <c r="W34" s="212" t="str">
        <f aca="false">IF('Result do Turno'!Z35="","",'Result do Turno'!Z35)</f>
        <v/>
      </c>
      <c r="X34" s="212" t="str">
        <f aca="false">IF('Result do Turno'!AA36="","",'Result do Turno'!AA36)</f>
        <v/>
      </c>
      <c r="Y34" s="213" t="str">
        <f aca="false">IF('Result do Turno'!AA35="","",'Result do Turno'!AA35)</f>
        <v/>
      </c>
      <c r="Z34" s="211" t="str">
        <f aca="false">IF('Result do Turno'!AL34="","",'Result do Turno'!AL34)</f>
        <v/>
      </c>
      <c r="AA34" s="212" t="str">
        <f aca="false">IF('Result do Turno'!AL33="","",'Result do Turno'!AL33)</f>
        <v/>
      </c>
      <c r="AB34" s="212" t="n">
        <f aca="false">IF('Result do Turno'!AM34="","",'Result do Turno'!AM34)</f>
        <v>2</v>
      </c>
      <c r="AC34" s="212" t="n">
        <f aca="false">IF('Result do Turno'!AM33="","",'Result do Turno'!AM33)</f>
        <v>6</v>
      </c>
      <c r="AD34" s="212" t="n">
        <f aca="false">IF('Result do Turno'!AN34="","",'Result do Turno'!AN34)</f>
        <v>2</v>
      </c>
      <c r="AE34" s="212" t="n">
        <f aca="false">IF('Result do Turno'!AN33="","",'Result do Turno'!AN33)</f>
        <v>6</v>
      </c>
      <c r="AF34" s="212" t="str">
        <f aca="false">IF('Result do Turno'!AO34="","",'Result do Turno'!AO34)</f>
        <v/>
      </c>
      <c r="AG34" s="213" t="str">
        <f aca="false">IF('Result do Turno'!AO33="","",'Result do Turno'!AO33)</f>
        <v/>
      </c>
      <c r="AH34" s="211" t="str">
        <f aca="false">IF('Result do Turno'!AZ32="","",'Result do Turno'!AZ32)</f>
        <v/>
      </c>
      <c r="AI34" s="212" t="str">
        <f aca="false">IF('Result do Turno'!AZ31="","",'Result do Turno'!AZ31)</f>
        <v/>
      </c>
      <c r="AJ34" s="212" t="n">
        <f aca="false">IF('Result do Turno'!BA32="","",'Result do Turno'!BA32)</f>
        <v>4</v>
      </c>
      <c r="AK34" s="212" t="n">
        <f aca="false">IF('Result do Turno'!BA31="","",'Result do Turno'!BA31)</f>
        <v>6</v>
      </c>
      <c r="AL34" s="212" t="n">
        <f aca="false">IF('Result do Turno'!BB32="","",'Result do Turno'!BB32)</f>
        <v>2</v>
      </c>
      <c r="AM34" s="212" t="n">
        <f aca="false">IF('Result do Turno'!BB31="","",'Result do Turno'!BB31)</f>
        <v>6</v>
      </c>
      <c r="AN34" s="212" t="str">
        <f aca="false">IF('Result do Turno'!BC32="","",'Result do Turno'!BC32)</f>
        <v/>
      </c>
      <c r="AO34" s="213" t="str">
        <f aca="false">IF('Result do Turno'!BC31="","",'Result do Turno'!BC31)</f>
        <v/>
      </c>
      <c r="AP34" s="211" t="str">
        <f aca="false">IF('Result do Turno'!BN36="","",'Result do Turno'!BN36)</f>
        <v/>
      </c>
      <c r="AQ34" s="212" t="str">
        <f aca="false">IF('Result do Turno'!BN35="","",'Result do Turno'!BN35)</f>
        <v/>
      </c>
      <c r="AR34" s="212" t="n">
        <f aca="false">IF('Result do Turno'!BO36="","",'Result do Turno'!BO36)</f>
        <v>2</v>
      </c>
      <c r="AS34" s="212" t="n">
        <f aca="false">IF('Result do Turno'!BO35="","",'Result do Turno'!BO35)</f>
        <v>6</v>
      </c>
      <c r="AT34" s="212" t="n">
        <f aca="false">IF('Result do Turno'!BP36="","",'Result do Turno'!BP36)</f>
        <v>1</v>
      </c>
      <c r="AU34" s="212" t="n">
        <f aca="false">IF('Result do Turno'!BP35="","",'Result do Turno'!BP35)</f>
        <v>6</v>
      </c>
      <c r="AV34" s="212" t="str">
        <f aca="false">IF('Result do Turno'!BQ36="","",'Result do Turno'!BQ36)</f>
        <v/>
      </c>
      <c r="AW34" s="213" t="str">
        <f aca="false">IF('Result do Turno'!BQ35="","",'Result do Turno'!BQ35)</f>
        <v/>
      </c>
      <c r="AX34" s="211" t="str">
        <f aca="false">IF('Result do Turno'!CB35="","",'Result do Turno'!CB35)</f>
        <v/>
      </c>
      <c r="AY34" s="212" t="str">
        <f aca="false">IF('Result do Turno'!CB36="","",'Result do Turno'!CB36)</f>
        <v/>
      </c>
      <c r="AZ34" s="212" t="n">
        <f aca="false">IF('Result do Turno'!CC35="","",'Result do Turno'!CC35)</f>
        <v>0</v>
      </c>
      <c r="BA34" s="212" t="n">
        <f aca="false">IF('Result do Turno'!CC36="","",'Result do Turno'!CC36)</f>
        <v>6</v>
      </c>
      <c r="BB34" s="212" t="n">
        <f aca="false">IF('Result do Turno'!CD35="","",'Result do Turno'!CD35)</f>
        <v>3</v>
      </c>
      <c r="BC34" s="212" t="n">
        <f aca="false">IF('Result do Turno'!CD36="","",'Result do Turno'!CD36)</f>
        <v>6</v>
      </c>
      <c r="BD34" s="212" t="str">
        <f aca="false">IF('Result do Turno'!CE35="","",'Result do Turno'!CE35)</f>
        <v/>
      </c>
      <c r="BE34" s="213" t="str">
        <f aca="false">IF('Result do Turno'!CE36="","",'Result do Turno'!CE36)</f>
        <v/>
      </c>
      <c r="BG34" s="164" t="n">
        <f aca="false">'Result do Turno'!W36</f>
        <v>1</v>
      </c>
      <c r="BH34" s="164" t="str">
        <f aca="false">IF(R34="",IF(X34="",CONCATENATE(T34,"x",U34," ",V34,"x",W34),CONCATENATE(T34,"x",U34," ",V34,"x",W34," ",X34,"x",Y34)),CONCATENATE(R34,"x",S34))</f>
        <v>WxO</v>
      </c>
      <c r="BI34" s="164" t="n">
        <f aca="false">'Result do Turno'!AK34</f>
        <v>0</v>
      </c>
      <c r="BJ34" s="164" t="str">
        <f aca="false">IF(Z34="",IF(AF34="",CONCATENATE(AB34,"x",AC34," ",AD34,"x",AE34),CONCATENATE(AB34,"x",AC34," ",AD34,"x",AE34," ",AF34,"x",AG34)),CONCATENATE(Z34,"x",AA34))</f>
        <v>2x6 2x6</v>
      </c>
      <c r="BK34" s="164" t="n">
        <f aca="false">'Result do Turno'!AY32</f>
        <v>0</v>
      </c>
      <c r="BL34" s="164" t="str">
        <f aca="false">IF(AH34="",IF(AN34="",CONCATENATE(AJ34,"x",AK34," ",AL34,"x",AM34),CONCATENATE(AJ34,"x",AK34," ",AL34,"x",AM34," ",AN34,"x",AO34)),CONCATENATE(AH34,"x",AI34))</f>
        <v>4x6 2x6</v>
      </c>
      <c r="BM34" s="164" t="n">
        <f aca="false">'Result do Turno'!BM36</f>
        <v>0</v>
      </c>
      <c r="BN34" s="164" t="str">
        <f aca="false">IF(AP34="",IF(AV34="",CONCATENATE(AR34,"x",AS34," ",AT34,"x",AU34),CONCATENATE(AR34,"x",AS34," ",AT34,"x",AU34," ",AV34,"x",AW34)),CONCATENATE(AP34,"x",AQ34))</f>
        <v>2x6 1x6</v>
      </c>
      <c r="BO34" s="164" t="n">
        <f aca="false">'Result do Turno'!CA35</f>
        <v>0</v>
      </c>
      <c r="BP34" s="164" t="str">
        <f aca="false">IF(AX34="",IF(BD34="",CONCATENATE(AZ34,"x",BA34," ",BB34,"x",BC34),CONCATENATE(AZ34,"x",BA34," ",BB34,"x",BC34," ",BD34,"x",BE34)),CONCATENATE(AX34,"x",AY34))</f>
        <v>0x6 3x6</v>
      </c>
      <c r="BQ34" s="164" t="n">
        <f aca="false">IF(BH34="x x","",1)</f>
        <v>1</v>
      </c>
      <c r="BR34" s="164" t="str">
        <f aca="false">IF(BG34=1,CONCATENATE($A34, " venceu ",B34," por ",BH34),IF(BH34="OxW",CONCATENATE($A34, " perdeu para ",B34," por WxO"),CONCATENATE($A34, " perdeu para ",B34," por ",BH34)))</f>
        <v>CARLOS EWBANK venceu RAFAEL NOGUEIRA por WxO</v>
      </c>
      <c r="BS34" s="164" t="n">
        <f aca="false">IF(BJ34="x x","",1)</f>
        <v>1</v>
      </c>
      <c r="BT34" s="164" t="str">
        <f aca="false">IF(BI34=1,CONCATENATE($A34, " venceu ",D34," por ",BJ34),IF(BJ34="OxW",CONCATENATE($A34, " perdeu para ",D34," por WxO"),CONCATENATE($A34, " perdeu para ",D34," por ",BJ34)))</f>
        <v>CARLOS EWBANK perdeu para DANIEL PRADO por 2x6 2x6</v>
      </c>
      <c r="BU34" s="164" t="n">
        <f aca="false">IF(BL34="x x","",1)</f>
        <v>1</v>
      </c>
      <c r="BV34" s="164" t="str">
        <f aca="false">IF(BK34=1,CONCATENATE($A34, " venceu ",F34," por ",BL34),IF(BL34="OxW",CONCATENATE($A34, " perdeu para ",F34," por WxO"),CONCATENATE($A34, " perdeu para ",F34," por ",BL34)))</f>
        <v>CARLOS EWBANK perdeu para MARCUS MAMEDE por 4x6 2x6</v>
      </c>
      <c r="BW34" s="164" t="n">
        <f aca="false">IF(BN34="x x","",1)</f>
        <v>1</v>
      </c>
      <c r="BX34" s="164" t="str">
        <f aca="false">IF(BM34=1,CONCATENATE($A34, " venceu ",H34," por ",BN34),IF(BN34="OxW",CONCATENATE($A34, " perdeu para ",H34," por WxO"),CONCATENATE($A34, " perdeu para ",H34," por ",BN34)))</f>
        <v>CARLOS EWBANK perdeu para JOAO RIBEIRO por 2x6 1x6</v>
      </c>
      <c r="BY34" s="164" t="n">
        <f aca="false">IF(BP34="x x","",1)</f>
        <v>1</v>
      </c>
      <c r="BZ34" s="164" t="str">
        <f aca="false">IF(BO34=1,CONCATENATE($A34, " venceu ",J34," por ",BP34),IF(BP34="OxW",CONCATENATE($A34, " perdeu para ",J34," por WxO"),CONCATENATE($A34, " perdeu para ",J34," por ",BP34)))</f>
        <v>CARLOS EWBANK perdeu para ADRIANO CHIARI por 0x6 3x6</v>
      </c>
      <c r="CB34" s="164" t="str">
        <f aca="false">IF(BQ34=1,BR34,CONCATENATE(A34, " x ",B34))</f>
        <v>CARLOS EWBANK venceu RAFAEL NOGUEIRA por WxO</v>
      </c>
      <c r="CC34" s="164" t="str">
        <f aca="false">IF(BS34=1,BT34,CONCATENATE(A34, " x ",D34))</f>
        <v>CARLOS EWBANK perdeu para DANIEL PRADO por 2x6 2x6</v>
      </c>
      <c r="CD34" s="164" t="str">
        <f aca="false">IF(BU34=1,BV34,CONCATENATE(A34, " x ",F34))</f>
        <v>CARLOS EWBANK perdeu para MARCUS MAMEDE por 4x6 2x6</v>
      </c>
      <c r="CE34" s="164" t="str">
        <f aca="false">IF(BW34=1,BX34,CONCATENATE(A34, " x ",H34))</f>
        <v>CARLOS EWBANK perdeu para JOAO RIBEIRO por 2x6 1x6</v>
      </c>
      <c r="CF34" s="164" t="str">
        <f aca="false">IF(BY34=1,BZ34,CONCATENATE(A34, " x ",J34))</f>
        <v>CARLOS EWBANK perdeu para ADRIANO CHIARI por 0x6 3x6</v>
      </c>
      <c r="CG34" s="164" t="n">
        <f aca="false">COUNTIF(BH34:BP34,"OxW")</f>
        <v>0</v>
      </c>
      <c r="CH34" s="164" t="str">
        <f aca="false">IF(CG34&gt;2,CONCATENATE(A34," perdeu ",CG34, " jogos por WxO - Seus resultados todos serão alterados para perdidos por WxO",""),"")</f>
        <v/>
      </c>
    </row>
    <row r="35" customFormat="false" ht="15" hidden="false" customHeight="false" outlineLevel="0" collapsed="false">
      <c r="A35" s="205" t="str">
        <f aca="false">'Result do Turno'!D35</f>
        <v>JOAO RIBEIRO</v>
      </c>
      <c r="B35" s="164" t="str">
        <f aca="false">'Result do Turno'!V33</f>
        <v>DANIEL PRADO</v>
      </c>
      <c r="C35" s="164" t="str">
        <f aca="false">IF(BQ35=1,"",IF(M35=0,A35,B35))</f>
        <v/>
      </c>
      <c r="D35" s="164" t="str">
        <f aca="false">'Result do Turno'!AJ31</f>
        <v>MARCUS MAMEDE</v>
      </c>
      <c r="E35" s="164" t="str">
        <f aca="false">IF(BS35=1,"",IF(N35=0,A35,D35))</f>
        <v/>
      </c>
      <c r="F35" s="164" t="str">
        <f aca="false">'Result do Turno'!AX36</f>
        <v>ADRIANO CHIARI</v>
      </c>
      <c r="G35" s="164" t="str">
        <f aca="false">IF(BU35=1,"",IF(O35=0,A35,F35))</f>
        <v/>
      </c>
      <c r="H35" s="164" t="str">
        <f aca="false">'Result do Turno'!BL36</f>
        <v>CARLOS EWBANK</v>
      </c>
      <c r="I35" s="164" t="str">
        <f aca="false">IF(BW35=1,"",IF(P35=0,A35,H35))</f>
        <v/>
      </c>
      <c r="J35" s="164" t="str">
        <f aca="false">'Result do Turno'!BZ33</f>
        <v>RAFAEL NOGUEIRA</v>
      </c>
      <c r="K35" s="164" t="str">
        <f aca="false">IF(BY35=1,"",IF(Q35=0,A35,J35))</f>
        <v/>
      </c>
      <c r="M35" s="207" t="n">
        <f aca="false">'Result do Turno'!U33</f>
        <v>0</v>
      </c>
      <c r="N35" s="207" t="str">
        <f aca="false">'Result do Turno'!AI31</f>
        <v>(D)</v>
      </c>
      <c r="O35" s="207" t="str">
        <f aca="false">'Result do Turno'!AW36</f>
        <v>(D)</v>
      </c>
      <c r="P35" s="207" t="n">
        <f aca="false">'Result do Turno'!BK36</f>
        <v>0</v>
      </c>
      <c r="Q35" s="207" t="str">
        <f aca="false">'Result do Turno'!BY33</f>
        <v>(D)</v>
      </c>
      <c r="R35" s="211" t="str">
        <f aca="false">IF('Result do Turno'!X34="","",'Result do Turno'!X34)</f>
        <v/>
      </c>
      <c r="S35" s="212" t="str">
        <f aca="false">IF('Result do Turno'!X33="","",'Result do Turno'!X33)</f>
        <v/>
      </c>
      <c r="T35" s="212" t="n">
        <f aca="false">IF('Result do Turno'!Y34="","",'Result do Turno'!Y34)</f>
        <v>4</v>
      </c>
      <c r="U35" s="212" t="n">
        <f aca="false">IF('Result do Turno'!Y33="","",'Result do Turno'!Y33)</f>
        <v>6</v>
      </c>
      <c r="V35" s="212" t="n">
        <f aca="false">IF('Result do Turno'!Z34="","",'Result do Turno'!Z34)</f>
        <v>5</v>
      </c>
      <c r="W35" s="212" t="n">
        <f aca="false">IF('Result do Turno'!Z33="","",'Result do Turno'!Z33)</f>
        <v>7</v>
      </c>
      <c r="X35" s="212" t="str">
        <f aca="false">IF('Result do Turno'!AA34="","",'Result do Turno'!AA34)</f>
        <v/>
      </c>
      <c r="Y35" s="213" t="str">
        <f aca="false">IF('Result do Turno'!AA33="","",'Result do Turno'!AA33)</f>
        <v/>
      </c>
      <c r="Z35" s="211" t="str">
        <f aca="false">IF('Result do Turno'!AL32="","",'Result do Turno'!AL32)</f>
        <v/>
      </c>
      <c r="AA35" s="212" t="str">
        <f aca="false">IF('Result do Turno'!AL31="","",'Result do Turno'!AL31)</f>
        <v/>
      </c>
      <c r="AB35" s="212" t="n">
        <f aca="false">IF('Result do Turno'!AM32="","",'Result do Turno'!AM32)</f>
        <v>6</v>
      </c>
      <c r="AC35" s="212" t="n">
        <f aca="false">IF('Result do Turno'!AM31="","",'Result do Turno'!AM31)</f>
        <v>3</v>
      </c>
      <c r="AD35" s="212" t="n">
        <f aca="false">IF('Result do Turno'!AN32="","",'Result do Turno'!AN32)</f>
        <v>7</v>
      </c>
      <c r="AE35" s="212" t="n">
        <f aca="false">IF('Result do Turno'!AN31="","",'Result do Turno'!AN31)</f>
        <v>5</v>
      </c>
      <c r="AF35" s="212" t="str">
        <f aca="false">IF('Result do Turno'!AO32="","",'Result do Turno'!AO32)</f>
        <v/>
      </c>
      <c r="AG35" s="213" t="str">
        <f aca="false">IF('Result do Turno'!AO31="","",'Result do Turno'!AO31)</f>
        <v/>
      </c>
      <c r="AH35" s="211" t="str">
        <f aca="false">IF('Result do Turno'!AZ35="","",'Result do Turno'!AZ35)</f>
        <v/>
      </c>
      <c r="AI35" s="212" t="str">
        <f aca="false">IF('Result do Turno'!AZ36="","",'Result do Turno'!AZ36)</f>
        <v/>
      </c>
      <c r="AJ35" s="212" t="n">
        <f aca="false">IF('Result do Turno'!BA35="","",'Result do Turno'!BA35)</f>
        <v>6</v>
      </c>
      <c r="AK35" s="212" t="n">
        <f aca="false">IF('Result do Turno'!BA36="","",'Result do Turno'!BA36)</f>
        <v>1</v>
      </c>
      <c r="AL35" s="212" t="n">
        <f aca="false">IF('Result do Turno'!BB35="","",'Result do Turno'!BB35)</f>
        <v>6</v>
      </c>
      <c r="AM35" s="212" t="n">
        <f aca="false">IF('Result do Turno'!BB36="","",'Result do Turno'!BB36)</f>
        <v>1</v>
      </c>
      <c r="AN35" s="212" t="str">
        <f aca="false">IF('Result do Turno'!BC35="","",'Result do Turno'!BC35)</f>
        <v/>
      </c>
      <c r="AO35" s="213" t="str">
        <f aca="false">IF('Result do Turno'!BC36="","",'Result do Turno'!BC36)</f>
        <v/>
      </c>
      <c r="AP35" s="211" t="str">
        <f aca="false">IF('Result do Turno'!BN35="","",'Result do Turno'!BN35)</f>
        <v/>
      </c>
      <c r="AQ35" s="212" t="str">
        <f aca="false">IF('Result do Turno'!BN36="","",'Result do Turno'!BN36)</f>
        <v/>
      </c>
      <c r="AR35" s="212" t="n">
        <f aca="false">IF('Result do Turno'!BO35="","",'Result do Turno'!BO35)</f>
        <v>6</v>
      </c>
      <c r="AS35" s="212" t="n">
        <f aca="false">IF('Result do Turno'!BO36="","",'Result do Turno'!BO36)</f>
        <v>2</v>
      </c>
      <c r="AT35" s="212" t="n">
        <f aca="false">IF('Result do Turno'!BP35="","",'Result do Turno'!BP35)</f>
        <v>6</v>
      </c>
      <c r="AU35" s="212" t="n">
        <f aca="false">IF('Result do Turno'!BP36="","",'Result do Turno'!BP36)</f>
        <v>1</v>
      </c>
      <c r="AV35" s="212" t="str">
        <f aca="false">IF('Result do Turno'!BQ35="","",'Result do Turno'!BQ35)</f>
        <v/>
      </c>
      <c r="AW35" s="213" t="str">
        <f aca="false">IF('Result do Turno'!BQ36="","",'Result do Turno'!BQ36)</f>
        <v/>
      </c>
      <c r="AX35" s="211" t="str">
        <f aca="false">IF('Result do Turno'!CB34="","",'Result do Turno'!CB34)</f>
        <v>W</v>
      </c>
      <c r="AY35" s="212" t="str">
        <f aca="false">IF('Result do Turno'!CB33="","",'Result do Turno'!CB33)</f>
        <v>O</v>
      </c>
      <c r="AZ35" s="212" t="str">
        <f aca="false">IF('Result do Turno'!CC34="","",'Result do Turno'!CC34)</f>
        <v/>
      </c>
      <c r="BA35" s="212" t="str">
        <f aca="false">IF('Result do Turno'!CC33="","",'Result do Turno'!CC33)</f>
        <v/>
      </c>
      <c r="BB35" s="212" t="str">
        <f aca="false">IF('Result do Turno'!CD34="","",'Result do Turno'!CD34)</f>
        <v/>
      </c>
      <c r="BC35" s="212" t="str">
        <f aca="false">IF('Result do Turno'!CD33="","",'Result do Turno'!CD33)</f>
        <v/>
      </c>
      <c r="BD35" s="212" t="str">
        <f aca="false">IF('Result do Turno'!CE34="","",'Result do Turno'!CE34)</f>
        <v/>
      </c>
      <c r="BE35" s="213" t="str">
        <f aca="false">IF('Result do Turno'!CE33="","",'Result do Turno'!CE33)</f>
        <v/>
      </c>
      <c r="BG35" s="164" t="n">
        <f aca="false">'Result do Turno'!W34</f>
        <v>0</v>
      </c>
      <c r="BH35" s="164" t="str">
        <f aca="false">IF(R35="",IF(X35="",CONCATENATE(T35,"x",U35," ",V35,"x",W35),CONCATENATE(T35,"x",U35," ",V35,"x",W35," ",X35,"x",Y35)),CONCATENATE(R35,"x",S35))</f>
        <v>4x6 5x7</v>
      </c>
      <c r="BI35" s="164" t="n">
        <f aca="false">'Result do Turno'!AK32</f>
        <v>1</v>
      </c>
      <c r="BJ35" s="164" t="str">
        <f aca="false">IF(Z35="",IF(AF35="",CONCATENATE(AB35,"x",AC35," ",AD35,"x",AE35),CONCATENATE(AB35,"x",AC35," ",AD35,"x",AE35," ",AF35,"x",AG35)),CONCATENATE(Z35,"x",AA35))</f>
        <v>6x3 7x5</v>
      </c>
      <c r="BK35" s="164" t="n">
        <f aca="false">'Result do Turno'!AY35</f>
        <v>1</v>
      </c>
      <c r="BL35" s="164" t="str">
        <f aca="false">IF(AH35="",IF(AN35="",CONCATENATE(AJ35,"x",AK35," ",AL35,"x",AM35),CONCATENATE(AJ35,"x",AK35," ",AL35,"x",AM35," ",AN35,"x",AO35)),CONCATENATE(AH35,"x",AI35))</f>
        <v>6x1 6x1</v>
      </c>
      <c r="BM35" s="164" t="n">
        <f aca="false">'Result do Turno'!BM35</f>
        <v>1</v>
      </c>
      <c r="BN35" s="164" t="str">
        <f aca="false">IF(AP35="",IF(AV35="",CONCATENATE(AR35,"x",AS35," ",AT35,"x",AU35),CONCATENATE(AR35,"x",AS35," ",AT35,"x",AU35," ",AV35,"x",AW35)),CONCATENATE(AP35,"x",AQ35))</f>
        <v>6x2 6x1</v>
      </c>
      <c r="BO35" s="164" t="n">
        <f aca="false">'Result do Turno'!CA34</f>
        <v>1</v>
      </c>
      <c r="BP35" s="164" t="str">
        <f aca="false">IF(AX35="",IF(BD35="",CONCATENATE(AZ35,"x",BA35," ",BB35,"x",BC35),CONCATENATE(AZ35,"x",BA35," ",BB35,"x",BC35," ",BD35,"x",BE35)),CONCATENATE(AX35,"x",AY35))</f>
        <v>WxO</v>
      </c>
      <c r="BQ35" s="164" t="n">
        <f aca="false">IF(BH35="x x","",1)</f>
        <v>1</v>
      </c>
      <c r="BR35" s="164" t="str">
        <f aca="false">IF(BG35=1,CONCATENATE($A35, " venceu ",B35," por ",BH35),IF(BH35="OxW",CONCATENATE($A35, " perdeu para ",B35," por WxO"),CONCATENATE($A35, " perdeu para ",B35," por ",BH35)))</f>
        <v>JOAO RIBEIRO perdeu para DANIEL PRADO por 4x6 5x7</v>
      </c>
      <c r="BS35" s="164" t="n">
        <f aca="false">IF(BJ35="x x","",1)</f>
        <v>1</v>
      </c>
      <c r="BT35" s="164" t="str">
        <f aca="false">IF(BI35=1,CONCATENATE($A35, " venceu ",D35," por ",BJ35),IF(BJ35="OxW",CONCATENATE($A35, " perdeu para ",D35," por WxO"),CONCATENATE($A35, " perdeu para ",D35," por ",BJ35)))</f>
        <v>JOAO RIBEIRO venceu MARCUS MAMEDE por 6x3 7x5</v>
      </c>
      <c r="BU35" s="164" t="n">
        <f aca="false">IF(BL35="x x","",1)</f>
        <v>1</v>
      </c>
      <c r="BV35" s="164" t="str">
        <f aca="false">IF(BK35=1,CONCATENATE($A35, " venceu ",F35," por ",BL35),IF(BL35="OxW",CONCATENATE($A35, " perdeu para ",F35," por WxO"),CONCATENATE($A35, " perdeu para ",F35," por ",BL35)))</f>
        <v>JOAO RIBEIRO venceu ADRIANO CHIARI por 6x1 6x1</v>
      </c>
      <c r="BW35" s="164" t="n">
        <f aca="false">IF(BN35="x x","",1)</f>
        <v>1</v>
      </c>
      <c r="BX35" s="164" t="str">
        <f aca="false">IF(BM35=1,CONCATENATE($A35, " venceu ",H35," por ",BN35),IF(BN35="OxW",CONCATENATE($A35, " perdeu para ",H35," por WxO"),CONCATENATE($A35, " perdeu para ",H35," por ",BN35)))</f>
        <v>JOAO RIBEIRO venceu CARLOS EWBANK por 6x2 6x1</v>
      </c>
      <c r="BY35" s="164" t="n">
        <f aca="false">IF(BP35="x x","",1)</f>
        <v>1</v>
      </c>
      <c r="BZ35" s="164" t="str">
        <f aca="false">IF(BO35=1,CONCATENATE($A35, " venceu ",J35," por ",BP35),IF(BP35="OxW",CONCATENATE($A35, " perdeu para ",J35," por WxO"),CONCATENATE($A35, " perdeu para ",J35," por ",BP35)))</f>
        <v>JOAO RIBEIRO venceu RAFAEL NOGUEIRA por WxO</v>
      </c>
      <c r="CB35" s="164" t="str">
        <f aca="false">IF(BQ35=1,BR35,CONCATENATE(A35, " x ",B35))</f>
        <v>JOAO RIBEIRO perdeu para DANIEL PRADO por 4x6 5x7</v>
      </c>
      <c r="CC35" s="164" t="str">
        <f aca="false">IF(BS35=1,BT35,CONCATENATE(A35, " x ",D35))</f>
        <v>JOAO RIBEIRO venceu MARCUS MAMEDE por 6x3 7x5</v>
      </c>
      <c r="CD35" s="164" t="str">
        <f aca="false">IF(BU35=1,BV35,CONCATENATE(A35, " x ",F35))</f>
        <v>JOAO RIBEIRO venceu ADRIANO CHIARI por 6x1 6x1</v>
      </c>
      <c r="CE35" s="164" t="str">
        <f aca="false">IF(BW35=1,BX35,CONCATENATE(A35, " x ",H35))</f>
        <v>JOAO RIBEIRO venceu CARLOS EWBANK por 6x2 6x1</v>
      </c>
      <c r="CF35" s="164" t="str">
        <f aca="false">IF(BY35=1,BZ35,CONCATENATE(A35, " x ",J35))</f>
        <v>JOAO RIBEIRO venceu RAFAEL NOGUEIRA por WxO</v>
      </c>
      <c r="CG35" s="164" t="n">
        <f aca="false">COUNTIF(BH35:BP35,"OxW")</f>
        <v>0</v>
      </c>
      <c r="CH35" s="164" t="str">
        <f aca="false">IF(CG35&gt;2,CONCATENATE(A35," perdeu ",CG35, " jogos por WxO - Seus resultados todos serão alterados para perdidos por WxO",""),"")</f>
        <v/>
      </c>
    </row>
    <row r="36" customFormat="false" ht="15" hidden="false" customHeight="false" outlineLevel="0" collapsed="false">
      <c r="A36" s="205" t="str">
        <f aca="false">'Result do Turno'!D36</f>
        <v>ADRIANO CHIARI</v>
      </c>
      <c r="B36" s="164" t="str">
        <f aca="false">'Result do Turno'!V31</f>
        <v>MARCUS MAMEDE</v>
      </c>
      <c r="C36" s="164" t="str">
        <f aca="false">IF(BQ36=1,"",IF(M36=0,A36,B36))</f>
        <v/>
      </c>
      <c r="D36" s="164" t="str">
        <f aca="false">'Result do Turno'!AJ35</f>
        <v>RAFAEL NOGUEIRA</v>
      </c>
      <c r="E36" s="164" t="str">
        <f aca="false">IF(BS36=1,"",IF(N36=0,A36,D36))</f>
        <v/>
      </c>
      <c r="F36" s="164" t="str">
        <f aca="false">'Result do Turno'!AX35</f>
        <v>JOAO RIBEIRO</v>
      </c>
      <c r="G36" s="164" t="str">
        <f aca="false">IF(BU36=1,"",IF(O36=0,A36,F36))</f>
        <v/>
      </c>
      <c r="H36" s="164" t="str">
        <f aca="false">'Result do Turno'!BL33</f>
        <v>DANIEL PRADO</v>
      </c>
      <c r="I36" s="164" t="str">
        <f aca="false">IF(BW36=1,"",IF(P36=0,A36,H36))</f>
        <v/>
      </c>
      <c r="J36" s="164" t="str">
        <f aca="false">'Result do Turno'!BZ35</f>
        <v>CARLOS EWBANK</v>
      </c>
      <c r="K36" s="164" t="str">
        <f aca="false">IF(BY36=1,"",IF(Q36=0,A36,J36))</f>
        <v/>
      </c>
      <c r="M36" s="207" t="n">
        <f aca="false">'Result do Turno'!U31</f>
        <v>0</v>
      </c>
      <c r="N36" s="207" t="str">
        <f aca="false">'Result do Turno'!AI35</f>
        <v>(D)</v>
      </c>
      <c r="O36" s="207" t="n">
        <f aca="false">'Result do Turno'!AW35</f>
        <v>0</v>
      </c>
      <c r="P36" s="207" t="n">
        <f aca="false">'Result do Turno'!BK33</f>
        <v>0</v>
      </c>
      <c r="Q36" s="207" t="str">
        <f aca="false">'Result do Turno'!BY35</f>
        <v>(D)</v>
      </c>
      <c r="R36" s="214" t="str">
        <f aca="false">IF('Result do Turno'!X32="","",'Result do Turno'!X32)</f>
        <v/>
      </c>
      <c r="S36" s="215" t="str">
        <f aca="false">IF('Result do Turno'!X31="","",'Result do Turno'!X31)</f>
        <v>R</v>
      </c>
      <c r="T36" s="215" t="n">
        <f aca="false">IF('Result do Turno'!Y32="","",'Result do Turno'!Y32)</f>
        <v>6</v>
      </c>
      <c r="U36" s="215" t="n">
        <f aca="false">IF('Result do Turno'!Y31="","",'Result do Turno'!Y31)</f>
        <v>5</v>
      </c>
      <c r="V36" s="215" t="str">
        <f aca="false">IF('Result do Turno'!Z32="","",'Result do Turno'!Z32)</f>
        <v/>
      </c>
      <c r="W36" s="215" t="str">
        <f aca="false">IF('Result do Turno'!Z31="","",'Result do Turno'!Z31)</f>
        <v/>
      </c>
      <c r="X36" s="215" t="str">
        <f aca="false">IF('Result do Turno'!AA32="","",'Result do Turno'!AA32)</f>
        <v/>
      </c>
      <c r="Y36" s="216" t="str">
        <f aca="false">IF('Result do Turno'!AA31="","",'Result do Turno'!AA31)</f>
        <v/>
      </c>
      <c r="Z36" s="214" t="str">
        <f aca="false">IF('Result do Turno'!AL36="","",'Result do Turno'!AL36)</f>
        <v/>
      </c>
      <c r="AA36" s="215" t="str">
        <f aca="false">IF('Result do Turno'!AL35="","",'Result do Turno'!AL35)</f>
        <v/>
      </c>
      <c r="AB36" s="215" t="n">
        <f aca="false">IF('Result do Turno'!AM36="","",'Result do Turno'!AM36)</f>
        <v>6</v>
      </c>
      <c r="AC36" s="215" t="n">
        <f aca="false">IF('Result do Turno'!AM35="","",'Result do Turno'!AM35)</f>
        <v>7</v>
      </c>
      <c r="AD36" s="215" t="n">
        <f aca="false">IF('Result do Turno'!AN36="","",'Result do Turno'!AN36)</f>
        <v>5</v>
      </c>
      <c r="AE36" s="215" t="n">
        <f aca="false">IF('Result do Turno'!AN35="","",'Result do Turno'!AN35)</f>
        <v>7</v>
      </c>
      <c r="AF36" s="215" t="str">
        <f aca="false">IF('Result do Turno'!AO36="","",'Result do Turno'!AO36)</f>
        <v/>
      </c>
      <c r="AG36" s="216" t="str">
        <f aca="false">IF('Result do Turno'!AO35="","",'Result do Turno'!AO35)</f>
        <v/>
      </c>
      <c r="AH36" s="214" t="str">
        <f aca="false">IF('Result do Turno'!AZ36="","",'Result do Turno'!AZ36)</f>
        <v/>
      </c>
      <c r="AI36" s="215" t="str">
        <f aca="false">IF('Result do Turno'!AZ35="","",'Result do Turno'!AZ35)</f>
        <v/>
      </c>
      <c r="AJ36" s="215" t="n">
        <f aca="false">IF('Result do Turno'!BA36="","",'Result do Turno'!BA36)</f>
        <v>1</v>
      </c>
      <c r="AK36" s="215" t="n">
        <f aca="false">IF('Result do Turno'!BA35="","",'Result do Turno'!BA35)</f>
        <v>6</v>
      </c>
      <c r="AL36" s="215" t="n">
        <f aca="false">IF('Result do Turno'!BB36="","",'Result do Turno'!BB36)</f>
        <v>1</v>
      </c>
      <c r="AM36" s="215" t="n">
        <f aca="false">IF('Result do Turno'!BB35="","",'Result do Turno'!BB35)</f>
        <v>6</v>
      </c>
      <c r="AN36" s="215" t="str">
        <f aca="false">IF('Result do Turno'!BC36="","",'Result do Turno'!BC36)</f>
        <v/>
      </c>
      <c r="AO36" s="216" t="str">
        <f aca="false">IF('Result do Turno'!BC35="","",'Result do Turno'!BC35)</f>
        <v/>
      </c>
      <c r="AP36" s="214" t="str">
        <f aca="false">IF('Result do Turno'!BN34="","",'Result do Turno'!BN34)</f>
        <v/>
      </c>
      <c r="AQ36" s="215" t="str">
        <f aca="false">IF('Result do Turno'!BN33="","",'Result do Turno'!BN33)</f>
        <v/>
      </c>
      <c r="AR36" s="215" t="n">
        <f aca="false">IF('Result do Turno'!BO34="","",'Result do Turno'!BO34)</f>
        <v>3</v>
      </c>
      <c r="AS36" s="215" t="n">
        <f aca="false">IF('Result do Turno'!BO33="","",'Result do Turno'!BO33)</f>
        <v>6</v>
      </c>
      <c r="AT36" s="215" t="n">
        <f aca="false">IF('Result do Turno'!BP34="","",'Result do Turno'!BP34)</f>
        <v>1</v>
      </c>
      <c r="AU36" s="215" t="n">
        <f aca="false">IF('Result do Turno'!BP33="","",'Result do Turno'!BP33)</f>
        <v>6</v>
      </c>
      <c r="AV36" s="215" t="str">
        <f aca="false">IF('Result do Turno'!BQ34="","",'Result do Turno'!BQ34)</f>
        <v/>
      </c>
      <c r="AW36" s="216" t="str">
        <f aca="false">IF('Result do Turno'!BQ33="","",'Result do Turno'!BQ33)</f>
        <v/>
      </c>
      <c r="AX36" s="214" t="str">
        <f aca="false">IF('Result do Turno'!CB36="","",'Result do Turno'!CB36)</f>
        <v/>
      </c>
      <c r="AY36" s="215" t="str">
        <f aca="false">IF('Result do Turno'!CB35="","",'Result do Turno'!CB35)</f>
        <v/>
      </c>
      <c r="AZ36" s="215" t="n">
        <f aca="false">IF('Result do Turno'!CC36="","",'Result do Turno'!CC36)</f>
        <v>6</v>
      </c>
      <c r="BA36" s="215" t="n">
        <f aca="false">IF('Result do Turno'!CC35="","",'Result do Turno'!CC35)</f>
        <v>0</v>
      </c>
      <c r="BB36" s="215" t="n">
        <f aca="false">IF('Result do Turno'!CD36="","",'Result do Turno'!CD36)</f>
        <v>6</v>
      </c>
      <c r="BC36" s="215" t="n">
        <f aca="false">IF('Result do Turno'!CD35="","",'Result do Turno'!CD35)</f>
        <v>3</v>
      </c>
      <c r="BD36" s="215" t="str">
        <f aca="false">IF('Result do Turno'!CE36="","",'Result do Turno'!CE36)</f>
        <v/>
      </c>
      <c r="BE36" s="216" t="str">
        <f aca="false">IF('Result do Turno'!CE35="","",'Result do Turno'!CE35)</f>
        <v/>
      </c>
      <c r="BG36" s="164" t="n">
        <f aca="false">'Result do Turno'!W32</f>
        <v>1</v>
      </c>
      <c r="BH36" s="164" t="str">
        <f aca="false">IF(R36="",IF(X36="",CONCATENATE(T36,"x",U36," ",V36,"x",W36),CONCATENATE(T36,"x",U36," ",V36,"x",W36," ",X36,"x",Y36)),CONCATENATE(R36,"x",S36))</f>
        <v>6x5 x</v>
      </c>
      <c r="BI36" s="164" t="n">
        <f aca="false">'Result do Turno'!AK36</f>
        <v>0</v>
      </c>
      <c r="BJ36" s="164" t="str">
        <f aca="false">IF(Z36="",IF(AF36="",CONCATENATE(AB36,"x",AC36," ",AD36,"x",AE36),CONCATENATE(AB36,"x",AC36," ",AD36,"x",AE36," ",AF36,"x",AG36)),CONCATENATE(Z36,"x",AA36))</f>
        <v>6x7 5x7</v>
      </c>
      <c r="BK36" s="164" t="n">
        <f aca="false">'Result do Turno'!AY36</f>
        <v>0</v>
      </c>
      <c r="BL36" s="164" t="str">
        <f aca="false">IF(AH36="",IF(AN36="",CONCATENATE(AJ36,"x",AK36," ",AL36,"x",AM36),CONCATENATE(AJ36,"x",AK36," ",AL36,"x",AM36," ",AN36,"x",AO36)),CONCATENATE(AH36,"x",AI36))</f>
        <v>1x6 1x6</v>
      </c>
      <c r="BM36" s="164" t="n">
        <f aca="false">'Result do Turno'!BM34</f>
        <v>0</v>
      </c>
      <c r="BN36" s="164" t="str">
        <f aca="false">IF(AP36="",IF(AV36="",CONCATENATE(AR36,"x",AS36," ",AT36,"x",AU36),CONCATENATE(AR36,"x",AS36," ",AT36,"x",AU36," ",AV36,"x",AW36)),CONCATENATE(AP36,"x",AQ36))</f>
        <v>3x6 1x6</v>
      </c>
      <c r="BO36" s="164" t="n">
        <f aca="false">'Result do Turno'!CA36</f>
        <v>1</v>
      </c>
      <c r="BP36" s="164" t="str">
        <f aca="false">IF(AX36="",IF(BD36="",CONCATENATE(AZ36,"x",BA36," ",BB36,"x",BC36),CONCATENATE(AZ36,"x",BA36," ",BB36,"x",BC36," ",BD36,"x",BE36)),CONCATENATE(AX36,"x",AY36))</f>
        <v>6x0 6x3</v>
      </c>
      <c r="BQ36" s="164" t="n">
        <f aca="false">IF(BH36="x x","",1)</f>
        <v>1</v>
      </c>
      <c r="BR36" s="164" t="str">
        <f aca="false">IF(BG36=1,CONCATENATE($A36, " venceu ",B36," por ",BH36),IF(BH36="OxW",CONCATENATE($A36, " perdeu para ",B36," por WxO"),CONCATENATE($A36, " perdeu para ",B36," por ",BH36)))</f>
        <v>ADRIANO CHIARI venceu MARCUS MAMEDE por 6x5 x</v>
      </c>
      <c r="BS36" s="164" t="n">
        <f aca="false">IF(BJ36="x x","",1)</f>
        <v>1</v>
      </c>
      <c r="BT36" s="164" t="str">
        <f aca="false">IF(BI36=1,CONCATENATE($A36, " venceu ",D36," por ",BJ36),IF(BJ36="OxW",CONCATENATE($A36, " perdeu para ",D36," por WxO"),CONCATENATE($A36, " perdeu para ",D36," por ",BJ36)))</f>
        <v>ADRIANO CHIARI perdeu para RAFAEL NOGUEIRA por 6x7 5x7</v>
      </c>
      <c r="BU36" s="164" t="n">
        <f aca="false">IF(BL36="x x","",1)</f>
        <v>1</v>
      </c>
      <c r="BV36" s="164" t="str">
        <f aca="false">IF(BK36=1,CONCATENATE($A36, " venceu ",F36," por ",BL36),IF(BL36="OxW",CONCATENATE($A36, " perdeu para ",F36," por WxO"),CONCATENATE($A36, " perdeu para ",F36," por ",BL36)))</f>
        <v>ADRIANO CHIARI perdeu para JOAO RIBEIRO por 1x6 1x6</v>
      </c>
      <c r="BW36" s="164" t="n">
        <f aca="false">IF(BN36="x x","",1)</f>
        <v>1</v>
      </c>
      <c r="BX36" s="164" t="str">
        <f aca="false">IF(BM36=1,CONCATENATE($A36, " venceu ",H36," por ",BN36),IF(BN36="OxW",CONCATENATE($A36, " perdeu para ",H36," por WxO"),CONCATENATE($A36, " perdeu para ",H36," por ",BN36)))</f>
        <v>ADRIANO CHIARI perdeu para DANIEL PRADO por 3x6 1x6</v>
      </c>
      <c r="BY36" s="164" t="n">
        <f aca="false">IF(BP36="x x","",1)</f>
        <v>1</v>
      </c>
      <c r="BZ36" s="164" t="str">
        <f aca="false">IF(BO36=1,CONCATENATE($A36, " venceu ",J36," por ",BP36),IF(BP36="OxW",CONCATENATE($A36, " perdeu para ",J36," por WxO"),CONCATENATE($A36, " perdeu para ",J36," por ",BP36)))</f>
        <v>ADRIANO CHIARI venceu CARLOS EWBANK por 6x0 6x3</v>
      </c>
      <c r="CB36" s="164" t="str">
        <f aca="false">IF(BQ36=1,BR36,CONCATENATE(A36, " x ",B36))</f>
        <v>ADRIANO CHIARI venceu MARCUS MAMEDE por 6x5 x</v>
      </c>
      <c r="CC36" s="164" t="str">
        <f aca="false">IF(BS36=1,BT36,CONCATENATE(A36, " x ",D36))</f>
        <v>ADRIANO CHIARI perdeu para RAFAEL NOGUEIRA por 6x7 5x7</v>
      </c>
      <c r="CD36" s="164" t="str">
        <f aca="false">IF(BU36=1,BV36,CONCATENATE(A36, " x ",F36))</f>
        <v>ADRIANO CHIARI perdeu para JOAO RIBEIRO por 1x6 1x6</v>
      </c>
      <c r="CE36" s="164" t="str">
        <f aca="false">IF(BW36=1,BX36,CONCATENATE(A36, " x ",H36))</f>
        <v>ADRIANO CHIARI perdeu para DANIEL PRADO por 3x6 1x6</v>
      </c>
      <c r="CF36" s="164" t="str">
        <f aca="false">IF(BY36=1,BZ36,CONCATENATE(A36, " x ",J36))</f>
        <v>ADRIANO CHIARI venceu CARLOS EWBANK por 6x0 6x3</v>
      </c>
      <c r="CG36" s="164" t="n">
        <f aca="false">COUNTIF(BH36:BP36,"OxW")</f>
        <v>0</v>
      </c>
      <c r="CH36" s="164" t="str">
        <f aca="false">IF(CG36&gt;2,CONCATENATE(A36," perdeu ",CG36, " jogos por WxO - Seus resultados todos serão alterados para perdidos por WxO",""),"")</f>
        <v/>
      </c>
    </row>
    <row r="37" customFormat="false" ht="15" hidden="false" customHeight="false" outlineLevel="0" collapsed="false">
      <c r="BG37" s="164" t="n">
        <f aca="false">'Result do Turno'!W37</f>
        <v>0</v>
      </c>
      <c r="BI37" s="164" t="n">
        <f aca="false">'Result do Turno'!AK37</f>
        <v>0</v>
      </c>
      <c r="BL37" s="164" t="str">
        <f aca="false">IF(AH37="",IF(AN37="",CONCATENATE(AJ37,"x",AK37," ",AL37,"x",AM37),CONCATENATE(AJ37,"x",AK37," ",AL37,"x",AM37," ",AN37,"x",AO37)),CONCATENATE(AH37,"x",AI37))</f>
        <v>x x</v>
      </c>
      <c r="BN37" s="164" t="str">
        <f aca="false">IF(AP37="",IF(AV37="",CONCATENATE(AR37,"x",AS37," ",AT37,"x",AU37),CONCATENATE(AR37,"x",AS37," ",AT37,"x",AU37," ",AV37,"x",AW37)),CONCATENATE(AP37,"x",AQ37))</f>
        <v>x x</v>
      </c>
      <c r="BP37" s="164" t="str">
        <f aca="false">IF(AX37="",IF(BD37="",CONCATENATE(AZ37,"x",BA37," ",BB37,"x",BC37),CONCATENATE(AZ37,"x",BA37," ",BB37,"x",BC37," ",BD37,"x",BE37)),CONCATENATE(AX37,"x",AY37))</f>
        <v>x x</v>
      </c>
      <c r="CH37" s="164" t="str">
        <f aca="false">IF(CG37&gt;2,CONCATENATE(A37," perdeu ",CG37, " jogos por WxO - Seus resultados todos serão alterados para perdidos por WxO",""),"")</f>
        <v/>
      </c>
    </row>
    <row r="38" customFormat="false" ht="15" hidden="false" customHeight="false" outlineLevel="0" collapsed="false">
      <c r="BG38" s="164" t="n">
        <f aca="false">'Result do Turno'!W38</f>
        <v>0</v>
      </c>
      <c r="BI38" s="164" t="n">
        <f aca="false">'Result do Turno'!AK38</f>
        <v>0</v>
      </c>
      <c r="BL38" s="164" t="str">
        <f aca="false">IF(AH38="",IF(AN38="",CONCATENATE(AJ38,"x",AK38," ",AL38,"x",AM38),CONCATENATE(AJ38,"x",AK38," ",AL38,"x",AM38," ",AN38,"x",AO38)),CONCATENATE(AH38,"x",AI38))</f>
        <v>x x</v>
      </c>
      <c r="BN38" s="164" t="str">
        <f aca="false">IF(AP38="",IF(AV38="",CONCATENATE(AR38,"x",AS38," ",AT38,"x",AU38),CONCATENATE(AR38,"x",AS38," ",AT38,"x",AU38," ",AV38,"x",AW38)),CONCATENATE(AP38,"x",AQ38))</f>
        <v>x x</v>
      </c>
      <c r="BP38" s="164" t="str">
        <f aca="false">IF(AX38="",IF(BD38="",CONCATENATE(AZ38,"x",BA38," ",BB38,"x",BC38),CONCATENATE(AZ38,"x",BA38," ",BB38,"x",BC38," ",BD38,"x",BE38)),CONCATENATE(AX38,"x",AY38))</f>
        <v>x x</v>
      </c>
      <c r="CH38" s="164" t="str">
        <f aca="false">IF(CG38&gt;2,CONCATENATE(A38," perdeu ",CG38, " jogos por WxO - Seus resultados todos serão alterados para perdidos por WxO",""),"")</f>
        <v/>
      </c>
    </row>
    <row r="39" customFormat="false" ht="15" hidden="false" customHeight="false" outlineLevel="0" collapsed="false">
      <c r="E39" s="164" t="s">
        <v>133</v>
      </c>
      <c r="G39" s="164" t="s">
        <v>133</v>
      </c>
      <c r="I39" s="164" t="s">
        <v>134</v>
      </c>
      <c r="K39" s="164" t="s">
        <v>135</v>
      </c>
      <c r="BG39" s="164" t="n">
        <f aca="false">'Result do Turno'!W39</f>
        <v>0</v>
      </c>
      <c r="BI39" s="164" t="n">
        <f aca="false">'Result do Turno'!AK39</f>
        <v>0</v>
      </c>
      <c r="BL39" s="164" t="str">
        <f aca="false">IF(AH39="",IF(AN39="",CONCATENATE(AJ39,"x",AK39," ",AL39,"x",AM39),CONCATENATE(AJ39,"x",AK39," ",AL39,"x",AM39," ",AN39,"x",AO39)),CONCATENATE(AH39,"x",AI39))</f>
        <v>x x</v>
      </c>
      <c r="BN39" s="164" t="str">
        <f aca="false">IF(AP39="",IF(AV39="",CONCATENATE(AR39,"x",AS39," ",AT39,"x",AU39),CONCATENATE(AR39,"x",AS39," ",AT39,"x",AU39," ",AV39,"x",AW39)),CONCATENATE(AP39,"x",AQ39))</f>
        <v>x x</v>
      </c>
      <c r="BP39" s="164" t="str">
        <f aca="false">IF(AX39="",IF(BD39="",CONCATENATE(AZ39,"x",BA39," ",BB39,"x",BC39),CONCATENATE(AZ39,"x",BA39," ",BB39,"x",BC39," ",BD39,"x",BE39)),CONCATENATE(AX39,"x",AY39))</f>
        <v>x x</v>
      </c>
      <c r="CH39" s="164" t="str">
        <f aca="false">IF(CG39&gt;2,CONCATENATE(A39," perdeu ",CG39, " jogos por WxO - Seus resultados todos serão alterados para perdidos por WxO",""),"")</f>
        <v/>
      </c>
    </row>
    <row r="40" customFormat="false" ht="15" hidden="false" customHeight="false" outlineLevel="0" collapsed="false">
      <c r="A40" s="205" t="str">
        <f aca="false">'Result do Turno'!D40</f>
        <v>EDUARDO BARBOSA</v>
      </c>
      <c r="B40" s="206" t="str">
        <f aca="false">'Result do Turno'!V41</f>
        <v>MARCELO MORAES</v>
      </c>
      <c r="C40" s="164" t="str">
        <f aca="false">IF(BQ40=1,"",IF(M40=0,A40,B40))</f>
        <v/>
      </c>
      <c r="D40" s="164" t="str">
        <f aca="false">'Result do Turno'!AJ41</f>
        <v>RICARDO MACHADO</v>
      </c>
      <c r="E40" s="164" t="str">
        <f aca="false">IF(BS40=1,"",IF(N40=0,A40,D40))</f>
        <v/>
      </c>
      <c r="F40" s="206" t="str">
        <f aca="false">'Result do Turno'!AX41</f>
        <v>RENATO OLIVEIRA</v>
      </c>
      <c r="G40" s="164" t="str">
        <f aca="false">IF(BU40=1,"",IF(O40=0,A40,F40))</f>
        <v/>
      </c>
      <c r="H40" s="206" t="str">
        <f aca="false">'Result do Turno'!BL41</f>
        <v>LOURIVALDO RABELO</v>
      </c>
      <c r="I40" s="164" t="str">
        <f aca="false">IF(BW40=1,"",IF(P40=0,A40,H40))</f>
        <v/>
      </c>
      <c r="J40" s="206" t="str">
        <f aca="false">'Result do Turno'!BZ41</f>
        <v>THIAGO MILHOMEM</v>
      </c>
      <c r="K40" s="164" t="str">
        <f aca="false">IF(BY40=1,"",IF(Q40=0,A40,J40))</f>
        <v/>
      </c>
      <c r="M40" s="207" t="str">
        <f aca="false">'Result do Turno'!U41</f>
        <v>(D)</v>
      </c>
      <c r="N40" s="207" t="n">
        <f aca="false">'Result do Turno'!AI41</f>
        <v>0</v>
      </c>
      <c r="O40" s="207" t="str">
        <f aca="false">'Result do Turno'!AW41</f>
        <v>(D)</v>
      </c>
      <c r="P40" s="207" t="n">
        <f aca="false">'Result do Turno'!BK41</f>
        <v>0</v>
      </c>
      <c r="Q40" s="207" t="str">
        <f aca="false">'Result do Turno'!BY41</f>
        <v>(D)</v>
      </c>
      <c r="R40" s="208" t="str">
        <f aca="false">IF('Result do Turno'!X40="","",'Result do Turno'!X40)</f>
        <v/>
      </c>
      <c r="S40" s="209" t="str">
        <f aca="false">IF('Result do Turno'!X41="","",'Result do Turno'!X41)</f>
        <v/>
      </c>
      <c r="T40" s="209" t="n">
        <f aca="false">IF('Result do Turno'!Y40="","",'Result do Turno'!Y40)</f>
        <v>6</v>
      </c>
      <c r="U40" s="209" t="n">
        <f aca="false">IF('Result do Turno'!Y41="","",'Result do Turno'!Y41)</f>
        <v>2</v>
      </c>
      <c r="V40" s="209" t="n">
        <f aca="false">IF('Result do Turno'!Z40="","",'Result do Turno'!Z40)</f>
        <v>6</v>
      </c>
      <c r="W40" s="209" t="n">
        <f aca="false">IF('Result do Turno'!Z41="","",'Result do Turno'!Z41)</f>
        <v>1</v>
      </c>
      <c r="X40" s="209" t="str">
        <f aca="false">IF('Result do Turno'!AA40="","",'Result do Turno'!AA40)</f>
        <v/>
      </c>
      <c r="Y40" s="210" t="str">
        <f aca="false">IF('Result do Turno'!AA41="","",'Result do Turno'!AA41)</f>
        <v/>
      </c>
      <c r="Z40" s="208" t="str">
        <f aca="false">IF('Result do Turno'!AL40="","",'Result do Turno'!AL40)</f>
        <v/>
      </c>
      <c r="AA40" s="209" t="str">
        <f aca="false">IF('Result do Turno'!AL41="","",'Result do Turno'!AL41)</f>
        <v/>
      </c>
      <c r="AB40" s="209" t="n">
        <f aca="false">IF('Result do Turno'!AM40="","",'Result do Turno'!AM40)</f>
        <v>6</v>
      </c>
      <c r="AC40" s="209" t="n">
        <f aca="false">IF('Result do Turno'!AM41="","",'Result do Turno'!AM41)</f>
        <v>3</v>
      </c>
      <c r="AD40" s="209" t="n">
        <f aca="false">IF('Result do Turno'!AN40="","",'Result do Turno'!AN40)</f>
        <v>6</v>
      </c>
      <c r="AE40" s="209" t="n">
        <f aca="false">IF('Result do Turno'!AN41="","",'Result do Turno'!AN41)</f>
        <v>2</v>
      </c>
      <c r="AF40" s="209" t="str">
        <f aca="false">IF('Result do Turno'!AO40="","",'Result do Turno'!AO40)</f>
        <v/>
      </c>
      <c r="AG40" s="210" t="str">
        <f aca="false">IF('Result do Turno'!AO41="","",'Result do Turno'!AO41)</f>
        <v/>
      </c>
      <c r="AH40" s="208" t="str">
        <f aca="false">IF('Result do Turno'!AZ40="","",'Result do Turno'!AZ40)</f>
        <v/>
      </c>
      <c r="AI40" s="209" t="str">
        <f aca="false">IF('Result do Turno'!AZ41="","",'Result do Turno'!AZ41)</f>
        <v/>
      </c>
      <c r="AJ40" s="209" t="n">
        <f aca="false">IF('Result do Turno'!BA40="","",'Result do Turno'!BA40)</f>
        <v>3</v>
      </c>
      <c r="AK40" s="209" t="n">
        <f aca="false">IF('Result do Turno'!BA41="","",'Result do Turno'!BA41)</f>
        <v>6</v>
      </c>
      <c r="AL40" s="209" t="n">
        <f aca="false">IF('Result do Turno'!BB40="","",'Result do Turno'!BB40)</f>
        <v>3</v>
      </c>
      <c r="AM40" s="209" t="n">
        <f aca="false">IF('Result do Turno'!BB41="","",'Result do Turno'!BB41)</f>
        <v>6</v>
      </c>
      <c r="AN40" s="209" t="str">
        <f aca="false">IF('Result do Turno'!BC40="","",'Result do Turno'!BC40)</f>
        <v/>
      </c>
      <c r="AO40" s="210" t="str">
        <f aca="false">IF('Result do Turno'!BC41="","",'Result do Turno'!BC41)</f>
        <v/>
      </c>
      <c r="AP40" s="208" t="str">
        <f aca="false">IF('Result do Turno'!BN40="","",'Result do Turno'!BN40)</f>
        <v/>
      </c>
      <c r="AQ40" s="209" t="str">
        <f aca="false">IF('Result do Turno'!BN41="","",'Result do Turno'!BN41)</f>
        <v/>
      </c>
      <c r="AR40" s="209" t="n">
        <f aca="false">IF('Result do Turno'!BO40="","",'Result do Turno'!BO40)</f>
        <v>1</v>
      </c>
      <c r="AS40" s="209" t="n">
        <f aca="false">IF('Result do Turno'!BO41="","",'Result do Turno'!BO41)</f>
        <v>6</v>
      </c>
      <c r="AT40" s="209" t="n">
        <f aca="false">IF('Result do Turno'!BP40="","",'Result do Turno'!BP40)</f>
        <v>6</v>
      </c>
      <c r="AU40" s="209" t="n">
        <f aca="false">IF('Result do Turno'!BP41="","",'Result do Turno'!BP41)</f>
        <v>2</v>
      </c>
      <c r="AV40" s="209" t="n">
        <f aca="false">IF('Result do Turno'!BQ40="","",'Result do Turno'!BQ40)</f>
        <v>10</v>
      </c>
      <c r="AW40" s="210" t="n">
        <f aca="false">IF('Result do Turno'!BQ41="","",'Result do Turno'!BQ41)</f>
        <v>6</v>
      </c>
      <c r="AX40" s="208" t="str">
        <f aca="false">IF('Result do Turno'!CB40="","",'Result do Turno'!CB40)</f>
        <v>W</v>
      </c>
      <c r="AY40" s="209" t="str">
        <f aca="false">IF('Result do Turno'!CB41="","",'Result do Turno'!CB41)</f>
        <v>O</v>
      </c>
      <c r="AZ40" s="209" t="str">
        <f aca="false">IF('Result do Turno'!CC40="","",'Result do Turno'!CC40)</f>
        <v/>
      </c>
      <c r="BA40" s="209" t="str">
        <f aca="false">IF('Result do Turno'!CC41="","",'Result do Turno'!CC41)</f>
        <v/>
      </c>
      <c r="BB40" s="209" t="str">
        <f aca="false">IF('Result do Turno'!CD40="","",'Result do Turno'!CD40)</f>
        <v/>
      </c>
      <c r="BC40" s="209" t="str">
        <f aca="false">IF('Result do Turno'!CD41="","",'Result do Turno'!CD41)</f>
        <v/>
      </c>
      <c r="BD40" s="209" t="str">
        <f aca="false">IF('Result do Turno'!CE40="","",'Result do Turno'!CE40)</f>
        <v/>
      </c>
      <c r="BE40" s="210" t="str">
        <f aca="false">IF('Result do Turno'!CE41="","",'Result do Turno'!CE41)</f>
        <v/>
      </c>
      <c r="BG40" s="164" t="n">
        <f aca="false">'Result do Turno'!W40</f>
        <v>1</v>
      </c>
      <c r="BH40" s="164" t="str">
        <f aca="false">IF(R40="",IF(X40="",CONCATENATE(T40,"x",U40," ",V40,"x",W40),CONCATENATE(T40,"x",U40," ",V40,"x",W40," ",X40,"x",Y40)),CONCATENATE(R40,"x",S40))</f>
        <v>6x2 6x1</v>
      </c>
      <c r="BI40" s="164" t="n">
        <f aca="false">'Result do Turno'!AK40</f>
        <v>1</v>
      </c>
      <c r="BJ40" s="164" t="str">
        <f aca="false">IF(Z40="",IF(AF40="",CONCATENATE(AB40,"x",AC40," ",AD40,"x",AE40),CONCATENATE(AB40,"x",AC40," ",AD40,"x",AE40," ",AF40,"x",AG40)),CONCATENATE(Z40,"x",AA40))</f>
        <v>6x3 6x2</v>
      </c>
      <c r="BK40" s="164" t="n">
        <f aca="false">'Result do Turno'!AY40</f>
        <v>0</v>
      </c>
      <c r="BL40" s="164" t="str">
        <f aca="false">IF(AH40="",IF(AN40="",CONCATENATE(AJ40,"x",AK40," ",AL40,"x",AM40),CONCATENATE(AJ40,"x",AK40," ",AL40,"x",AM40," ",AN40,"x",AO40)),CONCATENATE(AH40,"x",AI40))</f>
        <v>3x6 3x6</v>
      </c>
      <c r="BM40" s="164" t="n">
        <f aca="false">'Result do Turno'!BM40</f>
        <v>1</v>
      </c>
      <c r="BN40" s="164" t="str">
        <f aca="false">IF(AP40="",IF(AV40="",CONCATENATE(AR40,"x",AS40," ",AT40,"x",AU40),CONCATENATE(AR40,"x",AS40," ",AT40,"x",AU40," ",AV40,"x",AW40)),CONCATENATE(AP40,"x",AQ40))</f>
        <v>1x6 6x2 10x6</v>
      </c>
      <c r="BO40" s="164" t="n">
        <f aca="false">'Result do Turno'!CA40</f>
        <v>1</v>
      </c>
      <c r="BP40" s="164" t="str">
        <f aca="false">IF(AX40="",IF(BD40="",CONCATENATE(AZ40,"x",BA40," ",BB40,"x",BC40),CONCATENATE(AZ40,"x",BA40," ",BB40,"x",BC40," ",BD40,"x",BE40)),CONCATENATE(AX40,"x",AY40))</f>
        <v>WxO</v>
      </c>
      <c r="BQ40" s="164" t="n">
        <f aca="false">IF(BH40="x x","",1)</f>
        <v>1</v>
      </c>
      <c r="BR40" s="164" t="str">
        <f aca="false">IF(BG40=1,CONCATENATE($A40, " venceu ",B40," por ",BH40),IF(BH40="OxW",CONCATENATE($A40, " perdeu para ",B40," por WxO"),CONCATENATE($A40, " perdeu para ",B40," por ",BH40)))</f>
        <v>EDUARDO BARBOSA venceu MARCELO MORAES por 6x2 6x1</v>
      </c>
      <c r="BS40" s="164" t="n">
        <f aca="false">IF(BJ40="x x","",1)</f>
        <v>1</v>
      </c>
      <c r="BT40" s="164" t="str">
        <f aca="false">IF(BI40=1,CONCATENATE($A40, " venceu ",D40," por ",BJ40),IF(BJ40="OxW",CONCATENATE($A40, " perdeu para ",D40," por WxO"),CONCATENATE($A40, " perdeu para ",D40," por ",BJ40)))</f>
        <v>EDUARDO BARBOSA venceu RICARDO MACHADO por 6x3 6x2</v>
      </c>
      <c r="BU40" s="164" t="n">
        <f aca="false">IF(BL40="x x","",1)</f>
        <v>1</v>
      </c>
      <c r="BV40" s="164" t="str">
        <f aca="false">IF(BK40=1,CONCATENATE($A40, " venceu ",F40," por ",BL40),IF(BL40="OxW",CONCATENATE($A40, " perdeu para ",F40," por WxO"),CONCATENATE($A40, " perdeu para ",F40," por ",BL40)))</f>
        <v>EDUARDO BARBOSA perdeu para RENATO OLIVEIRA por 3x6 3x6</v>
      </c>
      <c r="BW40" s="164" t="n">
        <f aca="false">IF(BN40="x x","",1)</f>
        <v>1</v>
      </c>
      <c r="BX40" s="164" t="str">
        <f aca="false">IF(BM40=1,CONCATENATE($A40, " venceu ",H40," por ",BN40),IF(BN40="OxW",CONCATENATE($A40, " perdeu para ",H40," por WxO"),CONCATENATE($A40, " perdeu para ",H40," por ",BN40)))</f>
        <v>EDUARDO BARBOSA venceu LOURIVALDO RABELO por 1x6 6x2 10x6</v>
      </c>
      <c r="BY40" s="164" t="n">
        <f aca="false">IF(BP40="x x","",1)</f>
        <v>1</v>
      </c>
      <c r="BZ40" s="164" t="str">
        <f aca="false">IF(BO40=1,CONCATENATE($A40, " venceu ",J40," por ",BP40),IF(BP40="OxW",CONCATENATE($A40, " perdeu para ",J40," por WxO"),CONCATENATE($A40, " perdeu para ",J40," por ",BP40)))</f>
        <v>EDUARDO BARBOSA venceu THIAGO MILHOMEM por WxO</v>
      </c>
      <c r="CB40" s="164" t="str">
        <f aca="false">IF(BQ40=1,BR40,CONCATENATE(A40, " x ",B40))</f>
        <v>EDUARDO BARBOSA venceu MARCELO MORAES por 6x2 6x1</v>
      </c>
      <c r="CC40" s="164" t="str">
        <f aca="false">IF(BS40=1,BT40,CONCATENATE(A40, " x ",D40))</f>
        <v>EDUARDO BARBOSA venceu RICARDO MACHADO por 6x3 6x2</v>
      </c>
      <c r="CD40" s="164" t="str">
        <f aca="false">IF(BU40=1,BV40,CONCATENATE(A40, " x ",F40))</f>
        <v>EDUARDO BARBOSA perdeu para RENATO OLIVEIRA por 3x6 3x6</v>
      </c>
      <c r="CE40" s="164" t="str">
        <f aca="false">IF(BW40=1,BX40,CONCATENATE(A40, " x ",H40))</f>
        <v>EDUARDO BARBOSA venceu LOURIVALDO RABELO por 1x6 6x2 10x6</v>
      </c>
      <c r="CF40" s="164" t="str">
        <f aca="false">IF(BY40=1,BZ40,CONCATENATE(A40, " x ",J40))</f>
        <v>EDUARDO BARBOSA venceu THIAGO MILHOMEM por WxO</v>
      </c>
      <c r="CG40" s="164" t="n">
        <f aca="false">COUNTIF(BH40:BP40,"OxW")</f>
        <v>0</v>
      </c>
      <c r="CH40" s="164" t="str">
        <f aca="false">IF(CG40&gt;2,CONCATENATE(A40," perdeu ",CG40, " jogos por WxO - Seus resultados todos serão alterados para perdidos por WxO",""),"")</f>
        <v/>
      </c>
    </row>
    <row r="41" customFormat="false" ht="15" hidden="false" customHeight="false" outlineLevel="0" collapsed="false">
      <c r="A41" s="205" t="str">
        <f aca="false">'Result do Turno'!D41</f>
        <v>THIAGO MILHOMEM</v>
      </c>
      <c r="B41" s="164" t="str">
        <f aca="false">'Result do Turno'!V43</f>
        <v>RICARDO MACHADO</v>
      </c>
      <c r="C41" s="164" t="str">
        <f aca="false">IF(BQ41=1,"",IF(M41=0,A41,B41))</f>
        <v/>
      </c>
      <c r="D41" s="164" t="str">
        <f aca="false">'Result do Turno'!AJ43</f>
        <v>RENATO OLIVEIRA</v>
      </c>
      <c r="E41" s="164" t="str">
        <f aca="false">IF(BS41=1,"",IF(N41=0,A41,D41))</f>
        <v/>
      </c>
      <c r="F41" s="164" t="str">
        <f aca="false">'Result do Turno'!AX43</f>
        <v>LOURIVALDO RABELO</v>
      </c>
      <c r="G41" s="164" t="str">
        <f aca="false">IF(BU41=1,"",IF(O41=0,A41,F41))</f>
        <v/>
      </c>
      <c r="H41" s="164" t="str">
        <f aca="false">'Result do Turno'!BL43</f>
        <v>MARCELO MORAES</v>
      </c>
      <c r="I41" s="164" t="str">
        <f aca="false">IF(BW41=1,"",IF(P41=0,A41,H41))</f>
        <v/>
      </c>
      <c r="J41" s="164" t="str">
        <f aca="false">'Result do Turno'!BZ40</f>
        <v>EDUARDO BARBOSA</v>
      </c>
      <c r="K41" s="164" t="str">
        <f aca="false">IF(BY41=1,"",IF(Q41=0,A41,J41))</f>
        <v/>
      </c>
      <c r="M41" s="207" t="str">
        <f aca="false">'Result do Turno'!U43</f>
        <v>(D)</v>
      </c>
      <c r="N41" s="207" t="n">
        <f aca="false">'Result do Turno'!AI43</f>
        <v>0</v>
      </c>
      <c r="O41" s="207" t="str">
        <f aca="false">'Result do Turno'!AW43</f>
        <v>(D)</v>
      </c>
      <c r="P41" s="207" t="str">
        <f aca="false">'Result do Turno'!BK43</f>
        <v>(D)</v>
      </c>
      <c r="Q41" s="207" t="n">
        <f aca="false">'Result do Turno'!BY40</f>
        <v>0</v>
      </c>
      <c r="R41" s="211" t="str">
        <f aca="false">IF('Result do Turno'!X42="","",'Result do Turno'!X42)</f>
        <v/>
      </c>
      <c r="S41" s="212" t="str">
        <f aca="false">IF('Result do Turno'!X43="","",'Result do Turno'!X43)</f>
        <v/>
      </c>
      <c r="T41" s="212" t="n">
        <f aca="false">IF('Result do Turno'!Y42="","",'Result do Turno'!Y42)</f>
        <v>1</v>
      </c>
      <c r="U41" s="212" t="n">
        <f aca="false">IF('Result do Turno'!Y43="","",'Result do Turno'!Y43)</f>
        <v>6</v>
      </c>
      <c r="V41" s="212" t="n">
        <f aca="false">IF('Result do Turno'!Z42="","",'Result do Turno'!Z42)</f>
        <v>2</v>
      </c>
      <c r="W41" s="212" t="n">
        <f aca="false">IF('Result do Turno'!Z43="","",'Result do Turno'!Z43)</f>
        <v>6</v>
      </c>
      <c r="X41" s="212" t="str">
        <f aca="false">IF('Result do Turno'!AA42="","",'Result do Turno'!AA42)</f>
        <v/>
      </c>
      <c r="Y41" s="213" t="str">
        <f aca="false">IF('Result do Turno'!AA43="","",'Result do Turno'!AA43)</f>
        <v/>
      </c>
      <c r="Z41" s="211" t="str">
        <f aca="false">IF('Result do Turno'!AL42="","",'Result do Turno'!AL42)</f>
        <v>O</v>
      </c>
      <c r="AA41" s="212" t="str">
        <f aca="false">IF('Result do Turno'!AL43="","",'Result do Turno'!AL43)</f>
        <v>W</v>
      </c>
      <c r="AB41" s="212" t="str">
        <f aca="false">IF('Result do Turno'!AM42="","",'Result do Turno'!AM42)</f>
        <v/>
      </c>
      <c r="AC41" s="212" t="str">
        <f aca="false">IF('Result do Turno'!AM43="","",'Result do Turno'!AM43)</f>
        <v/>
      </c>
      <c r="AD41" s="212" t="str">
        <f aca="false">IF('Result do Turno'!AN42="","",'Result do Turno'!AN42)</f>
        <v/>
      </c>
      <c r="AE41" s="212" t="str">
        <f aca="false">IF('Result do Turno'!AN43="","",'Result do Turno'!AN43)</f>
        <v/>
      </c>
      <c r="AF41" s="212" t="str">
        <f aca="false">IF('Result do Turno'!AO42="","",'Result do Turno'!AO42)</f>
        <v/>
      </c>
      <c r="AG41" s="213" t="str">
        <f aca="false">IF('Result do Turno'!AO43="","",'Result do Turno'!AO43)</f>
        <v/>
      </c>
      <c r="AH41" s="211" t="str">
        <f aca="false">IF('Result do Turno'!AZ42="","",'Result do Turno'!AZ42)</f>
        <v>O</v>
      </c>
      <c r="AI41" s="212" t="str">
        <f aca="false">IF('Result do Turno'!AZ43="","",'Result do Turno'!AZ43)</f>
        <v>W</v>
      </c>
      <c r="AJ41" s="212" t="str">
        <f aca="false">IF('Result do Turno'!BA42="","",'Result do Turno'!BA42)</f>
        <v/>
      </c>
      <c r="AK41" s="212" t="str">
        <f aca="false">IF('Result do Turno'!BA43="","",'Result do Turno'!BA43)</f>
        <v/>
      </c>
      <c r="AL41" s="212" t="str">
        <f aca="false">IF('Result do Turno'!BB42="","",'Result do Turno'!BB42)</f>
        <v/>
      </c>
      <c r="AM41" s="212" t="str">
        <f aca="false">IF('Result do Turno'!BB43="","",'Result do Turno'!BB43)</f>
        <v/>
      </c>
      <c r="AN41" s="212" t="str">
        <f aca="false">IF('Result do Turno'!BC42="","",'Result do Turno'!BC42)</f>
        <v/>
      </c>
      <c r="AO41" s="213" t="str">
        <f aca="false">IF('Result do Turno'!BC43="","",'Result do Turno'!BC43)</f>
        <v/>
      </c>
      <c r="AP41" s="211" t="str">
        <f aca="false">IF('Result do Turno'!BN42="","",'Result do Turno'!BN42)</f>
        <v>O</v>
      </c>
      <c r="AQ41" s="212" t="str">
        <f aca="false">IF('Result do Turno'!BN43="","",'Result do Turno'!BN43)</f>
        <v>W</v>
      </c>
      <c r="AR41" s="212" t="str">
        <f aca="false">IF('Result do Turno'!BO42="","",'Result do Turno'!BO42)</f>
        <v/>
      </c>
      <c r="AS41" s="212" t="str">
        <f aca="false">IF('Result do Turno'!BO43="","",'Result do Turno'!BO43)</f>
        <v/>
      </c>
      <c r="AT41" s="212" t="str">
        <f aca="false">IF('Result do Turno'!BP42="","",'Result do Turno'!BP42)</f>
        <v/>
      </c>
      <c r="AU41" s="212" t="str">
        <f aca="false">IF('Result do Turno'!BP43="","",'Result do Turno'!BP43)</f>
        <v/>
      </c>
      <c r="AV41" s="212" t="str">
        <f aca="false">IF('Result do Turno'!BQ42="","",'Result do Turno'!BQ42)</f>
        <v/>
      </c>
      <c r="AW41" s="213" t="str">
        <f aca="false">IF('Result do Turno'!BQ43="","",'Result do Turno'!BQ43)</f>
        <v/>
      </c>
      <c r="AX41" s="211" t="str">
        <f aca="false">IF('Result do Turno'!CB41="","",'Result do Turno'!CB41)</f>
        <v>O</v>
      </c>
      <c r="AY41" s="212" t="str">
        <f aca="false">IF('Result do Turno'!CB40="","",'Result do Turno'!CB40)</f>
        <v>W</v>
      </c>
      <c r="AZ41" s="212" t="str">
        <f aca="false">IF('Result do Turno'!CC41="","",'Result do Turno'!CC41)</f>
        <v/>
      </c>
      <c r="BA41" s="212" t="str">
        <f aca="false">IF('Result do Turno'!CC40="","",'Result do Turno'!CC40)</f>
        <v/>
      </c>
      <c r="BB41" s="212" t="str">
        <f aca="false">IF('Result do Turno'!CD41="","",'Result do Turno'!CD41)</f>
        <v/>
      </c>
      <c r="BC41" s="212" t="str">
        <f aca="false">IF('Result do Turno'!CD40="","",'Result do Turno'!CD40)</f>
        <v/>
      </c>
      <c r="BD41" s="212" t="str">
        <f aca="false">IF('Result do Turno'!CE41="","",'Result do Turno'!CE41)</f>
        <v/>
      </c>
      <c r="BE41" s="213" t="str">
        <f aca="false">IF('Result do Turno'!CE40="","",'Result do Turno'!CE40)</f>
        <v/>
      </c>
      <c r="BG41" s="164" t="n">
        <f aca="false">'Result do Turno'!W42</f>
        <v>0</v>
      </c>
      <c r="BH41" s="164" t="str">
        <f aca="false">IF(R41="",IF(X41="",CONCATENATE(T41,"x",U41," ",V41,"x",W41),CONCATENATE(T41,"x",U41," ",V41,"x",W41," ",X41,"x",Y41)),CONCATENATE(R41,"x",S41))</f>
        <v>1x6 2x6</v>
      </c>
      <c r="BI41" s="164" t="n">
        <f aca="false">'Result do Turno'!AK42</f>
        <v>0</v>
      </c>
      <c r="BJ41" s="164" t="str">
        <f aca="false">IF(Z41="",IF(AF41="",CONCATENATE(AB41,"x",AC41," ",AD41,"x",AE41),CONCATENATE(AB41,"x",AC41," ",AD41,"x",AE41," ",AF41,"x",AG41)),CONCATENATE(Z41,"x",AA41))</f>
        <v>OxW</v>
      </c>
      <c r="BK41" s="164" t="n">
        <f aca="false">'Result do Turno'!AY42</f>
        <v>0</v>
      </c>
      <c r="BL41" s="164" t="str">
        <f aca="false">IF(AH41="",IF(AN41="",CONCATENATE(AJ41,"x",AK41," ",AL41,"x",AM41),CONCATENATE(AJ41,"x",AK41," ",AL41,"x",AM41," ",AN41,"x",AO41)),CONCATENATE(AH41,"x",AI41))</f>
        <v>OxW</v>
      </c>
      <c r="BM41" s="164" t="n">
        <f aca="false">'Result do Turno'!BM42</f>
        <v>0</v>
      </c>
      <c r="BN41" s="164" t="str">
        <f aca="false">IF(AP41="",IF(AV41="",CONCATENATE(AR41,"x",AS41," ",AT41,"x",AU41),CONCATENATE(AR41,"x",AS41," ",AT41,"x",AU41," ",AV41,"x",AW41)),CONCATENATE(AP41,"x",AQ41))</f>
        <v>OxW</v>
      </c>
      <c r="BO41" s="164" t="n">
        <f aca="false">'Result do Turno'!CA41</f>
        <v>0</v>
      </c>
      <c r="BP41" s="164" t="str">
        <f aca="false">IF(AX41="",IF(BD41="",CONCATENATE(AZ41,"x",BA41," ",BB41,"x",BC41),CONCATENATE(AZ41,"x",BA41," ",BB41,"x",BC41," ",BD41,"x",BE41)),CONCATENATE(AX41,"x",AY41))</f>
        <v>OxW</v>
      </c>
      <c r="BQ41" s="164" t="n">
        <f aca="false">IF(BH41="x x","",1)</f>
        <v>1</v>
      </c>
      <c r="BR41" s="164" t="str">
        <f aca="false">IF(BG41=1,CONCATENATE($A41, " venceu ",B41," por ",BH41),IF(BH41="OxW",CONCATENATE($A41, " perdeu para ",B41," por WxO"),CONCATENATE($A41, " perdeu para ",B41," por ",BH41)))</f>
        <v>THIAGO MILHOMEM perdeu para RICARDO MACHADO por 1x6 2x6</v>
      </c>
      <c r="BS41" s="164" t="n">
        <f aca="false">IF(BJ41="x x","",1)</f>
        <v>1</v>
      </c>
      <c r="BT41" s="164" t="str">
        <f aca="false">IF(BI41=1,CONCATENATE($A41, " venceu ",D41," por ",BJ41),IF(BJ41="OxW",CONCATENATE($A41, " perdeu para ",D41," por WxO"),CONCATENATE($A41, " perdeu para ",D41," por ",BJ41)))</f>
        <v>THIAGO MILHOMEM perdeu para RENATO OLIVEIRA por WxO</v>
      </c>
      <c r="BU41" s="164" t="n">
        <f aca="false">IF(BL41="x x","",1)</f>
        <v>1</v>
      </c>
      <c r="BV41" s="164" t="str">
        <f aca="false">IF(BK41=1,CONCATENATE($A41, " venceu ",F41," por ",BL41),IF(BL41="OxW",CONCATENATE($A41, " perdeu para ",F41," por WxO"),CONCATENATE($A41, " perdeu para ",F41," por ",BL41)))</f>
        <v>THIAGO MILHOMEM perdeu para LOURIVALDO RABELO por WxO</v>
      </c>
      <c r="BW41" s="164" t="n">
        <f aca="false">IF(BN41="x x","",1)</f>
        <v>1</v>
      </c>
      <c r="BX41" s="164" t="str">
        <f aca="false">IF(BM41=1,CONCATENATE($A41, " venceu ",H41," por ",BN41),IF(BN41="OxW",CONCATENATE($A41, " perdeu para ",H41," por WxO"),CONCATENATE($A41, " perdeu para ",H41," por ",BN41)))</f>
        <v>THIAGO MILHOMEM perdeu para MARCELO MORAES por WxO</v>
      </c>
      <c r="BY41" s="164" t="n">
        <f aca="false">IF(BP41="x x","",1)</f>
        <v>1</v>
      </c>
      <c r="BZ41" s="164" t="str">
        <f aca="false">IF(BO41=1,CONCATENATE($A41, " venceu ",J41," por ",BP41),IF(BP41="OxW",CONCATENATE($A41, " perdeu para ",J41," por WxO"),CONCATENATE($A41, " perdeu para ",J41," por ",BP41)))</f>
        <v>THIAGO MILHOMEM perdeu para EDUARDO BARBOSA por WxO</v>
      </c>
      <c r="CB41" s="164" t="str">
        <f aca="false">IF(BQ41=1,BR41,CONCATENATE(A41, " x ",B41))</f>
        <v>THIAGO MILHOMEM perdeu para RICARDO MACHADO por 1x6 2x6</v>
      </c>
      <c r="CC41" s="164" t="str">
        <f aca="false">IF(BS41=1,BT41,CONCATENATE(A41, " x ",D41))</f>
        <v>THIAGO MILHOMEM perdeu para RENATO OLIVEIRA por WxO</v>
      </c>
      <c r="CD41" s="164" t="str">
        <f aca="false">IF(BU41=1,BV41,CONCATENATE(A41, " x ",F41))</f>
        <v>THIAGO MILHOMEM perdeu para LOURIVALDO RABELO por WxO</v>
      </c>
      <c r="CE41" s="164" t="str">
        <f aca="false">IF(BW41=1,BX41,CONCATENATE(A41, " x ",H41))</f>
        <v>THIAGO MILHOMEM perdeu para MARCELO MORAES por WxO</v>
      </c>
      <c r="CF41" s="164" t="str">
        <f aca="false">IF(BY41=1,BZ41,CONCATENATE(A41, " x ",J41))</f>
        <v>THIAGO MILHOMEM perdeu para EDUARDO BARBOSA por WxO</v>
      </c>
      <c r="CG41" s="164" t="n">
        <f aca="false">COUNTIF(BH41:BP41,"OxW")</f>
        <v>4</v>
      </c>
      <c r="CH41" s="164" t="str">
        <f aca="false">IF(CG41&gt;2,CONCATENATE(A41," perdeu ",CG41, " jogos por WxO - Seus resultados todos serão alterados para perdidos por WxO",""),"")</f>
        <v>THIAGO MILHOMEM perdeu 4 jogos por WxO - Seus resultados todos serão alterados para perdidos por WxO</v>
      </c>
    </row>
    <row r="42" customFormat="false" ht="15" hidden="false" customHeight="false" outlineLevel="0" collapsed="false">
      <c r="A42" s="205" t="str">
        <f aca="false">'Result do Turno'!D42</f>
        <v>LOURIVALDO RABELO</v>
      </c>
      <c r="B42" s="164" t="str">
        <f aca="false">'Result do Turno'!V45</f>
        <v>RENATO OLIVEIRA</v>
      </c>
      <c r="C42" s="164" t="str">
        <f aca="false">IF(BQ42=1,"",IF(M42=0,A42,B42))</f>
        <v/>
      </c>
      <c r="D42" s="164" t="str">
        <f aca="false">'Result do Turno'!AJ45</f>
        <v>MARCELO MORAES</v>
      </c>
      <c r="E42" s="164" t="str">
        <f aca="false">IF(BS42=1,"",IF(N42=0,A42,D42))</f>
        <v/>
      </c>
      <c r="F42" s="164" t="str">
        <f aca="false">'Result do Turno'!AX42</f>
        <v>THIAGO MILHOMEM</v>
      </c>
      <c r="G42" s="164" t="str">
        <f aca="false">IF(BU42=1,"",IF(O42=0,A42,F42))</f>
        <v/>
      </c>
      <c r="H42" s="164" t="str">
        <f aca="false">'Result do Turno'!BL40</f>
        <v>EDUARDO BARBOSA</v>
      </c>
      <c r="I42" s="164" t="str">
        <f aca="false">IF(BW42=1,"",IF(P42=0,A42,H42))</f>
        <v/>
      </c>
      <c r="J42" s="164" t="str">
        <f aca="false">'Result do Turno'!BZ43</f>
        <v>RICARDO MACHADO</v>
      </c>
      <c r="K42" s="164" t="str">
        <f aca="false">IF(BY42=1,"",IF(Q42=0,A42,J42))</f>
        <v/>
      </c>
      <c r="M42" s="207" t="str">
        <f aca="false">'Result do Turno'!U45</f>
        <v>(D)</v>
      </c>
      <c r="N42" s="207" t="n">
        <f aca="false">'Result do Turno'!AI45</f>
        <v>0</v>
      </c>
      <c r="O42" s="207" t="n">
        <f aca="false">'Result do Turno'!AW42</f>
        <v>0</v>
      </c>
      <c r="P42" s="207" t="str">
        <f aca="false">'Result do Turno'!BK40</f>
        <v>(D)</v>
      </c>
      <c r="Q42" s="207" t="n">
        <f aca="false">'Result do Turno'!BY43</f>
        <v>0</v>
      </c>
      <c r="R42" s="211" t="str">
        <f aca="false">IF('Result do Turno'!X44="","",'Result do Turno'!X44)</f>
        <v/>
      </c>
      <c r="S42" s="212" t="str">
        <f aca="false">IF('Result do Turno'!X45="","",'Result do Turno'!X45)</f>
        <v/>
      </c>
      <c r="T42" s="212" t="n">
        <f aca="false">IF('Result do Turno'!Y44="","",'Result do Turno'!Y44)</f>
        <v>7</v>
      </c>
      <c r="U42" s="212" t="n">
        <f aca="false">IF('Result do Turno'!Y45="","",'Result do Turno'!Y45)</f>
        <v>6</v>
      </c>
      <c r="V42" s="212" t="n">
        <f aca="false">IF('Result do Turno'!Z44="","",'Result do Turno'!Z44)</f>
        <v>6</v>
      </c>
      <c r="W42" s="212" t="n">
        <f aca="false">IF('Result do Turno'!Z45="","",'Result do Turno'!Z45)</f>
        <v>7</v>
      </c>
      <c r="X42" s="212" t="n">
        <f aca="false">IF('Result do Turno'!AA44="","",'Result do Turno'!AA44)</f>
        <v>8</v>
      </c>
      <c r="Y42" s="213" t="n">
        <f aca="false">IF('Result do Turno'!AA45="","",'Result do Turno'!AA45)</f>
        <v>10</v>
      </c>
      <c r="Z42" s="211" t="str">
        <f aca="false">IF('Result do Turno'!AL44="","",'Result do Turno'!AL44)</f>
        <v/>
      </c>
      <c r="AA42" s="212" t="str">
        <f aca="false">IF('Result do Turno'!AL45="","",'Result do Turno'!AL45)</f>
        <v/>
      </c>
      <c r="AB42" s="212" t="n">
        <f aca="false">IF('Result do Turno'!AM44="","",'Result do Turno'!AM44)</f>
        <v>6</v>
      </c>
      <c r="AC42" s="212" t="n">
        <f aca="false">IF('Result do Turno'!AM45="","",'Result do Turno'!AM45)</f>
        <v>4</v>
      </c>
      <c r="AD42" s="212" t="n">
        <f aca="false">IF('Result do Turno'!AN44="","",'Result do Turno'!AN44)</f>
        <v>6</v>
      </c>
      <c r="AE42" s="212" t="n">
        <f aca="false">IF('Result do Turno'!AN45="","",'Result do Turno'!AN45)</f>
        <v>1</v>
      </c>
      <c r="AF42" s="212" t="str">
        <f aca="false">IF('Result do Turno'!AO44="","",'Result do Turno'!AO44)</f>
        <v/>
      </c>
      <c r="AG42" s="213" t="str">
        <f aca="false">IF('Result do Turno'!AO45="","",'Result do Turno'!AO45)</f>
        <v/>
      </c>
      <c r="AH42" s="211" t="str">
        <f aca="false">IF('Result do Turno'!AZ43="","",'Result do Turno'!AZ43)</f>
        <v>W</v>
      </c>
      <c r="AI42" s="212" t="str">
        <f aca="false">IF('Result do Turno'!AZ42="","",'Result do Turno'!AZ42)</f>
        <v>O</v>
      </c>
      <c r="AJ42" s="212" t="str">
        <f aca="false">IF('Result do Turno'!BA43="","",'Result do Turno'!BA43)</f>
        <v/>
      </c>
      <c r="AK42" s="212" t="str">
        <f aca="false">IF('Result do Turno'!BA42="","",'Result do Turno'!BA42)</f>
        <v/>
      </c>
      <c r="AL42" s="212" t="str">
        <f aca="false">IF('Result do Turno'!BB43="","",'Result do Turno'!BB43)</f>
        <v/>
      </c>
      <c r="AM42" s="212" t="str">
        <f aca="false">IF('Result do Turno'!BB42="","",'Result do Turno'!BB42)</f>
        <v/>
      </c>
      <c r="AN42" s="212" t="str">
        <f aca="false">IF('Result do Turno'!BC43="","",'Result do Turno'!BC43)</f>
        <v/>
      </c>
      <c r="AO42" s="213" t="str">
        <f aca="false">IF('Result do Turno'!BC42="","",'Result do Turno'!BC42)</f>
        <v/>
      </c>
      <c r="AP42" s="211" t="str">
        <f aca="false">IF('Result do Turno'!BN41="","",'Result do Turno'!BN41)</f>
        <v/>
      </c>
      <c r="AQ42" s="212" t="str">
        <f aca="false">IF('Result do Turno'!BN40="","",'Result do Turno'!BN40)</f>
        <v/>
      </c>
      <c r="AR42" s="212" t="n">
        <f aca="false">IF('Result do Turno'!BO41="","",'Result do Turno'!BO41)</f>
        <v>6</v>
      </c>
      <c r="AS42" s="212" t="n">
        <f aca="false">IF('Result do Turno'!BO40="","",'Result do Turno'!BO40)</f>
        <v>1</v>
      </c>
      <c r="AT42" s="212" t="n">
        <f aca="false">IF('Result do Turno'!BP41="","",'Result do Turno'!BP41)</f>
        <v>2</v>
      </c>
      <c r="AU42" s="212" t="n">
        <f aca="false">IF('Result do Turno'!BP40="","",'Result do Turno'!BP40)</f>
        <v>6</v>
      </c>
      <c r="AV42" s="212" t="n">
        <f aca="false">IF('Result do Turno'!BQ41="","",'Result do Turno'!BQ41)</f>
        <v>6</v>
      </c>
      <c r="AW42" s="213" t="n">
        <f aca="false">IF('Result do Turno'!BQ40="","",'Result do Turno'!BQ40)</f>
        <v>10</v>
      </c>
      <c r="AX42" s="211" t="str">
        <f aca="false">IF('Result do Turno'!CB42="","",'Result do Turno'!CB42)</f>
        <v/>
      </c>
      <c r="AY42" s="212" t="str">
        <f aca="false">IF('Result do Turno'!CB43="","",'Result do Turno'!CB43)</f>
        <v/>
      </c>
      <c r="AZ42" s="212" t="n">
        <f aca="false">IF('Result do Turno'!CC42="","",'Result do Turno'!CC42)</f>
        <v>6</v>
      </c>
      <c r="BA42" s="212" t="n">
        <f aca="false">IF('Result do Turno'!CC43="","",'Result do Turno'!CC43)</f>
        <v>3</v>
      </c>
      <c r="BB42" s="212" t="n">
        <f aca="false">IF('Result do Turno'!CD42="","",'Result do Turno'!CD42)</f>
        <v>7</v>
      </c>
      <c r="BC42" s="212" t="n">
        <f aca="false">IF('Result do Turno'!CD43="","",'Result do Turno'!CD43)</f>
        <v>5</v>
      </c>
      <c r="BD42" s="212" t="str">
        <f aca="false">IF('Result do Turno'!CE42="","",'Result do Turno'!CE42)</f>
        <v/>
      </c>
      <c r="BE42" s="213" t="str">
        <f aca="false">IF('Result do Turno'!CE43="","",'Result do Turno'!CE43)</f>
        <v/>
      </c>
      <c r="BG42" s="164" t="n">
        <f aca="false">'Result do Turno'!W44</f>
        <v>0</v>
      </c>
      <c r="BH42" s="164" t="str">
        <f aca="false">IF(R42="",IF(X42="",CONCATENATE(T42,"x",U42," ",V42,"x",W42),CONCATENATE(T42,"x",U42," ",V42,"x",W42," ",X42,"x",Y42)),CONCATENATE(R42,"x",S42))</f>
        <v>7x6 6x7 8x10</v>
      </c>
      <c r="BI42" s="164" t="n">
        <f aca="false">'Result do Turno'!AK44</f>
        <v>1</v>
      </c>
      <c r="BJ42" s="164" t="str">
        <f aca="false">IF(Z42="",IF(AF42="",CONCATENATE(AB42,"x",AC42," ",AD42,"x",AE42),CONCATENATE(AB42,"x",AC42," ",AD42,"x",AE42," ",AF42,"x",AG42)),CONCATENATE(Z42,"x",AA42))</f>
        <v>6x4 6x1</v>
      </c>
      <c r="BK42" s="164" t="n">
        <f aca="false">'Result do Turno'!AY43</f>
        <v>1</v>
      </c>
      <c r="BL42" s="164" t="str">
        <f aca="false">IF(AH42="",IF(AN42="",CONCATENATE(AJ42,"x",AK42," ",AL42,"x",AM42),CONCATENATE(AJ42,"x",AK42," ",AL42,"x",AM42," ",AN42,"x",AO42)),CONCATENATE(AH42,"x",AI42))</f>
        <v>WxO</v>
      </c>
      <c r="BM42" s="164" t="n">
        <f aca="false">'Result do Turno'!BM41</f>
        <v>0</v>
      </c>
      <c r="BN42" s="164" t="str">
        <f aca="false">IF(AP42="",IF(AV42="",CONCATENATE(AR42,"x",AS42," ",AT42,"x",AU42),CONCATENATE(AR42,"x",AS42," ",AT42,"x",AU42," ",AV42,"x",AW42)),CONCATENATE(AP42,"x",AQ42))</f>
        <v>6x1 2x6 6x10</v>
      </c>
      <c r="BO42" s="164" t="n">
        <f aca="false">'Result do Turno'!CA42</f>
        <v>1</v>
      </c>
      <c r="BP42" s="164" t="str">
        <f aca="false">IF(AX42="",IF(BD42="",CONCATENATE(AZ42,"x",BA42," ",BB42,"x",BC42),CONCATENATE(AZ42,"x",BA42," ",BB42,"x",BC42," ",BD42,"x",BE42)),CONCATENATE(AX42,"x",AY42))</f>
        <v>6x3 7x5</v>
      </c>
      <c r="BQ42" s="164" t="n">
        <f aca="false">IF(BH42="x x","",1)</f>
        <v>1</v>
      </c>
      <c r="BR42" s="164" t="str">
        <f aca="false">IF(BG42=1,CONCATENATE($A42, " venceu ",B42," por ",BH42),IF(BH42="OxW",CONCATENATE($A42, " perdeu para ",B42," por WxO"),CONCATENATE($A42, " perdeu para ",B42," por ",BH42)))</f>
        <v>LOURIVALDO RABELO perdeu para RENATO OLIVEIRA por 7x6 6x7 8x10</v>
      </c>
      <c r="BS42" s="164" t="n">
        <f aca="false">IF(BJ42="x x","",1)</f>
        <v>1</v>
      </c>
      <c r="BT42" s="164" t="str">
        <f aca="false">IF(BI42=1,CONCATENATE($A42, " venceu ",D42," por ",BJ42),IF(BJ42="OxW",CONCATENATE($A42, " perdeu para ",D42," por WxO"),CONCATENATE($A42, " perdeu para ",D42," por ",BJ42)))</f>
        <v>LOURIVALDO RABELO venceu MARCELO MORAES por 6x4 6x1</v>
      </c>
      <c r="BU42" s="164" t="n">
        <f aca="false">IF(BL42="x x","",1)</f>
        <v>1</v>
      </c>
      <c r="BV42" s="164" t="str">
        <f aca="false">IF(BK42=1,CONCATENATE($A42, " venceu ",F42," por ",BL42),IF(BL42="OxW",CONCATENATE($A42, " perdeu para ",F42," por WxO"),CONCATENATE($A42, " perdeu para ",F42," por ",BL42)))</f>
        <v>LOURIVALDO RABELO venceu THIAGO MILHOMEM por WxO</v>
      </c>
      <c r="BW42" s="164" t="n">
        <f aca="false">IF(BN42="x x","",1)</f>
        <v>1</v>
      </c>
      <c r="BX42" s="164" t="str">
        <f aca="false">IF(BM42=1,CONCATENATE($A42, " venceu ",H42," por ",BN42),IF(BN42="OxW",CONCATENATE($A42, " perdeu para ",H42," por WxO"),CONCATENATE($A42, " perdeu para ",H42," por ",BN42)))</f>
        <v>LOURIVALDO RABELO perdeu para EDUARDO BARBOSA por 6x1 2x6 6x10</v>
      </c>
      <c r="BY42" s="164" t="n">
        <f aca="false">IF(BP42="x x","",1)</f>
        <v>1</v>
      </c>
      <c r="BZ42" s="164" t="str">
        <f aca="false">IF(BO42=1,CONCATENATE($A42, " venceu ",J42," por ",BP42),IF(BP42="OxW",CONCATENATE($A42, " perdeu para ",J42," por WxO"),CONCATENATE($A42, " perdeu para ",J42," por ",BP42)))</f>
        <v>LOURIVALDO RABELO venceu RICARDO MACHADO por 6x3 7x5</v>
      </c>
      <c r="CB42" s="164" t="str">
        <f aca="false">IF(BQ42=1,BR42,CONCATENATE(A42, " x ",B42))</f>
        <v>LOURIVALDO RABELO perdeu para RENATO OLIVEIRA por 7x6 6x7 8x10</v>
      </c>
      <c r="CC42" s="164" t="str">
        <f aca="false">IF(BS42=1,BT42,CONCATENATE(A42, " x ",D42))</f>
        <v>LOURIVALDO RABELO venceu MARCELO MORAES por 6x4 6x1</v>
      </c>
      <c r="CD42" s="164" t="str">
        <f aca="false">IF(BU42=1,BV42,CONCATENATE(A42, " x ",F42))</f>
        <v>LOURIVALDO RABELO venceu THIAGO MILHOMEM por WxO</v>
      </c>
      <c r="CE42" s="164" t="str">
        <f aca="false">IF(BW42=1,BX42,CONCATENATE(A42, " x ",H42))</f>
        <v>LOURIVALDO RABELO perdeu para EDUARDO BARBOSA por 6x1 2x6 6x10</v>
      </c>
      <c r="CF42" s="164" t="str">
        <f aca="false">IF(BY42=1,BZ42,CONCATENATE(A42, " x ",J42))</f>
        <v>LOURIVALDO RABELO venceu RICARDO MACHADO por 6x3 7x5</v>
      </c>
      <c r="CG42" s="164" t="n">
        <f aca="false">COUNTIF(BH42:BP42,"OxW")</f>
        <v>0</v>
      </c>
      <c r="CH42" s="164" t="str">
        <f aca="false">IF(CG42&gt;2,CONCATENATE(A42," perdeu ",CG42, " jogos por WxO - Seus resultados todos serão alterados para perdidos por WxO",""),"")</f>
        <v/>
      </c>
    </row>
    <row r="43" customFormat="false" ht="15" hidden="false" customHeight="false" outlineLevel="0" collapsed="false">
      <c r="A43" s="205" t="str">
        <f aca="false">'Result do Turno'!D43</f>
        <v>RENATO OLIVEIRA</v>
      </c>
      <c r="B43" s="164" t="str">
        <f aca="false">'Result do Turno'!V44</f>
        <v>LOURIVALDO RABELO</v>
      </c>
      <c r="C43" s="164" t="str">
        <f aca="false">IF(BQ43=1,"",IF(M43=0,A43,B43))</f>
        <v/>
      </c>
      <c r="D43" s="164" t="str">
        <f aca="false">'Result do Turno'!AJ42</f>
        <v>THIAGO MILHOMEM</v>
      </c>
      <c r="E43" s="164" t="str">
        <f aca="false">IF(BS43=1,"",IF(N43=0,A43,D43))</f>
        <v/>
      </c>
      <c r="F43" s="164" t="str">
        <f aca="false">'Result do Turno'!AX40</f>
        <v>EDUARDO BARBOSA</v>
      </c>
      <c r="G43" s="164" t="str">
        <f aca="false">IF(BU43=1,"",IF(O43=0,A43,F43))</f>
        <v/>
      </c>
      <c r="H43" s="164" t="str">
        <f aca="false">'Result do Turno'!BL44</f>
        <v>RICARDO MACHADO</v>
      </c>
      <c r="I43" s="164" t="str">
        <f aca="false">IF(BW43=1,"",IF(P43=0,A43,H43))</f>
        <v/>
      </c>
      <c r="J43" s="164" t="str">
        <f aca="false">'Result do Turno'!BZ45</f>
        <v>MARCELO MORAES</v>
      </c>
      <c r="K43" s="164" t="str">
        <f aca="false">IF(BY43=1,"",IF(Q43=0,A43,J43))</f>
        <v/>
      </c>
      <c r="M43" s="207" t="n">
        <f aca="false">'Result do Turno'!U44</f>
        <v>0</v>
      </c>
      <c r="N43" s="207" t="str">
        <f aca="false">'Result do Turno'!AI42</f>
        <v>(D)</v>
      </c>
      <c r="O43" s="207" t="n">
        <f aca="false">'Result do Turno'!AW40</f>
        <v>0</v>
      </c>
      <c r="P43" s="207" t="str">
        <f aca="false">'Result do Turno'!BK44</f>
        <v>(D)</v>
      </c>
      <c r="Q43" s="207" t="n">
        <f aca="false">'Result do Turno'!BY45</f>
        <v>0</v>
      </c>
      <c r="R43" s="211" t="str">
        <f aca="false">IF('Result do Turno'!X45="","",'Result do Turno'!X45)</f>
        <v/>
      </c>
      <c r="S43" s="212" t="str">
        <f aca="false">IF('Result do Turno'!X44="","",'Result do Turno'!X44)</f>
        <v/>
      </c>
      <c r="T43" s="212" t="n">
        <f aca="false">IF('Result do Turno'!Y45="","",'Result do Turno'!Y45)</f>
        <v>6</v>
      </c>
      <c r="U43" s="212" t="n">
        <f aca="false">IF('Result do Turno'!Y44="","",'Result do Turno'!Y44)</f>
        <v>7</v>
      </c>
      <c r="V43" s="212" t="n">
        <f aca="false">IF('Result do Turno'!Z45="","",'Result do Turno'!Z45)</f>
        <v>7</v>
      </c>
      <c r="W43" s="212" t="n">
        <f aca="false">IF('Result do Turno'!Z44="","",'Result do Turno'!Z44)</f>
        <v>6</v>
      </c>
      <c r="X43" s="212" t="n">
        <f aca="false">IF('Result do Turno'!AA45="","",'Result do Turno'!AA45)</f>
        <v>10</v>
      </c>
      <c r="Y43" s="213" t="n">
        <f aca="false">IF('Result do Turno'!AA44="","",'Result do Turno'!AA44)</f>
        <v>8</v>
      </c>
      <c r="Z43" s="211" t="str">
        <f aca="false">IF('Result do Turno'!AL43="","",'Result do Turno'!AL43)</f>
        <v>W</v>
      </c>
      <c r="AA43" s="212" t="str">
        <f aca="false">IF('Result do Turno'!AL42="","",'Result do Turno'!AL42)</f>
        <v>O</v>
      </c>
      <c r="AB43" s="212" t="str">
        <f aca="false">IF('Result do Turno'!AM43="","",'Result do Turno'!AM43)</f>
        <v/>
      </c>
      <c r="AC43" s="212" t="str">
        <f aca="false">IF('Result do Turno'!AM42="","",'Result do Turno'!AM42)</f>
        <v/>
      </c>
      <c r="AD43" s="212" t="str">
        <f aca="false">IF('Result do Turno'!AN43="","",'Result do Turno'!AN43)</f>
        <v/>
      </c>
      <c r="AE43" s="212" t="str">
        <f aca="false">IF('Result do Turno'!AN42="","",'Result do Turno'!AN42)</f>
        <v/>
      </c>
      <c r="AF43" s="212" t="str">
        <f aca="false">IF('Result do Turno'!AO43="","",'Result do Turno'!AO43)</f>
        <v/>
      </c>
      <c r="AG43" s="213" t="str">
        <f aca="false">IF('Result do Turno'!AO42="","",'Result do Turno'!AO42)</f>
        <v/>
      </c>
      <c r="AH43" s="211" t="str">
        <f aca="false">IF('Result do Turno'!AZ41="","",'Result do Turno'!AZ41)</f>
        <v/>
      </c>
      <c r="AI43" s="212" t="str">
        <f aca="false">IF('Result do Turno'!AZ40="","",'Result do Turno'!AZ40)</f>
        <v/>
      </c>
      <c r="AJ43" s="212" t="n">
        <f aca="false">IF('Result do Turno'!BA41="","",'Result do Turno'!BA41)</f>
        <v>6</v>
      </c>
      <c r="AK43" s="212" t="n">
        <f aca="false">IF('Result do Turno'!BA40="","",'Result do Turno'!BA40)</f>
        <v>3</v>
      </c>
      <c r="AL43" s="212" t="n">
        <f aca="false">IF('Result do Turno'!BB41="","",'Result do Turno'!BB41)</f>
        <v>6</v>
      </c>
      <c r="AM43" s="212" t="n">
        <f aca="false">IF('Result do Turno'!BB40="","",'Result do Turno'!BB40)</f>
        <v>3</v>
      </c>
      <c r="AN43" s="212" t="str">
        <f aca="false">IF('Result do Turno'!BC41="","",'Result do Turno'!BC41)</f>
        <v/>
      </c>
      <c r="AO43" s="213" t="str">
        <f aca="false">IF('Result do Turno'!BC40="","",'Result do Turno'!BC40)</f>
        <v/>
      </c>
      <c r="AP43" s="211" t="str">
        <f aca="false">IF('Result do Turno'!BN45="","",'Result do Turno'!BN45)</f>
        <v>W</v>
      </c>
      <c r="AQ43" s="212" t="str">
        <f aca="false">IF('Result do Turno'!BN44="","",'Result do Turno'!BN44)</f>
        <v>O</v>
      </c>
      <c r="AR43" s="212" t="str">
        <f aca="false">IF('Result do Turno'!BO45="","",'Result do Turno'!BO45)</f>
        <v/>
      </c>
      <c r="AS43" s="212" t="str">
        <f aca="false">IF('Result do Turno'!BO44="","",'Result do Turno'!BO44)</f>
        <v/>
      </c>
      <c r="AT43" s="212" t="str">
        <f aca="false">IF('Result do Turno'!BP45="","",'Result do Turno'!BP45)</f>
        <v/>
      </c>
      <c r="AU43" s="212" t="str">
        <f aca="false">IF('Result do Turno'!BP44="","",'Result do Turno'!BP44)</f>
        <v/>
      </c>
      <c r="AV43" s="212" t="str">
        <f aca="false">IF('Result do Turno'!BQ45="","",'Result do Turno'!BQ45)</f>
        <v/>
      </c>
      <c r="AW43" s="213" t="str">
        <f aca="false">IF('Result do Turno'!BQ44="","",'Result do Turno'!BQ44)</f>
        <v/>
      </c>
      <c r="AX43" s="211" t="str">
        <f aca="false">IF('Result do Turno'!CB44="","",'Result do Turno'!CB44)</f>
        <v/>
      </c>
      <c r="AY43" s="212" t="str">
        <f aca="false">IF('Result do Turno'!CB45="","",'Result do Turno'!CB45)</f>
        <v/>
      </c>
      <c r="AZ43" s="212" t="n">
        <f aca="false">IF('Result do Turno'!CC44="","",'Result do Turno'!CC44)</f>
        <v>6</v>
      </c>
      <c r="BA43" s="212" t="n">
        <f aca="false">IF('Result do Turno'!CC45="","",'Result do Turno'!CC45)</f>
        <v>3</v>
      </c>
      <c r="BB43" s="212" t="n">
        <f aca="false">IF('Result do Turno'!CD44="","",'Result do Turno'!CD44)</f>
        <v>6</v>
      </c>
      <c r="BC43" s="212" t="n">
        <f aca="false">IF('Result do Turno'!CD45="","",'Result do Turno'!CD45)</f>
        <v>2</v>
      </c>
      <c r="BD43" s="212" t="str">
        <f aca="false">IF('Result do Turno'!CE44="","",'Result do Turno'!CE44)</f>
        <v/>
      </c>
      <c r="BE43" s="213" t="str">
        <f aca="false">IF('Result do Turno'!CE45="","",'Result do Turno'!CE45)</f>
        <v/>
      </c>
      <c r="BG43" s="164" t="n">
        <f aca="false">'Result do Turno'!W45</f>
        <v>1</v>
      </c>
      <c r="BH43" s="164" t="str">
        <f aca="false">IF(R43="",IF(X43="",CONCATENATE(T43,"x",U43," ",V43,"x",W43),CONCATENATE(T43,"x",U43," ",V43,"x",W43," ",X43,"x",Y43)),CONCATENATE(R43,"x",S43))</f>
        <v>6x7 7x6 10x8</v>
      </c>
      <c r="BI43" s="164" t="n">
        <f aca="false">'Result do Turno'!AK43</f>
        <v>1</v>
      </c>
      <c r="BJ43" s="164" t="str">
        <f aca="false">IF(Z43="",IF(AF43="",CONCATENATE(AB43,"x",AC43," ",AD43,"x",AE43),CONCATENATE(AB43,"x",AC43," ",AD43,"x",AE43," ",AF43,"x",AG43)),CONCATENATE(Z43,"x",AA43))</f>
        <v>WxO</v>
      </c>
      <c r="BK43" s="164" t="n">
        <f aca="false">'Result do Turno'!AY41</f>
        <v>1</v>
      </c>
      <c r="BL43" s="164" t="str">
        <f aca="false">IF(AH43="",IF(AN43="",CONCATENATE(AJ43,"x",AK43," ",AL43,"x",AM43),CONCATENATE(AJ43,"x",AK43," ",AL43,"x",AM43," ",AN43,"x",AO43)),CONCATENATE(AH43,"x",AI43))</f>
        <v>6x3 6x3</v>
      </c>
      <c r="BM43" s="164" t="n">
        <f aca="false">'Result do Turno'!BM45</f>
        <v>1</v>
      </c>
      <c r="BN43" s="164" t="str">
        <f aca="false">IF(AP43="",IF(AV43="",CONCATENATE(AR43,"x",AS43," ",AT43,"x",AU43),CONCATENATE(AR43,"x",AS43," ",AT43,"x",AU43," ",AV43,"x",AW43)),CONCATENATE(AP43,"x",AQ43))</f>
        <v>WxO</v>
      </c>
      <c r="BO43" s="164" t="n">
        <f aca="false">'Result do Turno'!CA44</f>
        <v>1</v>
      </c>
      <c r="BP43" s="164" t="str">
        <f aca="false">IF(AX43="",IF(BD43="",CONCATENATE(AZ43,"x",BA43," ",BB43,"x",BC43),CONCATENATE(AZ43,"x",BA43," ",BB43,"x",BC43," ",BD43,"x",BE43)),CONCATENATE(AX43,"x",AY43))</f>
        <v>6x3 6x2</v>
      </c>
      <c r="BQ43" s="164" t="n">
        <f aca="false">IF(BH43="x x","",1)</f>
        <v>1</v>
      </c>
      <c r="BR43" s="164" t="str">
        <f aca="false">IF(BG43=1,CONCATENATE($A43, " venceu ",B43," por ",BH43),IF(BH43="OxW",CONCATENATE($A43, " perdeu para ",B43," por WxO"),CONCATENATE($A43, " perdeu para ",B43," por ",BH43)))</f>
        <v>RENATO OLIVEIRA venceu LOURIVALDO RABELO por 6x7 7x6 10x8</v>
      </c>
      <c r="BS43" s="164" t="n">
        <f aca="false">IF(BJ43="x x","",1)</f>
        <v>1</v>
      </c>
      <c r="BT43" s="164" t="str">
        <f aca="false">IF(BI43=1,CONCATENATE($A43, " venceu ",D43," por ",BJ43),IF(BJ43="OxW",CONCATENATE($A43, " perdeu para ",D43," por WxO"),CONCATENATE($A43, " perdeu para ",D43," por ",BJ43)))</f>
        <v>RENATO OLIVEIRA venceu THIAGO MILHOMEM por WxO</v>
      </c>
      <c r="BU43" s="164" t="n">
        <f aca="false">IF(BL43="x x","",1)</f>
        <v>1</v>
      </c>
      <c r="BV43" s="164" t="str">
        <f aca="false">IF(BK43=1,CONCATENATE($A43, " venceu ",F43," por ",BL43),IF(BL43="OxW",CONCATENATE($A43, " perdeu para ",F43," por WxO"),CONCATENATE($A43, " perdeu para ",F43," por ",BL43)))</f>
        <v>RENATO OLIVEIRA venceu EDUARDO BARBOSA por 6x3 6x3</v>
      </c>
      <c r="BW43" s="164" t="n">
        <f aca="false">IF(BN43="x x","",1)</f>
        <v>1</v>
      </c>
      <c r="BX43" s="164" t="str">
        <f aca="false">IF(BM43=1,CONCATENATE($A43, " venceu ",H43," por ",BN43),IF(BN43="OxW",CONCATENATE($A43, " perdeu para ",H43," por WxO"),CONCATENATE($A43, " perdeu para ",H43," por ",BN43)))</f>
        <v>RENATO OLIVEIRA venceu RICARDO MACHADO por WxO</v>
      </c>
      <c r="BY43" s="164" t="n">
        <f aca="false">IF(BP43="x x","",1)</f>
        <v>1</v>
      </c>
      <c r="BZ43" s="164" t="str">
        <f aca="false">IF(BO43=1,CONCATENATE($A43, " venceu ",J43," por ",BP43),IF(BP43="OxW",CONCATENATE($A43, " perdeu para ",J43," por WxO"),CONCATENATE($A43, " perdeu para ",J43," por ",BP43)))</f>
        <v>RENATO OLIVEIRA venceu MARCELO MORAES por 6x3 6x2</v>
      </c>
      <c r="CB43" s="164" t="str">
        <f aca="false">IF(BQ43=1,BR43,CONCATENATE(A43, " x ",B43))</f>
        <v>RENATO OLIVEIRA venceu LOURIVALDO RABELO por 6x7 7x6 10x8</v>
      </c>
      <c r="CC43" s="164" t="str">
        <f aca="false">IF(BS43=1,BT43,CONCATENATE(A43, " x ",D43))</f>
        <v>RENATO OLIVEIRA venceu THIAGO MILHOMEM por WxO</v>
      </c>
      <c r="CD43" s="164" t="str">
        <f aca="false">IF(BU43=1,BV43,CONCATENATE(A43, " x ",F43))</f>
        <v>RENATO OLIVEIRA venceu EDUARDO BARBOSA por 6x3 6x3</v>
      </c>
      <c r="CE43" s="164" t="str">
        <f aca="false">IF(BW43=1,BX43,CONCATENATE(A43, " x ",H43))</f>
        <v>RENATO OLIVEIRA venceu RICARDO MACHADO por WxO</v>
      </c>
      <c r="CF43" s="164" t="str">
        <f aca="false">IF(BY43=1,BZ43,CONCATENATE(A43, " x ",J43))</f>
        <v>RENATO OLIVEIRA venceu MARCELO MORAES por 6x3 6x2</v>
      </c>
      <c r="CG43" s="164" t="n">
        <f aca="false">COUNTIF(BH43:BP43,"OxW")</f>
        <v>0</v>
      </c>
      <c r="CH43" s="164" t="str">
        <f aca="false">IF(CG43&gt;2,CONCATENATE(A43," perdeu ",CG43, " jogos por WxO - Seus resultados todos serão alterados para perdidos por WxO",""),"")</f>
        <v/>
      </c>
    </row>
    <row r="44" customFormat="false" ht="15" hidden="false" customHeight="false" outlineLevel="0" collapsed="false">
      <c r="A44" s="205" t="str">
        <f aca="false">'Result do Turno'!D44</f>
        <v>RICARDO MACHADO</v>
      </c>
      <c r="B44" s="164" t="str">
        <f aca="false">'Result do Turno'!V42</f>
        <v>THIAGO MILHOMEM</v>
      </c>
      <c r="C44" s="164" t="str">
        <f aca="false">IF(BQ44=1,"",IF(M44=0,A44,B44))</f>
        <v/>
      </c>
      <c r="D44" s="164" t="str">
        <f aca="false">'Result do Turno'!AJ40</f>
        <v>EDUARDO BARBOSA</v>
      </c>
      <c r="E44" s="164" t="str">
        <f aca="false">IF(BS44=1,"",IF(N44=0,A44,D44))</f>
        <v/>
      </c>
      <c r="F44" s="164" t="str">
        <f aca="false">'Result do Turno'!AX45</f>
        <v>MARCELO MORAES</v>
      </c>
      <c r="G44" s="164" t="str">
        <f aca="false">IF(BU44=1,"",IF(O44=0,A44,F44))</f>
        <v/>
      </c>
      <c r="H44" s="164" t="str">
        <f aca="false">'Result do Turno'!BL45</f>
        <v>RENATO OLIVEIRA</v>
      </c>
      <c r="I44" s="164" t="str">
        <f aca="false">IF(BW44=1,"",IF(P44=0,A44,H44))</f>
        <v/>
      </c>
      <c r="J44" s="164" t="str">
        <f aca="false">'Result do Turno'!BZ42</f>
        <v>LOURIVALDO RABELO</v>
      </c>
      <c r="K44" s="164" t="str">
        <f aca="false">IF(BY44=1,"",IF(Q44=0,A44,J44))</f>
        <v/>
      </c>
      <c r="M44" s="207" t="n">
        <f aca="false">'Result do Turno'!U42</f>
        <v>0</v>
      </c>
      <c r="N44" s="207" t="str">
        <f aca="false">'Result do Turno'!AI40</f>
        <v>(D)</v>
      </c>
      <c r="O44" s="207" t="str">
        <f aca="false">'Result do Turno'!AW45</f>
        <v>(D)</v>
      </c>
      <c r="P44" s="207" t="n">
        <f aca="false">'Result do Turno'!BK45</f>
        <v>0</v>
      </c>
      <c r="Q44" s="207" t="str">
        <f aca="false">'Result do Turno'!BY42</f>
        <v>(D)</v>
      </c>
      <c r="R44" s="211" t="str">
        <f aca="false">IF('Result do Turno'!X43="","",'Result do Turno'!X43)</f>
        <v/>
      </c>
      <c r="S44" s="212" t="str">
        <f aca="false">IF('Result do Turno'!X42="","",'Result do Turno'!X42)</f>
        <v/>
      </c>
      <c r="T44" s="212" t="n">
        <f aca="false">IF('Result do Turno'!Y43="","",'Result do Turno'!Y43)</f>
        <v>6</v>
      </c>
      <c r="U44" s="212" t="n">
        <f aca="false">IF('Result do Turno'!Y42="","",'Result do Turno'!Y42)</f>
        <v>1</v>
      </c>
      <c r="V44" s="212" t="n">
        <f aca="false">IF('Result do Turno'!Z43="","",'Result do Turno'!Z43)</f>
        <v>6</v>
      </c>
      <c r="W44" s="212" t="n">
        <f aca="false">IF('Result do Turno'!Z42="","",'Result do Turno'!Z42)</f>
        <v>2</v>
      </c>
      <c r="X44" s="212" t="str">
        <f aca="false">IF('Result do Turno'!AA43="","",'Result do Turno'!AA43)</f>
        <v/>
      </c>
      <c r="Y44" s="213" t="str">
        <f aca="false">IF('Result do Turno'!AA42="","",'Result do Turno'!AA42)</f>
        <v/>
      </c>
      <c r="Z44" s="211" t="str">
        <f aca="false">IF('Result do Turno'!AL41="","",'Result do Turno'!AL41)</f>
        <v/>
      </c>
      <c r="AA44" s="212" t="str">
        <f aca="false">IF('Result do Turno'!AL40="","",'Result do Turno'!AL40)</f>
        <v/>
      </c>
      <c r="AB44" s="212" t="n">
        <f aca="false">IF('Result do Turno'!AM41="","",'Result do Turno'!AM41)</f>
        <v>3</v>
      </c>
      <c r="AC44" s="212" t="n">
        <f aca="false">IF('Result do Turno'!AM40="","",'Result do Turno'!AM40)</f>
        <v>6</v>
      </c>
      <c r="AD44" s="212" t="n">
        <f aca="false">IF('Result do Turno'!AN41="","",'Result do Turno'!AN41)</f>
        <v>2</v>
      </c>
      <c r="AE44" s="212" t="n">
        <f aca="false">IF('Result do Turno'!AN40="","",'Result do Turno'!AN40)</f>
        <v>6</v>
      </c>
      <c r="AF44" s="212" t="str">
        <f aca="false">IF('Result do Turno'!AO41="","",'Result do Turno'!AO41)</f>
        <v/>
      </c>
      <c r="AG44" s="213" t="str">
        <f aca="false">IF('Result do Turno'!AO40="","",'Result do Turno'!AO40)</f>
        <v/>
      </c>
      <c r="AH44" s="211" t="str">
        <f aca="false">IF('Result do Turno'!AZ44="","",'Result do Turno'!AZ44)</f>
        <v/>
      </c>
      <c r="AI44" s="212" t="str">
        <f aca="false">IF('Result do Turno'!AZ45="","",'Result do Turno'!AZ45)</f>
        <v/>
      </c>
      <c r="AJ44" s="212" t="n">
        <f aca="false">IF('Result do Turno'!BA44="","",'Result do Turno'!BA44)</f>
        <v>3</v>
      </c>
      <c r="AK44" s="212" t="n">
        <f aca="false">IF('Result do Turno'!BA45="","",'Result do Turno'!BA45)</f>
        <v>6</v>
      </c>
      <c r="AL44" s="212" t="n">
        <f aca="false">IF('Result do Turno'!BB44="","",'Result do Turno'!BB44)</f>
        <v>3</v>
      </c>
      <c r="AM44" s="212" t="n">
        <f aca="false">IF('Result do Turno'!BB45="","",'Result do Turno'!BB45)</f>
        <v>6</v>
      </c>
      <c r="AN44" s="212" t="str">
        <f aca="false">IF('Result do Turno'!BC44="","",'Result do Turno'!BC44)</f>
        <v/>
      </c>
      <c r="AO44" s="213" t="str">
        <f aca="false">IF('Result do Turno'!BC45="","",'Result do Turno'!BC45)</f>
        <v/>
      </c>
      <c r="AP44" s="211" t="str">
        <f aca="false">IF('Result do Turno'!BN44="","",'Result do Turno'!BN44)</f>
        <v>O</v>
      </c>
      <c r="AQ44" s="212" t="str">
        <f aca="false">IF('Result do Turno'!BN45="","",'Result do Turno'!BN45)</f>
        <v>W</v>
      </c>
      <c r="AR44" s="212" t="str">
        <f aca="false">IF('Result do Turno'!BO44="","",'Result do Turno'!BO44)</f>
        <v/>
      </c>
      <c r="AS44" s="212" t="str">
        <f aca="false">IF('Result do Turno'!BO45="","",'Result do Turno'!BO45)</f>
        <v/>
      </c>
      <c r="AT44" s="212" t="str">
        <f aca="false">IF('Result do Turno'!BP44="","",'Result do Turno'!BP44)</f>
        <v/>
      </c>
      <c r="AU44" s="212" t="str">
        <f aca="false">IF('Result do Turno'!BP45="","",'Result do Turno'!BP45)</f>
        <v/>
      </c>
      <c r="AV44" s="212" t="str">
        <f aca="false">IF('Result do Turno'!BQ44="","",'Result do Turno'!BQ44)</f>
        <v/>
      </c>
      <c r="AW44" s="213" t="str">
        <f aca="false">IF('Result do Turno'!BQ45="","",'Result do Turno'!BQ45)</f>
        <v/>
      </c>
      <c r="AX44" s="211" t="str">
        <f aca="false">IF('Result do Turno'!CB43="","",'Result do Turno'!CB43)</f>
        <v/>
      </c>
      <c r="AY44" s="212" t="str">
        <f aca="false">IF('Result do Turno'!CB42="","",'Result do Turno'!CB42)</f>
        <v/>
      </c>
      <c r="AZ44" s="212" t="n">
        <f aca="false">IF('Result do Turno'!CC43="","",'Result do Turno'!CC43)</f>
        <v>3</v>
      </c>
      <c r="BA44" s="212" t="n">
        <f aca="false">IF('Result do Turno'!CC42="","",'Result do Turno'!CC42)</f>
        <v>6</v>
      </c>
      <c r="BB44" s="212" t="n">
        <f aca="false">IF('Result do Turno'!CD43="","",'Result do Turno'!CD43)</f>
        <v>5</v>
      </c>
      <c r="BC44" s="212" t="n">
        <f aca="false">IF('Result do Turno'!CD42="","",'Result do Turno'!CD42)</f>
        <v>7</v>
      </c>
      <c r="BD44" s="212" t="str">
        <f aca="false">IF('Result do Turno'!CE43="","",'Result do Turno'!CE43)</f>
        <v/>
      </c>
      <c r="BE44" s="213" t="str">
        <f aca="false">IF('Result do Turno'!CE42="","",'Result do Turno'!CE42)</f>
        <v/>
      </c>
      <c r="BG44" s="164" t="n">
        <f aca="false">'Result do Turno'!W43</f>
        <v>1</v>
      </c>
      <c r="BH44" s="164" t="str">
        <f aca="false">IF(R44="",IF(X44="",CONCATENATE(T44,"x",U44," ",V44,"x",W44),CONCATENATE(T44,"x",U44," ",V44,"x",W44," ",X44,"x",Y44)),CONCATENATE(R44,"x",S44))</f>
        <v>6x1 6x2</v>
      </c>
      <c r="BI44" s="164" t="n">
        <f aca="false">'Result do Turno'!AK41</f>
        <v>0</v>
      </c>
      <c r="BJ44" s="164" t="str">
        <f aca="false">IF(Z44="",IF(AF44="",CONCATENATE(AB44,"x",AC44," ",AD44,"x",AE44),CONCATENATE(AB44,"x",AC44," ",AD44,"x",AE44," ",AF44,"x",AG44)),CONCATENATE(Z44,"x",AA44))</f>
        <v>3x6 2x6</v>
      </c>
      <c r="BK44" s="164" t="n">
        <f aca="false">'Result do Turno'!AY44</f>
        <v>0</v>
      </c>
      <c r="BL44" s="164" t="str">
        <f aca="false">IF(AH44="",IF(AN44="",CONCATENATE(AJ44,"x",AK44," ",AL44,"x",AM44),CONCATENATE(AJ44,"x",AK44," ",AL44,"x",AM44," ",AN44,"x",AO44)),CONCATENATE(AH44,"x",AI44))</f>
        <v>3x6 3x6</v>
      </c>
      <c r="BM44" s="164" t="n">
        <f aca="false">'Result do Turno'!BM44</f>
        <v>0</v>
      </c>
      <c r="BN44" s="164" t="str">
        <f aca="false">IF(AP44="",IF(AV44="",CONCATENATE(AR44,"x",AS44," ",AT44,"x",AU44),CONCATENATE(AR44,"x",AS44," ",AT44,"x",AU44," ",AV44,"x",AW44)),CONCATENATE(AP44,"x",AQ44))</f>
        <v>OxW</v>
      </c>
      <c r="BO44" s="164" t="n">
        <f aca="false">'Result do Turno'!CA43</f>
        <v>0</v>
      </c>
      <c r="BP44" s="164" t="str">
        <f aca="false">IF(AX44="",IF(BD44="",CONCATENATE(AZ44,"x",BA44," ",BB44,"x",BC44),CONCATENATE(AZ44,"x",BA44," ",BB44,"x",BC44," ",BD44,"x",BE44)),CONCATENATE(AX44,"x",AY44))</f>
        <v>3x6 5x7</v>
      </c>
      <c r="BQ44" s="164" t="n">
        <f aca="false">IF(BH44="x x","",1)</f>
        <v>1</v>
      </c>
      <c r="BR44" s="164" t="str">
        <f aca="false">IF(BG44=1,CONCATENATE($A44, " venceu ",B44," por ",BH44),IF(BH44="OxW",CONCATENATE($A44, " perdeu para ",B44," por WxO"),CONCATENATE($A44, " perdeu para ",B44," por ",BH44)))</f>
        <v>RICARDO MACHADO venceu THIAGO MILHOMEM por 6x1 6x2</v>
      </c>
      <c r="BS44" s="164" t="n">
        <f aca="false">IF(BJ44="x x","",1)</f>
        <v>1</v>
      </c>
      <c r="BT44" s="164" t="str">
        <f aca="false">IF(BI44=1,CONCATENATE($A44, " venceu ",D44," por ",BJ44),IF(BJ44="OxW",CONCATENATE($A44, " perdeu para ",D44," por WxO"),CONCATENATE($A44, " perdeu para ",D44," por ",BJ44)))</f>
        <v>RICARDO MACHADO perdeu para EDUARDO BARBOSA por 3x6 2x6</v>
      </c>
      <c r="BU44" s="164" t="n">
        <f aca="false">IF(BL44="x x","",1)</f>
        <v>1</v>
      </c>
      <c r="BV44" s="164" t="str">
        <f aca="false">IF(BK44=1,CONCATENATE($A44, " venceu ",F44," por ",BL44),IF(BL44="OxW",CONCATENATE($A44, " perdeu para ",F44," por WxO"),CONCATENATE($A44, " perdeu para ",F44," por ",BL44)))</f>
        <v>RICARDO MACHADO perdeu para MARCELO MORAES por 3x6 3x6</v>
      </c>
      <c r="BW44" s="164" t="n">
        <f aca="false">IF(BN44="x x","",1)</f>
        <v>1</v>
      </c>
      <c r="BX44" s="164" t="str">
        <f aca="false">IF(BM44=1,CONCATENATE($A44, " venceu ",H44," por ",BN44),IF(BN44="OxW",CONCATENATE($A44, " perdeu para ",H44," por WxO"),CONCATENATE($A44, " perdeu para ",H44," por ",BN44)))</f>
        <v>RICARDO MACHADO perdeu para RENATO OLIVEIRA por WxO</v>
      </c>
      <c r="BY44" s="164" t="n">
        <f aca="false">IF(BP44="x x","",1)</f>
        <v>1</v>
      </c>
      <c r="BZ44" s="164" t="str">
        <f aca="false">IF(BO44=1,CONCATENATE($A44, " venceu ",J44," por ",BP44),IF(BP44="OxW",CONCATENATE($A44, " perdeu para ",J44," por WxO"),CONCATENATE($A44, " perdeu para ",J44," por ",BP44)))</f>
        <v>RICARDO MACHADO perdeu para LOURIVALDO RABELO por 3x6 5x7</v>
      </c>
      <c r="CB44" s="164" t="str">
        <f aca="false">IF(BQ44=1,BR44,CONCATENATE(A44, " x ",B44))</f>
        <v>RICARDO MACHADO venceu THIAGO MILHOMEM por 6x1 6x2</v>
      </c>
      <c r="CC44" s="164" t="str">
        <f aca="false">IF(BS44=1,BT44,CONCATENATE(A44, " x ",D44))</f>
        <v>RICARDO MACHADO perdeu para EDUARDO BARBOSA por 3x6 2x6</v>
      </c>
      <c r="CD44" s="164" t="str">
        <f aca="false">IF(BU44=1,BV44,CONCATENATE(A44, " x ",F44))</f>
        <v>RICARDO MACHADO perdeu para MARCELO MORAES por 3x6 3x6</v>
      </c>
      <c r="CE44" s="164" t="str">
        <f aca="false">IF(BW44=1,BX44,CONCATENATE(A44, " x ",H44))</f>
        <v>RICARDO MACHADO perdeu para RENATO OLIVEIRA por WxO</v>
      </c>
      <c r="CF44" s="164" t="str">
        <f aca="false">IF(BY44=1,BZ44,CONCATENATE(A44, " x ",J44))</f>
        <v>RICARDO MACHADO perdeu para LOURIVALDO RABELO por 3x6 5x7</v>
      </c>
      <c r="CG44" s="164" t="n">
        <f aca="false">COUNTIF(BH44:BP44,"OxW")</f>
        <v>1</v>
      </c>
      <c r="CH44" s="164" t="str">
        <f aca="false">IF(CG44&gt;2,CONCATENATE(A44," perdeu ",CG44, " jogos por WxO - Seus resultados todos serão alterados para perdidos por WxO",""),"")</f>
        <v/>
      </c>
    </row>
    <row r="45" customFormat="false" ht="15" hidden="false" customHeight="false" outlineLevel="0" collapsed="false">
      <c r="A45" s="205" t="str">
        <f aca="false">'Result do Turno'!D45</f>
        <v>MARCELO MORAES</v>
      </c>
      <c r="B45" s="164" t="str">
        <f aca="false">'Result do Turno'!V40</f>
        <v>EDUARDO BARBOSA</v>
      </c>
      <c r="C45" s="164" t="str">
        <f aca="false">IF(BQ45=1,"",IF(M45=0,A45,B45))</f>
        <v/>
      </c>
      <c r="D45" s="164" t="str">
        <f aca="false">'Result do Turno'!AJ44</f>
        <v>LOURIVALDO RABELO</v>
      </c>
      <c r="E45" s="164" t="str">
        <f aca="false">IF(BS45=1,"",IF(N45=0,A45,D45))</f>
        <v/>
      </c>
      <c r="F45" s="164" t="str">
        <f aca="false">'Result do Turno'!AX44</f>
        <v>RICARDO MACHADO</v>
      </c>
      <c r="G45" s="164" t="str">
        <f aca="false">IF(BU45=1,"",IF(O45=0,A45,F45))</f>
        <v/>
      </c>
      <c r="H45" s="164" t="str">
        <f aca="false">'Result do Turno'!BL42</f>
        <v>THIAGO MILHOMEM</v>
      </c>
      <c r="I45" s="164" t="str">
        <f aca="false">IF(BW45=1,"",IF(P45=0,A45,H45))</f>
        <v/>
      </c>
      <c r="J45" s="164" t="str">
        <f aca="false">'Result do Turno'!BZ44</f>
        <v>RENATO OLIVEIRA</v>
      </c>
      <c r="K45" s="164" t="str">
        <f aca="false">IF(BY45=1,"",IF(Q45=0,A45,J45))</f>
        <v/>
      </c>
      <c r="M45" s="207" t="n">
        <f aca="false">'Result do Turno'!U40</f>
        <v>0</v>
      </c>
      <c r="N45" s="207" t="str">
        <f aca="false">'Result do Turno'!AI44</f>
        <v>(D)</v>
      </c>
      <c r="O45" s="207" t="n">
        <f aca="false">'Result do Turno'!AW44</f>
        <v>0</v>
      </c>
      <c r="P45" s="207" t="n">
        <f aca="false">'Result do Turno'!BK42</f>
        <v>0</v>
      </c>
      <c r="Q45" s="207" t="str">
        <f aca="false">'Result do Turno'!BY44</f>
        <v>(D)</v>
      </c>
      <c r="R45" s="214" t="str">
        <f aca="false">IF('Result do Turno'!X41="","",'Result do Turno'!X41)</f>
        <v/>
      </c>
      <c r="S45" s="215" t="str">
        <f aca="false">IF('Result do Turno'!X40="","",'Result do Turno'!X40)</f>
        <v/>
      </c>
      <c r="T45" s="215" t="n">
        <f aca="false">IF('Result do Turno'!Y41="","",'Result do Turno'!Y41)</f>
        <v>2</v>
      </c>
      <c r="U45" s="215" t="n">
        <f aca="false">IF('Result do Turno'!Y40="","",'Result do Turno'!Y40)</f>
        <v>6</v>
      </c>
      <c r="V45" s="215" t="n">
        <f aca="false">IF('Result do Turno'!Z41="","",'Result do Turno'!Z41)</f>
        <v>1</v>
      </c>
      <c r="W45" s="215" t="n">
        <f aca="false">IF('Result do Turno'!Z40="","",'Result do Turno'!Z40)</f>
        <v>6</v>
      </c>
      <c r="X45" s="215" t="str">
        <f aca="false">IF('Result do Turno'!AA41="","",'Result do Turno'!AA41)</f>
        <v/>
      </c>
      <c r="Y45" s="216" t="str">
        <f aca="false">IF('Result do Turno'!AA40="","",'Result do Turno'!AA40)</f>
        <v/>
      </c>
      <c r="Z45" s="214" t="str">
        <f aca="false">IF('Result do Turno'!AL45="","",'Result do Turno'!AL45)</f>
        <v/>
      </c>
      <c r="AA45" s="215" t="str">
        <f aca="false">IF('Result do Turno'!AL44="","",'Result do Turno'!AL44)</f>
        <v/>
      </c>
      <c r="AB45" s="215" t="n">
        <f aca="false">IF('Result do Turno'!AM45="","",'Result do Turno'!AM45)</f>
        <v>4</v>
      </c>
      <c r="AC45" s="215" t="n">
        <f aca="false">IF('Result do Turno'!AM44="","",'Result do Turno'!AM44)</f>
        <v>6</v>
      </c>
      <c r="AD45" s="215" t="n">
        <f aca="false">IF('Result do Turno'!AN45="","",'Result do Turno'!AN45)</f>
        <v>1</v>
      </c>
      <c r="AE45" s="215" t="n">
        <f aca="false">IF('Result do Turno'!AN44="","",'Result do Turno'!AN44)</f>
        <v>6</v>
      </c>
      <c r="AF45" s="215" t="str">
        <f aca="false">IF('Result do Turno'!AO45="","",'Result do Turno'!AO45)</f>
        <v/>
      </c>
      <c r="AG45" s="216" t="str">
        <f aca="false">IF('Result do Turno'!AO44="","",'Result do Turno'!AO44)</f>
        <v/>
      </c>
      <c r="AH45" s="214" t="str">
        <f aca="false">IF('Result do Turno'!AZ45="","",'Result do Turno'!AZ45)</f>
        <v/>
      </c>
      <c r="AI45" s="215" t="str">
        <f aca="false">IF('Result do Turno'!AZ44="","",'Result do Turno'!AZ44)</f>
        <v/>
      </c>
      <c r="AJ45" s="215" t="n">
        <f aca="false">IF('Result do Turno'!BA45="","",'Result do Turno'!BA45)</f>
        <v>6</v>
      </c>
      <c r="AK45" s="215" t="n">
        <f aca="false">IF('Result do Turno'!BA44="","",'Result do Turno'!BA44)</f>
        <v>3</v>
      </c>
      <c r="AL45" s="215" t="n">
        <f aca="false">IF('Result do Turno'!BB45="","",'Result do Turno'!BB45)</f>
        <v>6</v>
      </c>
      <c r="AM45" s="215" t="n">
        <f aca="false">IF('Result do Turno'!BB44="","",'Result do Turno'!BB44)</f>
        <v>3</v>
      </c>
      <c r="AN45" s="215" t="str">
        <f aca="false">IF('Result do Turno'!BC45="","",'Result do Turno'!BC45)</f>
        <v/>
      </c>
      <c r="AO45" s="216" t="str">
        <f aca="false">IF('Result do Turno'!BC44="","",'Result do Turno'!BC44)</f>
        <v/>
      </c>
      <c r="AP45" s="214" t="str">
        <f aca="false">IF('Result do Turno'!BN43="","",'Result do Turno'!BN43)</f>
        <v>W</v>
      </c>
      <c r="AQ45" s="215" t="str">
        <f aca="false">IF('Result do Turno'!BN42="","",'Result do Turno'!BN42)</f>
        <v>O</v>
      </c>
      <c r="AR45" s="215" t="str">
        <f aca="false">IF('Result do Turno'!BO43="","",'Result do Turno'!BO43)</f>
        <v/>
      </c>
      <c r="AS45" s="215" t="str">
        <f aca="false">IF('Result do Turno'!BO42="","",'Result do Turno'!BO42)</f>
        <v/>
      </c>
      <c r="AT45" s="215" t="str">
        <f aca="false">IF('Result do Turno'!BP43="","",'Result do Turno'!BP43)</f>
        <v/>
      </c>
      <c r="AU45" s="215" t="str">
        <f aca="false">IF('Result do Turno'!BP42="","",'Result do Turno'!BP42)</f>
        <v/>
      </c>
      <c r="AV45" s="215" t="str">
        <f aca="false">IF('Result do Turno'!BQ43="","",'Result do Turno'!BQ43)</f>
        <v/>
      </c>
      <c r="AW45" s="216" t="str">
        <f aca="false">IF('Result do Turno'!BQ42="","",'Result do Turno'!BQ42)</f>
        <v/>
      </c>
      <c r="AX45" s="214" t="str">
        <f aca="false">IF('Result do Turno'!CB45="","",'Result do Turno'!CB45)</f>
        <v/>
      </c>
      <c r="AY45" s="215" t="str">
        <f aca="false">IF('Result do Turno'!CB44="","",'Result do Turno'!CB44)</f>
        <v/>
      </c>
      <c r="AZ45" s="215" t="n">
        <f aca="false">IF('Result do Turno'!CC45="","",'Result do Turno'!CC45)</f>
        <v>3</v>
      </c>
      <c r="BA45" s="215" t="n">
        <f aca="false">IF('Result do Turno'!CC44="","",'Result do Turno'!CC44)</f>
        <v>6</v>
      </c>
      <c r="BB45" s="215" t="n">
        <f aca="false">IF('Result do Turno'!CD45="","",'Result do Turno'!CD45)</f>
        <v>2</v>
      </c>
      <c r="BC45" s="215" t="n">
        <f aca="false">IF('Result do Turno'!CD44="","",'Result do Turno'!CD44)</f>
        <v>6</v>
      </c>
      <c r="BD45" s="215" t="str">
        <f aca="false">IF('Result do Turno'!CE45="","",'Result do Turno'!CE45)</f>
        <v/>
      </c>
      <c r="BE45" s="216" t="str">
        <f aca="false">IF('Result do Turno'!CE44="","",'Result do Turno'!CE44)</f>
        <v/>
      </c>
      <c r="BG45" s="164" t="n">
        <f aca="false">'Result do Turno'!W41</f>
        <v>0</v>
      </c>
      <c r="BH45" s="164" t="str">
        <f aca="false">IF(R45="",IF(X45="",CONCATENATE(T45,"x",U45," ",V45,"x",W45),CONCATENATE(T45,"x",U45," ",V45,"x",W45," ",X45,"x",Y45)),CONCATENATE(R45,"x",S45))</f>
        <v>2x6 1x6</v>
      </c>
      <c r="BI45" s="164" t="n">
        <f aca="false">'Result do Turno'!AK45</f>
        <v>0</v>
      </c>
      <c r="BJ45" s="164" t="str">
        <f aca="false">IF(Z45="",IF(AF45="",CONCATENATE(AB45,"x",AC45," ",AD45,"x",AE45),CONCATENATE(AB45,"x",AC45," ",AD45,"x",AE45," ",AF45,"x",AG45)),CONCATENATE(Z45,"x",AA45))</f>
        <v>4x6 1x6</v>
      </c>
      <c r="BK45" s="164" t="n">
        <f aca="false">'Result do Turno'!AY45</f>
        <v>1</v>
      </c>
      <c r="BL45" s="164" t="str">
        <f aca="false">IF(AH45="",IF(AN45="",CONCATENATE(AJ45,"x",AK45," ",AL45,"x",AM45),CONCATENATE(AJ45,"x",AK45," ",AL45,"x",AM45," ",AN45,"x",AO45)),CONCATENATE(AH45,"x",AI45))</f>
        <v>6x3 6x3</v>
      </c>
      <c r="BM45" s="164" t="n">
        <f aca="false">'Result do Turno'!BM43</f>
        <v>1</v>
      </c>
      <c r="BN45" s="164" t="str">
        <f aca="false">IF(AP45="",IF(AV45="",CONCATENATE(AR45,"x",AS45," ",AT45,"x",AU45),CONCATENATE(AR45,"x",AS45," ",AT45,"x",AU45," ",AV45,"x",AW45)),CONCATENATE(AP45,"x",AQ45))</f>
        <v>WxO</v>
      </c>
      <c r="BO45" s="164" t="n">
        <f aca="false">'Result do Turno'!CA45</f>
        <v>0</v>
      </c>
      <c r="BP45" s="164" t="str">
        <f aca="false">IF(AX45="",IF(BD45="",CONCATENATE(AZ45,"x",BA45," ",BB45,"x",BC45),CONCATENATE(AZ45,"x",BA45," ",BB45,"x",BC45," ",BD45,"x",BE45)),CONCATENATE(AX45,"x",AY45))</f>
        <v>3x6 2x6</v>
      </c>
      <c r="BQ45" s="164" t="n">
        <f aca="false">IF(BH45="x x","",1)</f>
        <v>1</v>
      </c>
      <c r="BR45" s="164" t="str">
        <f aca="false">IF(BG45=1,CONCATENATE($A45, " venceu ",B45," por ",BH45),IF(BH45="OxW",CONCATENATE($A45, " perdeu para ",B45," por WxO"),CONCATENATE($A45, " perdeu para ",B45," por ",BH45)))</f>
        <v>MARCELO MORAES perdeu para EDUARDO BARBOSA por 2x6 1x6</v>
      </c>
      <c r="BS45" s="164" t="n">
        <f aca="false">IF(BJ45="x x","",1)</f>
        <v>1</v>
      </c>
      <c r="BT45" s="164" t="str">
        <f aca="false">IF(BI45=1,CONCATENATE($A45, " venceu ",D45," por ",BJ45),IF(BJ45="OxW",CONCATENATE($A45, " perdeu para ",D45," por WxO"),CONCATENATE($A45, " perdeu para ",D45," por ",BJ45)))</f>
        <v>MARCELO MORAES perdeu para LOURIVALDO RABELO por 4x6 1x6</v>
      </c>
      <c r="BU45" s="164" t="n">
        <f aca="false">IF(BL45="x x","",1)</f>
        <v>1</v>
      </c>
      <c r="BV45" s="164" t="str">
        <f aca="false">IF(BK45=1,CONCATENATE($A45, " venceu ",F45," por ",BL45),IF(BL45="OxW",CONCATENATE($A45, " perdeu para ",F45," por WxO"),CONCATENATE($A45, " perdeu para ",F45," por ",BL45)))</f>
        <v>MARCELO MORAES venceu RICARDO MACHADO por 6x3 6x3</v>
      </c>
      <c r="BW45" s="164" t="n">
        <f aca="false">IF(BN45="x x","",1)</f>
        <v>1</v>
      </c>
      <c r="BX45" s="164" t="str">
        <f aca="false">IF(BM45=1,CONCATENATE($A45, " venceu ",H45," por ",BN45),IF(BN45="OxW",CONCATENATE($A45, " perdeu para ",H45," por WxO"),CONCATENATE($A45, " perdeu para ",H45," por ",BN45)))</f>
        <v>MARCELO MORAES venceu THIAGO MILHOMEM por WxO</v>
      </c>
      <c r="BY45" s="164" t="n">
        <f aca="false">IF(BP45="x x","",1)</f>
        <v>1</v>
      </c>
      <c r="BZ45" s="164" t="str">
        <f aca="false">IF(BO45=1,CONCATENATE($A45, " venceu ",J45," por ",BP45),IF(BP45="OxW",CONCATENATE($A45, " perdeu para ",J45," por WxO"),CONCATENATE($A45, " perdeu para ",J45," por ",BP45)))</f>
        <v>MARCELO MORAES perdeu para RENATO OLIVEIRA por 3x6 2x6</v>
      </c>
      <c r="CB45" s="164" t="str">
        <f aca="false">IF(BQ45=1,BR45,CONCATENATE(A45, " x ",B45))</f>
        <v>MARCELO MORAES perdeu para EDUARDO BARBOSA por 2x6 1x6</v>
      </c>
      <c r="CC45" s="164" t="str">
        <f aca="false">IF(BS45=1,BT45,CONCATENATE(A45, " x ",D45))</f>
        <v>MARCELO MORAES perdeu para LOURIVALDO RABELO por 4x6 1x6</v>
      </c>
      <c r="CD45" s="164" t="str">
        <f aca="false">IF(BU45=1,BV45,CONCATENATE(A45, " x ",F45))</f>
        <v>MARCELO MORAES venceu RICARDO MACHADO por 6x3 6x3</v>
      </c>
      <c r="CE45" s="164" t="str">
        <f aca="false">IF(BW45=1,BX45,CONCATENATE(A45, " x ",H45))</f>
        <v>MARCELO MORAES venceu THIAGO MILHOMEM por WxO</v>
      </c>
      <c r="CF45" s="164" t="str">
        <f aca="false">IF(BY45=1,BZ45,CONCATENATE(A45, " x ",J45))</f>
        <v>MARCELO MORAES perdeu para RENATO OLIVEIRA por 3x6 2x6</v>
      </c>
      <c r="CG45" s="164" t="n">
        <f aca="false">COUNTIF(BH45:BP45,"OxW")</f>
        <v>0</v>
      </c>
      <c r="CH45" s="164" t="str">
        <f aca="false">IF(CG45&gt;2,CONCATENATE(A45," perdeu ",CG45, " jogos por WxO - Seus resultados todos serão alterados para perdidos por WxO",""),"")</f>
        <v/>
      </c>
    </row>
    <row r="46" customFormat="false" ht="15" hidden="false" customHeight="false" outlineLevel="0" collapsed="false">
      <c r="BG46" s="164" t="n">
        <f aca="false">'Result do Turno'!W46</f>
        <v>0</v>
      </c>
      <c r="BI46" s="164" t="n">
        <f aca="false">'Result do Turno'!AK46</f>
        <v>0</v>
      </c>
      <c r="BL46" s="164" t="str">
        <f aca="false">IF(AH46="",IF(AN46="",CONCATENATE(AJ46,"x",AK46," ",AL46,"x",AM46),CONCATENATE(AJ46,"x",AK46," ",AL46,"x",AM46," ",AN46,"x",AO46)),CONCATENATE(AH46,"x",AI46))</f>
        <v>x x</v>
      </c>
      <c r="BN46" s="164" t="str">
        <f aca="false">IF(AP46="",IF(AV46="",CONCATENATE(AR46,"x",AS46," ",AT46,"x",AU46),CONCATENATE(AR46,"x",AS46," ",AT46,"x",AU46," ",AV46,"x",AW46)),CONCATENATE(AP46,"x",AQ46))</f>
        <v>x x</v>
      </c>
      <c r="BP46" s="164" t="str">
        <f aca="false">IF(AX46="",IF(BD46="",CONCATENATE(AZ46,"x",BA46," ",BB46,"x",BC46),CONCATENATE(AZ46,"x",BA46," ",BB46,"x",BC46," ",BD46,"x",BE46)),CONCATENATE(AX46,"x",AY46))</f>
        <v>x x</v>
      </c>
      <c r="CH46" s="164" t="str">
        <f aca="false">IF(CG46&gt;2,CONCATENATE(A46," perdeu ",CG46, " jogos por WxO - Seus resultados todos serão alterados para perdidos por WxO",""),"")</f>
        <v/>
      </c>
    </row>
    <row r="47" customFormat="false" ht="15" hidden="false" customHeight="false" outlineLevel="0" collapsed="false">
      <c r="BG47" s="164" t="n">
        <f aca="false">'Result do Turno'!W47</f>
        <v>0</v>
      </c>
      <c r="BI47" s="164" t="n">
        <f aca="false">'Result do Turno'!AK47</f>
        <v>0</v>
      </c>
      <c r="BL47" s="164" t="str">
        <f aca="false">IF(AH47="",IF(AN47="",CONCATENATE(AJ47,"x",AK47," ",AL47,"x",AM47),CONCATENATE(AJ47,"x",AK47," ",AL47,"x",AM47," ",AN47,"x",AO47)),CONCATENATE(AH47,"x",AI47))</f>
        <v>x x</v>
      </c>
      <c r="BN47" s="164" t="str">
        <f aca="false">IF(AP47="",IF(AV47="",CONCATENATE(AR47,"x",AS47," ",AT47,"x",AU47),CONCATENATE(AR47,"x",AS47," ",AT47,"x",AU47," ",AV47,"x",AW47)),CONCATENATE(AP47,"x",AQ47))</f>
        <v>x x</v>
      </c>
      <c r="BP47" s="164" t="str">
        <f aca="false">IF(AX47="",IF(BD47="",CONCATENATE(AZ47,"x",BA47," ",BB47,"x",BC47),CONCATENATE(AZ47,"x",BA47," ",BB47,"x",BC47," ",BD47,"x",BE47)),CONCATENATE(AX47,"x",AY47))</f>
        <v>x x</v>
      </c>
      <c r="CH47" s="164" t="str">
        <f aca="false">IF(CG47&gt;2,CONCATENATE(A47," perdeu ",CG47, " jogos por WxO - Seus resultados todos serão alterados para perdidos por WxO",""),"")</f>
        <v/>
      </c>
    </row>
    <row r="48" customFormat="false" ht="15" hidden="false" customHeight="false" outlineLevel="0" collapsed="false">
      <c r="E48" s="164" t="s">
        <v>133</v>
      </c>
      <c r="G48" s="164" t="s">
        <v>133</v>
      </c>
      <c r="I48" s="164" t="s">
        <v>134</v>
      </c>
      <c r="K48" s="164" t="s">
        <v>135</v>
      </c>
      <c r="BG48" s="164" t="n">
        <f aca="false">'Result do Turno'!W48</f>
        <v>0</v>
      </c>
      <c r="BI48" s="164" t="n">
        <f aca="false">'Result do Turno'!AK48</f>
        <v>0</v>
      </c>
      <c r="BL48" s="164" t="str">
        <f aca="false">IF(AH48="",IF(AN48="",CONCATENATE(AJ48,"x",AK48," ",AL48,"x",AM48),CONCATENATE(AJ48,"x",AK48," ",AL48,"x",AM48," ",AN48,"x",AO48)),CONCATENATE(AH48,"x",AI48))</f>
        <v>x x</v>
      </c>
      <c r="BN48" s="164" t="str">
        <f aca="false">IF(AP48="",IF(AV48="",CONCATENATE(AR48,"x",AS48," ",AT48,"x",AU48),CONCATENATE(AR48,"x",AS48," ",AT48,"x",AU48," ",AV48,"x",AW48)),CONCATENATE(AP48,"x",AQ48))</f>
        <v>x x</v>
      </c>
      <c r="BP48" s="164" t="str">
        <f aca="false">IF(AX48="",IF(BD48="",CONCATENATE(AZ48,"x",BA48," ",BB48,"x",BC48),CONCATENATE(AZ48,"x",BA48," ",BB48,"x",BC48," ",BD48,"x",BE48)),CONCATENATE(AX48,"x",AY48))</f>
        <v>x x</v>
      </c>
      <c r="CH48" s="164" t="str">
        <f aca="false">IF(CG48&gt;2,CONCATENATE(A48," perdeu ",CG48, " jogos por WxO - Seus resultados todos serão alterados para perdidos por WxO",""),"")</f>
        <v/>
      </c>
    </row>
    <row r="49" customFormat="false" ht="15" hidden="false" customHeight="false" outlineLevel="0" collapsed="false">
      <c r="A49" s="205" t="str">
        <f aca="false">'Result do Turno'!D49</f>
        <v>CARLOS MAMEDE</v>
      </c>
      <c r="B49" s="206" t="str">
        <f aca="false">'Result do Turno'!V50</f>
        <v>MARCO MACIEL</v>
      </c>
      <c r="C49" s="164" t="str">
        <f aca="false">IF(BQ49=1,"",IF(M49=0,A49,B49))</f>
        <v/>
      </c>
      <c r="D49" s="164" t="str">
        <f aca="false">'Result do Turno'!AJ50</f>
        <v>LEONARDO SARAIVA</v>
      </c>
      <c r="E49" s="164" t="str">
        <f aca="false">IF(BS49=1,"",IF(N49=0,A49,D49))</f>
        <v/>
      </c>
      <c r="F49" s="206" t="str">
        <f aca="false">'Result do Turno'!AX50</f>
        <v>EDSON BELLO</v>
      </c>
      <c r="G49" s="164" t="str">
        <f aca="false">IF(BU49=1,"",IF(O49=0,A49,F49))</f>
        <v/>
      </c>
      <c r="H49" s="206" t="str">
        <f aca="false">'Result do Turno'!BL50</f>
        <v>ALÉCIO SILVA</v>
      </c>
      <c r="I49" s="164" t="str">
        <f aca="false">IF(BW49=1,"",IF(P49=0,A49,H49))</f>
        <v/>
      </c>
      <c r="J49" s="206" t="str">
        <f aca="false">'Result do Turno'!BZ50</f>
        <v>RENATO SOUZA</v>
      </c>
      <c r="K49" s="164" t="str">
        <f aca="false">IF(BY49=1,"",IF(Q49=0,A49,J49))</f>
        <v/>
      </c>
      <c r="M49" s="207" t="str">
        <f aca="false">'Result do Turno'!U50</f>
        <v>(D)</v>
      </c>
      <c r="N49" s="207" t="n">
        <f aca="false">'Result do Turno'!AI50</f>
        <v>0</v>
      </c>
      <c r="O49" s="207" t="str">
        <f aca="false">'Result do Turno'!AW50</f>
        <v>(D)</v>
      </c>
      <c r="P49" s="207" t="n">
        <f aca="false">'Result do Turno'!BK50</f>
        <v>0</v>
      </c>
      <c r="Q49" s="207" t="str">
        <f aca="false">'Result do Turno'!BY50</f>
        <v>(D)</v>
      </c>
      <c r="R49" s="208" t="str">
        <f aca="false">IF('Result do Turno'!X49="","",'Result do Turno'!X49)</f>
        <v/>
      </c>
      <c r="S49" s="209" t="str">
        <f aca="false">IF('Result do Turno'!X50="","",'Result do Turno'!X50)</f>
        <v/>
      </c>
      <c r="T49" s="209" t="n">
        <f aca="false">IF('Result do Turno'!Y49="","",'Result do Turno'!Y49)</f>
        <v>6</v>
      </c>
      <c r="U49" s="209" t="n">
        <f aca="false">IF('Result do Turno'!Y50="","",'Result do Turno'!Y50)</f>
        <v>2</v>
      </c>
      <c r="V49" s="209" t="n">
        <f aca="false">IF('Result do Turno'!Z49="","",'Result do Turno'!Z49)</f>
        <v>4</v>
      </c>
      <c r="W49" s="209" t="n">
        <f aca="false">IF('Result do Turno'!Z50="","",'Result do Turno'!Z50)</f>
        <v>6</v>
      </c>
      <c r="X49" s="209" t="n">
        <f aca="false">IF('Result do Turno'!AA49="","",'Result do Turno'!AA49)</f>
        <v>4</v>
      </c>
      <c r="Y49" s="210" t="n">
        <f aca="false">IF('Result do Turno'!AA50="","",'Result do Turno'!AA50)</f>
        <v>10</v>
      </c>
      <c r="Z49" s="208" t="str">
        <f aca="false">IF('Result do Turno'!AL49="","",'Result do Turno'!AL49)</f>
        <v/>
      </c>
      <c r="AA49" s="209" t="str">
        <f aca="false">IF('Result do Turno'!AL50="","",'Result do Turno'!AL50)</f>
        <v/>
      </c>
      <c r="AB49" s="209" t="n">
        <f aca="false">IF('Result do Turno'!AM49="","",'Result do Turno'!AM49)</f>
        <v>7</v>
      </c>
      <c r="AC49" s="209" t="n">
        <f aca="false">IF('Result do Turno'!AM50="","",'Result do Turno'!AM50)</f>
        <v>5</v>
      </c>
      <c r="AD49" s="209" t="n">
        <f aca="false">IF('Result do Turno'!AN49="","",'Result do Turno'!AN49)</f>
        <v>6</v>
      </c>
      <c r="AE49" s="209" t="n">
        <f aca="false">IF('Result do Turno'!AN50="","",'Result do Turno'!AN50)</f>
        <v>3</v>
      </c>
      <c r="AF49" s="209" t="str">
        <f aca="false">IF('Result do Turno'!AO49="","",'Result do Turno'!AO49)</f>
        <v/>
      </c>
      <c r="AG49" s="210" t="str">
        <f aca="false">IF('Result do Turno'!AO50="","",'Result do Turno'!AO50)</f>
        <v/>
      </c>
      <c r="AH49" s="208" t="str">
        <f aca="false">IF('Result do Turno'!AZ49="","",'Result do Turno'!AZ49)</f>
        <v>O</v>
      </c>
      <c r="AI49" s="209" t="str">
        <f aca="false">IF('Result do Turno'!AZ50="","",'Result do Turno'!AZ50)</f>
        <v>W</v>
      </c>
      <c r="AJ49" s="209" t="str">
        <f aca="false">IF('Result do Turno'!BA49="","",'Result do Turno'!BA49)</f>
        <v/>
      </c>
      <c r="AK49" s="209" t="str">
        <f aca="false">IF('Result do Turno'!BA50="","",'Result do Turno'!BA50)</f>
        <v/>
      </c>
      <c r="AL49" s="209" t="str">
        <f aca="false">IF('Result do Turno'!BB49="","",'Result do Turno'!BB49)</f>
        <v/>
      </c>
      <c r="AM49" s="209" t="str">
        <f aca="false">IF('Result do Turno'!BB50="","",'Result do Turno'!BB50)</f>
        <v/>
      </c>
      <c r="AN49" s="209" t="str">
        <f aca="false">IF('Result do Turno'!BC49="","",'Result do Turno'!BC49)</f>
        <v/>
      </c>
      <c r="AO49" s="210" t="str">
        <f aca="false">IF('Result do Turno'!BC50="","",'Result do Turno'!BC50)</f>
        <v/>
      </c>
      <c r="AP49" s="208" t="str">
        <f aca="false">IF('Result do Turno'!BN49="","",'Result do Turno'!BN49)</f>
        <v>O</v>
      </c>
      <c r="AQ49" s="209" t="str">
        <f aca="false">IF('Result do Turno'!BN50="","",'Result do Turno'!BN50)</f>
        <v>W</v>
      </c>
      <c r="AR49" s="209" t="str">
        <f aca="false">IF('Result do Turno'!BO49="","",'Result do Turno'!BO49)</f>
        <v/>
      </c>
      <c r="AS49" s="209" t="str">
        <f aca="false">IF('Result do Turno'!BO50="","",'Result do Turno'!BO50)</f>
        <v/>
      </c>
      <c r="AT49" s="209" t="str">
        <f aca="false">IF('Result do Turno'!BP49="","",'Result do Turno'!BP49)</f>
        <v/>
      </c>
      <c r="AU49" s="209" t="str">
        <f aca="false">IF('Result do Turno'!BP50="","",'Result do Turno'!BP50)</f>
        <v/>
      </c>
      <c r="AV49" s="209" t="str">
        <f aca="false">IF('Result do Turno'!BQ49="","",'Result do Turno'!BQ49)</f>
        <v/>
      </c>
      <c r="AW49" s="210" t="str">
        <f aca="false">IF('Result do Turno'!BQ50="","",'Result do Turno'!BQ50)</f>
        <v/>
      </c>
      <c r="AX49" s="208" t="str">
        <f aca="false">IF('Result do Turno'!CB49="","",'Result do Turno'!CB49)</f>
        <v>O</v>
      </c>
      <c r="AY49" s="209" t="str">
        <f aca="false">IF('Result do Turno'!CB50="","",'Result do Turno'!CB50)</f>
        <v>W</v>
      </c>
      <c r="AZ49" s="209" t="str">
        <f aca="false">IF('Result do Turno'!CC49="","",'Result do Turno'!CC49)</f>
        <v/>
      </c>
      <c r="BA49" s="209" t="str">
        <f aca="false">IF('Result do Turno'!CC50="","",'Result do Turno'!CC50)</f>
        <v/>
      </c>
      <c r="BB49" s="209" t="str">
        <f aca="false">IF('Result do Turno'!CD49="","",'Result do Turno'!CD49)</f>
        <v/>
      </c>
      <c r="BC49" s="209" t="str">
        <f aca="false">IF('Result do Turno'!CD50="","",'Result do Turno'!CD50)</f>
        <v/>
      </c>
      <c r="BD49" s="209" t="str">
        <f aca="false">IF('Result do Turno'!CE49="","",'Result do Turno'!CE49)</f>
        <v/>
      </c>
      <c r="BE49" s="210" t="str">
        <f aca="false">IF('Result do Turno'!CE50="","",'Result do Turno'!CE50)</f>
        <v/>
      </c>
      <c r="BG49" s="164" t="n">
        <f aca="false">'Result do Turno'!W49</f>
        <v>0</v>
      </c>
      <c r="BH49" s="164" t="str">
        <f aca="false">IF(R49="",IF(X49="",CONCATENATE(T49,"x",U49," ",V49,"x",W49),CONCATENATE(T49,"x",U49," ",V49,"x",W49," ",X49,"x",Y49)),CONCATENATE(R49,"x",S49))</f>
        <v>6x2 4x6 4x10</v>
      </c>
      <c r="BI49" s="164" t="n">
        <f aca="false">'Result do Turno'!AK49</f>
        <v>1</v>
      </c>
      <c r="BJ49" s="164" t="str">
        <f aca="false">IF(Z49="",IF(AF49="",CONCATENATE(AB49,"x",AC49," ",AD49,"x",AE49),CONCATENATE(AB49,"x",AC49," ",AD49,"x",AE49," ",AF49,"x",AG49)),CONCATENATE(Z49,"x",AA49))</f>
        <v>7x5 6x3</v>
      </c>
      <c r="BK49" s="164" t="n">
        <f aca="false">'Result do Turno'!AY49</f>
        <v>0</v>
      </c>
      <c r="BL49" s="164" t="str">
        <f aca="false">IF(AH49="",IF(AN49="",CONCATENATE(AJ49,"x",AK49," ",AL49,"x",AM49),CONCATENATE(AJ49,"x",AK49," ",AL49,"x",AM49," ",AN49,"x",AO49)),CONCATENATE(AH49,"x",AI49))</f>
        <v>OxW</v>
      </c>
      <c r="BM49" s="164" t="n">
        <f aca="false">'Result do Turno'!BM49</f>
        <v>0</v>
      </c>
      <c r="BN49" s="164" t="str">
        <f aca="false">IF(AP49="",IF(AV49="",CONCATENATE(AR49,"x",AS49," ",AT49,"x",AU49),CONCATENATE(AR49,"x",AS49," ",AT49,"x",AU49," ",AV49,"x",AW49)),CONCATENATE(AP49,"x",AQ49))</f>
        <v>OxW</v>
      </c>
      <c r="BO49" s="164" t="n">
        <f aca="false">'Result do Turno'!CA49</f>
        <v>0</v>
      </c>
      <c r="BP49" s="164" t="str">
        <f aca="false">IF(AX49="",IF(BD49="",CONCATENATE(AZ49,"x",BA49," ",BB49,"x",BC49),CONCATENATE(AZ49,"x",BA49," ",BB49,"x",BC49," ",BD49,"x",BE49)),CONCATENATE(AX49,"x",AY49))</f>
        <v>OxW</v>
      </c>
      <c r="BQ49" s="164" t="n">
        <f aca="false">IF(BH49="x x","",1)</f>
        <v>1</v>
      </c>
      <c r="BR49" s="164" t="str">
        <f aca="false">IF(BG49=1,CONCATENATE($A49, " venceu ",B49," por ",BH49),IF(BH49="OxW",CONCATENATE($A49, " perdeu para ",B49," por WxO"),CONCATENATE($A49, " perdeu para ",B49," por ",BH49)))</f>
        <v>CARLOS MAMEDE perdeu para MARCO MACIEL por 6x2 4x6 4x10</v>
      </c>
      <c r="BS49" s="164" t="n">
        <f aca="false">IF(BJ49="x x","",1)</f>
        <v>1</v>
      </c>
      <c r="BT49" s="164" t="str">
        <f aca="false">IF(BI49=1,CONCATENATE($A49, " venceu ",D49," por ",BJ49),IF(BJ49="OxW",CONCATENATE($A49, " perdeu para ",D49," por WxO"),CONCATENATE($A49, " perdeu para ",D49," por ",BJ49)))</f>
        <v>CARLOS MAMEDE venceu LEONARDO SARAIVA por 7x5 6x3</v>
      </c>
      <c r="BU49" s="164" t="n">
        <f aca="false">IF(BL49="x x","",1)</f>
        <v>1</v>
      </c>
      <c r="BV49" s="164" t="str">
        <f aca="false">IF(BK49=1,CONCATENATE($A49, " venceu ",F49," por ",BL49),IF(BL49="OxW",CONCATENATE($A49, " perdeu para ",F49," por WxO"),CONCATENATE($A49, " perdeu para ",F49," por ",BL49)))</f>
        <v>CARLOS MAMEDE perdeu para EDSON BELLO por WxO</v>
      </c>
      <c r="BW49" s="164" t="n">
        <f aca="false">IF(BN49="x x","",1)</f>
        <v>1</v>
      </c>
      <c r="BX49" s="164" t="str">
        <f aca="false">IF(BM49=1,CONCATENATE($A49, " venceu ",H49," por ",BN49),IF(BN49="OxW",CONCATENATE($A49, " perdeu para ",H49," por WxO"),CONCATENATE($A49, " perdeu para ",H49," por ",BN49)))</f>
        <v>CARLOS MAMEDE perdeu para ALÉCIO SILVA por WxO</v>
      </c>
      <c r="BY49" s="164" t="n">
        <f aca="false">IF(BP49="x x","",1)</f>
        <v>1</v>
      </c>
      <c r="BZ49" s="164" t="str">
        <f aca="false">IF(BO49=1,CONCATENATE($A49, " venceu ",J49," por ",BP49),IF(BP49="OxW",CONCATENATE($A49, " perdeu para ",J49," por WxO"),CONCATENATE($A49, " perdeu para ",J49," por ",BP49)))</f>
        <v>CARLOS MAMEDE perdeu para RENATO SOUZA por WxO</v>
      </c>
      <c r="CB49" s="164" t="str">
        <f aca="false">IF(BQ49=1,BR49,CONCATENATE(A49, " x ",B49))</f>
        <v>CARLOS MAMEDE perdeu para MARCO MACIEL por 6x2 4x6 4x10</v>
      </c>
      <c r="CC49" s="164" t="str">
        <f aca="false">IF(BS49=1,BT49,CONCATENATE(A49, " x ",D49))</f>
        <v>CARLOS MAMEDE venceu LEONARDO SARAIVA por 7x5 6x3</v>
      </c>
      <c r="CD49" s="164" t="str">
        <f aca="false">IF(BU49=1,BV49,CONCATENATE(A49, " x ",F49))</f>
        <v>CARLOS MAMEDE perdeu para EDSON BELLO por WxO</v>
      </c>
      <c r="CE49" s="164" t="str">
        <f aca="false">IF(BW49=1,BX49,CONCATENATE(A49, " x ",H49))</f>
        <v>CARLOS MAMEDE perdeu para ALÉCIO SILVA por WxO</v>
      </c>
      <c r="CF49" s="164" t="str">
        <f aca="false">IF(BY49=1,BZ49,CONCATENATE(A49, " x ",J49))</f>
        <v>CARLOS MAMEDE perdeu para RENATO SOUZA por WxO</v>
      </c>
      <c r="CG49" s="164" t="n">
        <f aca="false">COUNTIF(BH49:BP49,"OxW")</f>
        <v>3</v>
      </c>
      <c r="CH49" s="164" t="str">
        <f aca="false">IF(CG49&gt;2,CONCATENATE(A49," perdeu ",CG49, " jogos por WxO - Seus resultados todos serão alterados para perdidos por WxO",""),"")</f>
        <v>CARLOS MAMEDE perdeu 3 jogos por WxO - Seus resultados todos serão alterados para perdidos por WxO</v>
      </c>
    </row>
    <row r="50" customFormat="false" ht="15" hidden="false" customHeight="false" outlineLevel="0" collapsed="false">
      <c r="A50" s="205" t="str">
        <f aca="false">'Result do Turno'!D50</f>
        <v>RENATO SOUZA</v>
      </c>
      <c r="B50" s="164" t="str">
        <f aca="false">'Result do Turno'!V52</f>
        <v>LEONARDO SARAIVA</v>
      </c>
      <c r="C50" s="164" t="str">
        <f aca="false">IF(BQ50=1,"",IF(M50=0,A50,B50))</f>
        <v/>
      </c>
      <c r="D50" s="164" t="str">
        <f aca="false">'Result do Turno'!AJ52</f>
        <v>EDSON BELLO</v>
      </c>
      <c r="E50" s="164" t="str">
        <f aca="false">IF(BS50=1,"",IF(N50=0,A50,D50))</f>
        <v/>
      </c>
      <c r="F50" s="164" t="str">
        <f aca="false">'Result do Turno'!AX52</f>
        <v>ALÉCIO SILVA</v>
      </c>
      <c r="G50" s="164" t="str">
        <f aca="false">IF(BU50=1,"",IF(O50=0,A50,F50))</f>
        <v/>
      </c>
      <c r="H50" s="164" t="str">
        <f aca="false">'Result do Turno'!BL52</f>
        <v>MARCO MACIEL</v>
      </c>
      <c r="I50" s="164" t="str">
        <f aca="false">IF(BW50=1,"",IF(P50=0,A50,H50))</f>
        <v/>
      </c>
      <c r="J50" s="164" t="str">
        <f aca="false">'Result do Turno'!BZ49</f>
        <v>CARLOS MAMEDE</v>
      </c>
      <c r="K50" s="164" t="str">
        <f aca="false">IF(BY50=1,"",IF(Q50=0,A50,J50))</f>
        <v/>
      </c>
      <c r="M50" s="207" t="str">
        <f aca="false">'Result do Turno'!U52</f>
        <v>(D)</v>
      </c>
      <c r="N50" s="207" t="n">
        <f aca="false">'Result do Turno'!AI52</f>
        <v>0</v>
      </c>
      <c r="O50" s="207" t="str">
        <f aca="false">'Result do Turno'!AW52</f>
        <v>(D)</v>
      </c>
      <c r="P50" s="207" t="str">
        <f aca="false">'Result do Turno'!BK52</f>
        <v>(D)</v>
      </c>
      <c r="Q50" s="207" t="n">
        <f aca="false">'Result do Turno'!BY49</f>
        <v>0</v>
      </c>
      <c r="R50" s="211" t="str">
        <f aca="false">IF('Result do Turno'!X51="","",'Result do Turno'!X51)</f>
        <v>O</v>
      </c>
      <c r="S50" s="212" t="str">
        <f aca="false">IF('Result do Turno'!X52="","",'Result do Turno'!X52)</f>
        <v>W</v>
      </c>
      <c r="T50" s="212" t="str">
        <f aca="false">IF('Result do Turno'!Y51="","",'Result do Turno'!Y51)</f>
        <v/>
      </c>
      <c r="U50" s="212" t="str">
        <f aca="false">IF('Result do Turno'!Y52="","",'Result do Turno'!Y52)</f>
        <v/>
      </c>
      <c r="V50" s="212" t="str">
        <f aca="false">IF('Result do Turno'!Z51="","",'Result do Turno'!Z51)</f>
        <v/>
      </c>
      <c r="W50" s="212" t="str">
        <f aca="false">IF('Result do Turno'!Z52="","",'Result do Turno'!Z52)</f>
        <v/>
      </c>
      <c r="X50" s="212" t="str">
        <f aca="false">IF('Result do Turno'!AA51="","",'Result do Turno'!AA51)</f>
        <v/>
      </c>
      <c r="Y50" s="213" t="str">
        <f aca="false">IF('Result do Turno'!AA52="","",'Result do Turno'!AA52)</f>
        <v/>
      </c>
      <c r="Z50" s="211" t="str">
        <f aca="false">IF('Result do Turno'!AL51="","",'Result do Turno'!AL51)</f>
        <v>O</v>
      </c>
      <c r="AA50" s="212" t="str">
        <f aca="false">IF('Result do Turno'!AL52="","",'Result do Turno'!AL52)</f>
        <v>W</v>
      </c>
      <c r="AB50" s="212" t="str">
        <f aca="false">IF('Result do Turno'!AM51="","",'Result do Turno'!AM51)</f>
        <v/>
      </c>
      <c r="AC50" s="212" t="str">
        <f aca="false">IF('Result do Turno'!AM52="","",'Result do Turno'!AM52)</f>
        <v/>
      </c>
      <c r="AD50" s="212" t="str">
        <f aca="false">IF('Result do Turno'!AN51="","",'Result do Turno'!AN51)</f>
        <v/>
      </c>
      <c r="AE50" s="212" t="str">
        <f aca="false">IF('Result do Turno'!AN52="","",'Result do Turno'!AN52)</f>
        <v/>
      </c>
      <c r="AF50" s="212" t="str">
        <f aca="false">IF('Result do Turno'!AO51="","",'Result do Turno'!AO51)</f>
        <v/>
      </c>
      <c r="AG50" s="213" t="str">
        <f aca="false">IF('Result do Turno'!AO52="","",'Result do Turno'!AO52)</f>
        <v/>
      </c>
      <c r="AH50" s="211" t="str">
        <f aca="false">IF('Result do Turno'!AZ51="","",'Result do Turno'!AZ51)</f>
        <v>O</v>
      </c>
      <c r="AI50" s="212" t="str">
        <f aca="false">IF('Result do Turno'!AZ52="","",'Result do Turno'!AZ52)</f>
        <v>W</v>
      </c>
      <c r="AJ50" s="212" t="str">
        <f aca="false">IF('Result do Turno'!BA51="","",'Result do Turno'!BA51)</f>
        <v/>
      </c>
      <c r="AK50" s="212" t="str">
        <f aca="false">IF('Result do Turno'!BA52="","",'Result do Turno'!BA52)</f>
        <v/>
      </c>
      <c r="AL50" s="212" t="str">
        <f aca="false">IF('Result do Turno'!BB51="","",'Result do Turno'!BB51)</f>
        <v/>
      </c>
      <c r="AM50" s="212" t="str">
        <f aca="false">IF('Result do Turno'!BB52="","",'Result do Turno'!BB52)</f>
        <v/>
      </c>
      <c r="AN50" s="212" t="str">
        <f aca="false">IF('Result do Turno'!BC51="","",'Result do Turno'!BC51)</f>
        <v/>
      </c>
      <c r="AO50" s="213" t="str">
        <f aca="false">IF('Result do Turno'!BC52="","",'Result do Turno'!BC52)</f>
        <v/>
      </c>
      <c r="AP50" s="211" t="str">
        <f aca="false">IF('Result do Turno'!BN51="","",'Result do Turno'!BN51)</f>
        <v>O</v>
      </c>
      <c r="AQ50" s="212" t="str">
        <f aca="false">IF('Result do Turno'!BN52="","",'Result do Turno'!BN52)</f>
        <v>W</v>
      </c>
      <c r="AR50" s="212" t="str">
        <f aca="false">IF('Result do Turno'!BO51="","",'Result do Turno'!BO51)</f>
        <v/>
      </c>
      <c r="AS50" s="212" t="str">
        <f aca="false">IF('Result do Turno'!BO52="","",'Result do Turno'!BO52)</f>
        <v/>
      </c>
      <c r="AT50" s="212" t="str">
        <f aca="false">IF('Result do Turno'!BP51="","",'Result do Turno'!BP51)</f>
        <v/>
      </c>
      <c r="AU50" s="212" t="str">
        <f aca="false">IF('Result do Turno'!BP52="","",'Result do Turno'!BP52)</f>
        <v/>
      </c>
      <c r="AV50" s="212" t="str">
        <f aca="false">IF('Result do Turno'!BQ51="","",'Result do Turno'!BQ51)</f>
        <v/>
      </c>
      <c r="AW50" s="213" t="str">
        <f aca="false">IF('Result do Turno'!BQ52="","",'Result do Turno'!BQ52)</f>
        <v/>
      </c>
      <c r="AX50" s="211" t="str">
        <f aca="false">IF('Result do Turno'!CB50="","",'Result do Turno'!CB50)</f>
        <v>W</v>
      </c>
      <c r="AY50" s="212" t="str">
        <f aca="false">IF('Result do Turno'!CB49="","",'Result do Turno'!CB49)</f>
        <v>O</v>
      </c>
      <c r="AZ50" s="212" t="str">
        <f aca="false">IF('Result do Turno'!CC50="","",'Result do Turno'!CC50)</f>
        <v/>
      </c>
      <c r="BA50" s="212" t="str">
        <f aca="false">IF('Result do Turno'!CC49="","",'Result do Turno'!CC49)</f>
        <v/>
      </c>
      <c r="BB50" s="212" t="str">
        <f aca="false">IF('Result do Turno'!CD50="","",'Result do Turno'!CD50)</f>
        <v/>
      </c>
      <c r="BC50" s="212" t="str">
        <f aca="false">IF('Result do Turno'!CD49="","",'Result do Turno'!CD49)</f>
        <v/>
      </c>
      <c r="BD50" s="212" t="str">
        <f aca="false">IF('Result do Turno'!CE50="","",'Result do Turno'!CE50)</f>
        <v/>
      </c>
      <c r="BE50" s="213" t="str">
        <f aca="false">IF('Result do Turno'!CE49="","",'Result do Turno'!CE49)</f>
        <v/>
      </c>
      <c r="BG50" s="164" t="n">
        <f aca="false">'Result do Turno'!W51</f>
        <v>0</v>
      </c>
      <c r="BH50" s="164" t="str">
        <f aca="false">IF(R50="",IF(X50="",CONCATENATE(T50,"x",U50," ",V50,"x",W50),CONCATENATE(T50,"x",U50," ",V50,"x",W50," ",X50,"x",Y50)),CONCATENATE(R50,"x",S50))</f>
        <v>OxW</v>
      </c>
      <c r="BI50" s="164" t="n">
        <f aca="false">'Result do Turno'!AK51</f>
        <v>0</v>
      </c>
      <c r="BJ50" s="164" t="str">
        <f aca="false">IF(Z50="",IF(AF50="",CONCATENATE(AB50,"x",AC50," ",AD50,"x",AE50),CONCATENATE(AB50,"x",AC50," ",AD50,"x",AE50," ",AF50,"x",AG50)),CONCATENATE(Z50,"x",AA50))</f>
        <v>OxW</v>
      </c>
      <c r="BK50" s="164" t="n">
        <f aca="false">'Result do Turno'!AY51</f>
        <v>0</v>
      </c>
      <c r="BL50" s="164" t="str">
        <f aca="false">IF(AH50="",IF(AN50="",CONCATENATE(AJ50,"x",AK50," ",AL50,"x",AM50),CONCATENATE(AJ50,"x",AK50," ",AL50,"x",AM50," ",AN50,"x",AO50)),CONCATENATE(AH50,"x",AI50))</f>
        <v>OxW</v>
      </c>
      <c r="BM50" s="164" t="n">
        <f aca="false">'Result do Turno'!BM51</f>
        <v>0</v>
      </c>
      <c r="BN50" s="164" t="str">
        <f aca="false">IF(AP50="",IF(AV50="",CONCATENATE(AR50,"x",AS50," ",AT50,"x",AU50),CONCATENATE(AR50,"x",AS50," ",AT50,"x",AU50," ",AV50,"x",AW50)),CONCATENATE(AP50,"x",AQ50))</f>
        <v>OxW</v>
      </c>
      <c r="BO50" s="164" t="n">
        <f aca="false">'Result do Turno'!CA50</f>
        <v>1</v>
      </c>
      <c r="BP50" s="164" t="str">
        <f aca="false">IF(AX50="",IF(BD50="",CONCATENATE(AZ50,"x",BA50," ",BB50,"x",BC50),CONCATENATE(AZ50,"x",BA50," ",BB50,"x",BC50," ",BD50,"x",BE50)),CONCATENATE(AX50,"x",AY50))</f>
        <v>WxO</v>
      </c>
      <c r="BQ50" s="164" t="n">
        <f aca="false">IF(BH50="x x","",1)</f>
        <v>1</v>
      </c>
      <c r="BR50" s="164" t="str">
        <f aca="false">IF(BG50=1,CONCATENATE($A50, " venceu ",B50," por ",BH50),IF(BH50="OxW",CONCATENATE($A50, " perdeu para ",B50," por WxO"),CONCATENATE($A50, " perdeu para ",B50," por ",BH50)))</f>
        <v>RENATO SOUZA perdeu para LEONARDO SARAIVA por WxO</v>
      </c>
      <c r="BS50" s="164" t="n">
        <f aca="false">IF(BJ50="x x","",1)</f>
        <v>1</v>
      </c>
      <c r="BT50" s="164" t="str">
        <f aca="false">IF(BI50=1,CONCATENATE($A50, " venceu ",D50," por ",BJ50),IF(BJ50="OxW",CONCATENATE($A50, " perdeu para ",D50," por WxO"),CONCATENATE($A50, " perdeu para ",D50," por ",BJ50)))</f>
        <v>RENATO SOUZA perdeu para EDSON BELLO por WxO</v>
      </c>
      <c r="BU50" s="164" t="n">
        <f aca="false">IF(BL50="x x","",1)</f>
        <v>1</v>
      </c>
      <c r="BV50" s="164" t="str">
        <f aca="false">IF(BK50=1,CONCATENATE($A50, " venceu ",F50," por ",BL50),IF(BL50="OxW",CONCATENATE($A50, " perdeu para ",F50," por WxO"),CONCATENATE($A50, " perdeu para ",F50," por ",BL50)))</f>
        <v>RENATO SOUZA perdeu para ALÉCIO SILVA por WxO</v>
      </c>
      <c r="BW50" s="164" t="n">
        <f aca="false">IF(BN50="x x","",1)</f>
        <v>1</v>
      </c>
      <c r="BX50" s="164" t="str">
        <f aca="false">IF(BM50=1,CONCATENATE($A50, " venceu ",H50," por ",BN50),IF(BN50="OxW",CONCATENATE($A50, " perdeu para ",H50," por WxO"),CONCATENATE($A50, " perdeu para ",H50," por ",BN50)))</f>
        <v>RENATO SOUZA perdeu para MARCO MACIEL por WxO</v>
      </c>
      <c r="BY50" s="164" t="n">
        <f aca="false">IF(BP50="x x","",1)</f>
        <v>1</v>
      </c>
      <c r="BZ50" s="164" t="str">
        <f aca="false">IF(BO50=1,CONCATENATE($A50, " venceu ",J50," por ",BP50),IF(BP50="OxW",CONCATENATE($A50, " perdeu para ",J50," por WxO"),CONCATENATE($A50, " perdeu para ",J50," por ",BP50)))</f>
        <v>RENATO SOUZA venceu CARLOS MAMEDE por WxO</v>
      </c>
      <c r="CB50" s="164" t="str">
        <f aca="false">IF(BQ50=1,BR50,CONCATENATE(A50, " x ",B50))</f>
        <v>RENATO SOUZA perdeu para LEONARDO SARAIVA por WxO</v>
      </c>
      <c r="CC50" s="164" t="str">
        <f aca="false">IF(BS50=1,BT50,CONCATENATE(A50, " x ",D50))</f>
        <v>RENATO SOUZA perdeu para EDSON BELLO por WxO</v>
      </c>
      <c r="CD50" s="164" t="str">
        <f aca="false">IF(BU50=1,BV50,CONCATENATE(A50, " x ",F50))</f>
        <v>RENATO SOUZA perdeu para ALÉCIO SILVA por WxO</v>
      </c>
      <c r="CE50" s="164" t="str">
        <f aca="false">IF(BW50=1,BX50,CONCATENATE(A50, " x ",H50))</f>
        <v>RENATO SOUZA perdeu para MARCO MACIEL por WxO</v>
      </c>
      <c r="CF50" s="164" t="str">
        <f aca="false">IF(BY50=1,BZ50,CONCATENATE(A50, " x ",J50))</f>
        <v>RENATO SOUZA venceu CARLOS MAMEDE por WxO</v>
      </c>
      <c r="CG50" s="164" t="n">
        <f aca="false">COUNTIF(BH50:BP50,"OxW")</f>
        <v>4</v>
      </c>
      <c r="CH50" s="164" t="str">
        <f aca="false">IF(CG50&gt;2,CONCATENATE(A50," perdeu ",CG50, " jogos por WxO - Seus resultados todos serão alterados para perdidos por WxO",""),"")</f>
        <v>RENATO SOUZA perdeu 4 jogos por WxO - Seus resultados todos serão alterados para perdidos por WxO</v>
      </c>
    </row>
    <row r="51" customFormat="false" ht="15" hidden="false" customHeight="false" outlineLevel="0" collapsed="false">
      <c r="A51" s="205" t="str">
        <f aca="false">'Result do Turno'!D51</f>
        <v>ALÉCIO SILVA</v>
      </c>
      <c r="B51" s="164" t="str">
        <f aca="false">'Result do Turno'!V54</f>
        <v>EDSON BELLO</v>
      </c>
      <c r="C51" s="164" t="str">
        <f aca="false">IF(BQ51=1,"",IF(M51=0,A51,B51))</f>
        <v/>
      </c>
      <c r="D51" s="164" t="str">
        <f aca="false">'Result do Turno'!AJ54</f>
        <v>MARCO MACIEL</v>
      </c>
      <c r="E51" s="164" t="str">
        <f aca="false">IF(BS51=1,"",IF(N51=0,A51,D51))</f>
        <v/>
      </c>
      <c r="F51" s="164" t="str">
        <f aca="false">'Result do Turno'!AX51</f>
        <v>RENATO SOUZA</v>
      </c>
      <c r="G51" s="164" t="str">
        <f aca="false">IF(BU51=1,"",IF(O51=0,A51,F51))</f>
        <v/>
      </c>
      <c r="H51" s="164" t="str">
        <f aca="false">'Result do Turno'!BL49</f>
        <v>CARLOS MAMEDE</v>
      </c>
      <c r="I51" s="164" t="str">
        <f aca="false">IF(BW51=1,"",IF(P51=0,A51,H51))</f>
        <v/>
      </c>
      <c r="J51" s="164" t="str">
        <f aca="false">'Result do Turno'!BZ52</f>
        <v>LEONARDO SARAIVA</v>
      </c>
      <c r="K51" s="164" t="str">
        <f aca="false">IF(BY51=1,"",IF(Q51=0,A51,J51))</f>
        <v/>
      </c>
      <c r="M51" s="207" t="str">
        <f aca="false">'Result do Turno'!U54</f>
        <v>(D)</v>
      </c>
      <c r="N51" s="207" t="n">
        <f aca="false">'Result do Turno'!AI54</f>
        <v>0</v>
      </c>
      <c r="O51" s="207" t="n">
        <f aca="false">'Result do Turno'!AW51</f>
        <v>0</v>
      </c>
      <c r="P51" s="207" t="str">
        <f aca="false">'Result do Turno'!BK49</f>
        <v>(D)</v>
      </c>
      <c r="Q51" s="207" t="n">
        <f aca="false">'Result do Turno'!BY52</f>
        <v>0</v>
      </c>
      <c r="R51" s="211" t="str">
        <f aca="false">IF('Result do Turno'!X53="","",'Result do Turno'!X53)</f>
        <v/>
      </c>
      <c r="S51" s="212" t="str">
        <f aca="false">IF('Result do Turno'!X54="","",'Result do Turno'!X54)</f>
        <v/>
      </c>
      <c r="T51" s="212" t="n">
        <f aca="false">IF('Result do Turno'!Y53="","",'Result do Turno'!Y53)</f>
        <v>2</v>
      </c>
      <c r="U51" s="212" t="n">
        <f aca="false">IF('Result do Turno'!Y54="","",'Result do Turno'!Y54)</f>
        <v>6</v>
      </c>
      <c r="V51" s="212" t="n">
        <f aca="false">IF('Result do Turno'!Z53="","",'Result do Turno'!Z53)</f>
        <v>6</v>
      </c>
      <c r="W51" s="212" t="n">
        <f aca="false">IF('Result do Turno'!Z54="","",'Result do Turno'!Z54)</f>
        <v>4</v>
      </c>
      <c r="X51" s="212" t="n">
        <f aca="false">IF('Result do Turno'!AA53="","",'Result do Turno'!AA53)</f>
        <v>10</v>
      </c>
      <c r="Y51" s="213" t="n">
        <f aca="false">IF('Result do Turno'!AA54="","",'Result do Turno'!AA54)</f>
        <v>6</v>
      </c>
      <c r="Z51" s="211" t="str">
        <f aca="false">IF('Result do Turno'!AL53="","",'Result do Turno'!AL53)</f>
        <v>O</v>
      </c>
      <c r="AA51" s="212" t="str">
        <f aca="false">IF('Result do Turno'!AL54="","",'Result do Turno'!AL54)</f>
        <v>W</v>
      </c>
      <c r="AB51" s="212" t="str">
        <f aca="false">IF('Result do Turno'!AM53="","",'Result do Turno'!AM53)</f>
        <v/>
      </c>
      <c r="AC51" s="212" t="str">
        <f aca="false">IF('Result do Turno'!AM54="","",'Result do Turno'!AM54)</f>
        <v/>
      </c>
      <c r="AD51" s="212" t="str">
        <f aca="false">IF('Result do Turno'!AN53="","",'Result do Turno'!AN53)</f>
        <v/>
      </c>
      <c r="AE51" s="212" t="str">
        <f aca="false">IF('Result do Turno'!AN54="","",'Result do Turno'!AN54)</f>
        <v/>
      </c>
      <c r="AF51" s="212" t="str">
        <f aca="false">IF('Result do Turno'!AO53="","",'Result do Turno'!AO53)</f>
        <v/>
      </c>
      <c r="AG51" s="213" t="str">
        <f aca="false">IF('Result do Turno'!AO54="","",'Result do Turno'!AO54)</f>
        <v/>
      </c>
      <c r="AH51" s="211" t="str">
        <f aca="false">IF('Result do Turno'!AZ52="","",'Result do Turno'!AZ52)</f>
        <v>W</v>
      </c>
      <c r="AI51" s="212" t="str">
        <f aca="false">IF('Result do Turno'!AZ51="","",'Result do Turno'!AZ51)</f>
        <v>O</v>
      </c>
      <c r="AJ51" s="212" t="str">
        <f aca="false">IF('Result do Turno'!BA52="","",'Result do Turno'!BA52)</f>
        <v/>
      </c>
      <c r="AK51" s="212" t="str">
        <f aca="false">IF('Result do Turno'!BA51="","",'Result do Turno'!BA51)</f>
        <v/>
      </c>
      <c r="AL51" s="212" t="str">
        <f aca="false">IF('Result do Turno'!BB52="","",'Result do Turno'!BB52)</f>
        <v/>
      </c>
      <c r="AM51" s="212" t="str">
        <f aca="false">IF('Result do Turno'!BB51="","",'Result do Turno'!BB51)</f>
        <v/>
      </c>
      <c r="AN51" s="212" t="str">
        <f aca="false">IF('Result do Turno'!BC52="","",'Result do Turno'!BC52)</f>
        <v/>
      </c>
      <c r="AO51" s="213" t="str">
        <f aca="false">IF('Result do Turno'!BC51="","",'Result do Turno'!BC51)</f>
        <v/>
      </c>
      <c r="AP51" s="211" t="str">
        <f aca="false">IF('Result do Turno'!BN50="","",'Result do Turno'!BN50)</f>
        <v>W</v>
      </c>
      <c r="AQ51" s="212" t="str">
        <f aca="false">IF('Result do Turno'!BN49="","",'Result do Turno'!BN49)</f>
        <v>O</v>
      </c>
      <c r="AR51" s="212" t="str">
        <f aca="false">IF('Result do Turno'!BO50="","",'Result do Turno'!BO50)</f>
        <v/>
      </c>
      <c r="AS51" s="212" t="str">
        <f aca="false">IF('Result do Turno'!BO49="","",'Result do Turno'!BO49)</f>
        <v/>
      </c>
      <c r="AT51" s="212" t="str">
        <f aca="false">IF('Result do Turno'!BP50="","",'Result do Turno'!BP50)</f>
        <v/>
      </c>
      <c r="AU51" s="212" t="str">
        <f aca="false">IF('Result do Turno'!BP49="","",'Result do Turno'!BP49)</f>
        <v/>
      </c>
      <c r="AV51" s="212" t="str">
        <f aca="false">IF('Result do Turno'!BQ50="","",'Result do Turno'!BQ50)</f>
        <v/>
      </c>
      <c r="AW51" s="213" t="str">
        <f aca="false">IF('Result do Turno'!BQ49="","",'Result do Turno'!BQ49)</f>
        <v/>
      </c>
      <c r="AX51" s="211" t="str">
        <f aca="false">IF('Result do Turno'!CB51="","",'Result do Turno'!CB51)</f>
        <v/>
      </c>
      <c r="AY51" s="212" t="str">
        <f aca="false">IF('Result do Turno'!CB52="","",'Result do Turno'!CB52)</f>
        <v/>
      </c>
      <c r="AZ51" s="212" t="n">
        <f aca="false">IF('Result do Turno'!CC51="","",'Result do Turno'!CC51)</f>
        <v>4</v>
      </c>
      <c r="BA51" s="212" t="n">
        <f aca="false">IF('Result do Turno'!CC52="","",'Result do Turno'!CC52)</f>
        <v>6</v>
      </c>
      <c r="BB51" s="212" t="n">
        <f aca="false">IF('Result do Turno'!CD51="","",'Result do Turno'!CD51)</f>
        <v>6</v>
      </c>
      <c r="BC51" s="212" t="n">
        <f aca="false">IF('Result do Turno'!CD52="","",'Result do Turno'!CD52)</f>
        <v>4</v>
      </c>
      <c r="BD51" s="212" t="n">
        <f aca="false">IF('Result do Turno'!CE51="","",'Result do Turno'!CE51)</f>
        <v>10</v>
      </c>
      <c r="BE51" s="213" t="n">
        <f aca="false">IF('Result do Turno'!CE52="","",'Result do Turno'!CE52)</f>
        <v>4</v>
      </c>
      <c r="BG51" s="164" t="n">
        <f aca="false">'Result do Turno'!W53</f>
        <v>1</v>
      </c>
      <c r="BH51" s="164" t="str">
        <f aca="false">IF(R51="",IF(X51="",CONCATENATE(T51,"x",U51," ",V51,"x",W51),CONCATENATE(T51,"x",U51," ",V51,"x",W51," ",X51,"x",Y51)),CONCATENATE(R51,"x",S51))</f>
        <v>2x6 6x4 10x6</v>
      </c>
      <c r="BI51" s="164" t="n">
        <f aca="false">'Result do Turno'!AK53</f>
        <v>0</v>
      </c>
      <c r="BJ51" s="164" t="str">
        <f aca="false">IF(Z51="",IF(AF51="",CONCATENATE(AB51,"x",AC51," ",AD51,"x",AE51),CONCATENATE(AB51,"x",AC51," ",AD51,"x",AE51," ",AF51,"x",AG51)),CONCATENATE(Z51,"x",AA51))</f>
        <v>OxW</v>
      </c>
      <c r="BK51" s="164" t="n">
        <f aca="false">'Result do Turno'!AY52</f>
        <v>1</v>
      </c>
      <c r="BL51" s="164" t="str">
        <f aca="false">IF(AH51="",IF(AN51="",CONCATENATE(AJ51,"x",AK51," ",AL51,"x",AM51),CONCATENATE(AJ51,"x",AK51," ",AL51,"x",AM51," ",AN51,"x",AO51)),CONCATENATE(AH51,"x",AI51))</f>
        <v>WxO</v>
      </c>
      <c r="BM51" s="164" t="n">
        <f aca="false">'Result do Turno'!BM50</f>
        <v>1</v>
      </c>
      <c r="BN51" s="164" t="str">
        <f aca="false">IF(AP51="",IF(AV51="",CONCATENATE(AR51,"x",AS51," ",AT51,"x",AU51),CONCATENATE(AR51,"x",AS51," ",AT51,"x",AU51," ",AV51,"x",AW51)),CONCATENATE(AP51,"x",AQ51))</f>
        <v>WxO</v>
      </c>
      <c r="BO51" s="164" t="n">
        <f aca="false">'Result do Turno'!CA51</f>
        <v>1</v>
      </c>
      <c r="BP51" s="164" t="str">
        <f aca="false">IF(AX51="",IF(BD51="",CONCATENATE(AZ51,"x",BA51," ",BB51,"x",BC51),CONCATENATE(AZ51,"x",BA51," ",BB51,"x",BC51," ",BD51,"x",BE51)),CONCATENATE(AX51,"x",AY51))</f>
        <v>4x6 6x4 10x4</v>
      </c>
      <c r="BQ51" s="164" t="n">
        <f aca="false">IF(BH51="x x","",1)</f>
        <v>1</v>
      </c>
      <c r="BR51" s="164" t="str">
        <f aca="false">IF(BG51=1,CONCATENATE($A51, " venceu ",B51," por ",BH51),IF(BH51="OxW",CONCATENATE($A51, " perdeu para ",B51," por WxO"),CONCATENATE($A51, " perdeu para ",B51," por ",BH51)))</f>
        <v>ALÉCIO SILVA venceu EDSON BELLO por 2x6 6x4 10x6</v>
      </c>
      <c r="BS51" s="164" t="n">
        <f aca="false">IF(BJ51="x x","",1)</f>
        <v>1</v>
      </c>
      <c r="BT51" s="164" t="str">
        <f aca="false">IF(BI51=1,CONCATENATE($A51, " venceu ",D51," por ",BJ51),IF(BJ51="OxW",CONCATENATE($A51, " perdeu para ",D51," por WxO"),CONCATENATE($A51, " perdeu para ",D51," por ",BJ51)))</f>
        <v>ALÉCIO SILVA perdeu para MARCO MACIEL por WxO</v>
      </c>
      <c r="BU51" s="164" t="n">
        <f aca="false">IF(BL51="x x","",1)</f>
        <v>1</v>
      </c>
      <c r="BV51" s="164" t="str">
        <f aca="false">IF(BK51=1,CONCATENATE($A51, " venceu ",F51," por ",BL51),IF(BL51="OxW",CONCATENATE($A51, " perdeu para ",F51," por WxO"),CONCATENATE($A51, " perdeu para ",F51," por ",BL51)))</f>
        <v>ALÉCIO SILVA venceu RENATO SOUZA por WxO</v>
      </c>
      <c r="BW51" s="164" t="n">
        <f aca="false">IF(BN51="x x","",1)</f>
        <v>1</v>
      </c>
      <c r="BX51" s="164" t="str">
        <f aca="false">IF(BM51=1,CONCATENATE($A51, " venceu ",H51," por ",BN51),IF(BN51="OxW",CONCATENATE($A51, " perdeu para ",H51," por WxO"),CONCATENATE($A51, " perdeu para ",H51," por ",BN51)))</f>
        <v>ALÉCIO SILVA venceu CARLOS MAMEDE por WxO</v>
      </c>
      <c r="BY51" s="164" t="n">
        <f aca="false">IF(BP51="x x","",1)</f>
        <v>1</v>
      </c>
      <c r="BZ51" s="164" t="str">
        <f aca="false">IF(BO51=1,CONCATENATE($A51, " venceu ",J51," por ",BP51),IF(BP51="OxW",CONCATENATE($A51, " perdeu para ",J51," por WxO"),CONCATENATE($A51, " perdeu para ",J51," por ",BP51)))</f>
        <v>ALÉCIO SILVA venceu LEONARDO SARAIVA por 4x6 6x4 10x4</v>
      </c>
      <c r="CB51" s="164" t="str">
        <f aca="false">IF(BQ51=1,BR51,CONCATENATE(A51, " x ",B51))</f>
        <v>ALÉCIO SILVA venceu EDSON BELLO por 2x6 6x4 10x6</v>
      </c>
      <c r="CC51" s="164" t="str">
        <f aca="false">IF(BS51=1,BT51,CONCATENATE(A51, " x ",D51))</f>
        <v>ALÉCIO SILVA perdeu para MARCO MACIEL por WxO</v>
      </c>
      <c r="CD51" s="164" t="str">
        <f aca="false">IF(BU51=1,BV51,CONCATENATE(A51, " x ",F51))</f>
        <v>ALÉCIO SILVA venceu RENATO SOUZA por WxO</v>
      </c>
      <c r="CE51" s="164" t="str">
        <f aca="false">IF(BW51=1,BX51,CONCATENATE(A51, " x ",H51))</f>
        <v>ALÉCIO SILVA venceu CARLOS MAMEDE por WxO</v>
      </c>
      <c r="CF51" s="164" t="str">
        <f aca="false">IF(BY51=1,BZ51,CONCATENATE(A51, " x ",J51))</f>
        <v>ALÉCIO SILVA venceu LEONARDO SARAIVA por 4x6 6x4 10x4</v>
      </c>
      <c r="CG51" s="164" t="n">
        <f aca="false">COUNTIF(BH51:BP51,"OxW")</f>
        <v>1</v>
      </c>
      <c r="CH51" s="164" t="str">
        <f aca="false">IF(CG51&gt;2,CONCATENATE(A51," perdeu ",CG51, " jogos por WxO - Seus resultados todos serão alterados para perdidos por WxO",""),"")</f>
        <v/>
      </c>
    </row>
    <row r="52" customFormat="false" ht="15" hidden="false" customHeight="false" outlineLevel="0" collapsed="false">
      <c r="A52" s="205" t="str">
        <f aca="false">'Result do Turno'!D52</f>
        <v>EDSON BELLO</v>
      </c>
      <c r="B52" s="164" t="str">
        <f aca="false">'Result do Turno'!V53</f>
        <v>ALÉCIO SILVA</v>
      </c>
      <c r="C52" s="164" t="str">
        <f aca="false">IF(BQ52=1,"",IF(M52=0,A52,B52))</f>
        <v/>
      </c>
      <c r="D52" s="164" t="str">
        <f aca="false">'Result do Turno'!AJ51</f>
        <v>RENATO SOUZA</v>
      </c>
      <c r="E52" s="164" t="str">
        <f aca="false">IF(BS52=1,"",IF(N52=0,A52,D52))</f>
        <v/>
      </c>
      <c r="F52" s="164" t="str">
        <f aca="false">'Result do Turno'!AX49</f>
        <v>CARLOS MAMEDE</v>
      </c>
      <c r="G52" s="164" t="str">
        <f aca="false">IF(BU52=1,"",IF(O52=0,A52,F52))</f>
        <v/>
      </c>
      <c r="H52" s="164" t="str">
        <f aca="false">'Result do Turno'!BL53</f>
        <v>LEONARDO SARAIVA</v>
      </c>
      <c r="I52" s="164" t="str">
        <f aca="false">IF(BW52=1,"",IF(P52=0,A52,H52))</f>
        <v/>
      </c>
      <c r="J52" s="164" t="str">
        <f aca="false">'Result do Turno'!BZ54</f>
        <v>MARCO MACIEL</v>
      </c>
      <c r="K52" s="164" t="str">
        <f aca="false">IF(BY52=1,"",IF(Q52=0,A52,J52))</f>
        <v/>
      </c>
      <c r="M52" s="207" t="n">
        <f aca="false">'Result do Turno'!U53</f>
        <v>0</v>
      </c>
      <c r="N52" s="207" t="str">
        <f aca="false">'Result do Turno'!AI51</f>
        <v>(D)</v>
      </c>
      <c r="O52" s="207" t="n">
        <f aca="false">'Result do Turno'!AW49</f>
        <v>0</v>
      </c>
      <c r="P52" s="207" t="str">
        <f aca="false">'Result do Turno'!BK53</f>
        <v>(D)</v>
      </c>
      <c r="Q52" s="207" t="n">
        <f aca="false">'Result do Turno'!BY54</f>
        <v>0</v>
      </c>
      <c r="R52" s="211" t="str">
        <f aca="false">IF('Result do Turno'!X54="","",'Result do Turno'!X54)</f>
        <v/>
      </c>
      <c r="S52" s="212" t="str">
        <f aca="false">IF('Result do Turno'!X53="","",'Result do Turno'!X53)</f>
        <v/>
      </c>
      <c r="T52" s="212" t="n">
        <f aca="false">IF('Result do Turno'!Y54="","",'Result do Turno'!Y54)</f>
        <v>6</v>
      </c>
      <c r="U52" s="212" t="n">
        <f aca="false">IF('Result do Turno'!Y53="","",'Result do Turno'!Y53)</f>
        <v>2</v>
      </c>
      <c r="V52" s="212" t="n">
        <f aca="false">IF('Result do Turno'!Z54="","",'Result do Turno'!Z54)</f>
        <v>4</v>
      </c>
      <c r="W52" s="212" t="n">
        <f aca="false">IF('Result do Turno'!Z53="","",'Result do Turno'!Z53)</f>
        <v>6</v>
      </c>
      <c r="X52" s="212" t="n">
        <f aca="false">IF('Result do Turno'!AA54="","",'Result do Turno'!AA54)</f>
        <v>6</v>
      </c>
      <c r="Y52" s="213" t="n">
        <f aca="false">IF('Result do Turno'!AA53="","",'Result do Turno'!AA53)</f>
        <v>10</v>
      </c>
      <c r="Z52" s="211" t="str">
        <f aca="false">IF('Result do Turno'!AL52="","",'Result do Turno'!AL52)</f>
        <v>W</v>
      </c>
      <c r="AA52" s="212" t="str">
        <f aca="false">IF('Result do Turno'!AL51="","",'Result do Turno'!AL51)</f>
        <v>O</v>
      </c>
      <c r="AB52" s="212" t="str">
        <f aca="false">IF('Result do Turno'!AM52="","",'Result do Turno'!AM52)</f>
        <v/>
      </c>
      <c r="AC52" s="212" t="str">
        <f aca="false">IF('Result do Turno'!AM51="","",'Result do Turno'!AM51)</f>
        <v/>
      </c>
      <c r="AD52" s="212" t="str">
        <f aca="false">IF('Result do Turno'!AN52="","",'Result do Turno'!AN52)</f>
        <v/>
      </c>
      <c r="AE52" s="212" t="str">
        <f aca="false">IF('Result do Turno'!AN51="","",'Result do Turno'!AN51)</f>
        <v/>
      </c>
      <c r="AF52" s="212" t="str">
        <f aca="false">IF('Result do Turno'!AO52="","",'Result do Turno'!AO52)</f>
        <v/>
      </c>
      <c r="AG52" s="213" t="str">
        <f aca="false">IF('Result do Turno'!AO51="","",'Result do Turno'!AO51)</f>
        <v/>
      </c>
      <c r="AH52" s="211" t="str">
        <f aca="false">IF('Result do Turno'!AZ50="","",'Result do Turno'!AZ50)</f>
        <v>W</v>
      </c>
      <c r="AI52" s="212" t="str">
        <f aca="false">IF('Result do Turno'!AZ49="","",'Result do Turno'!AZ49)</f>
        <v>O</v>
      </c>
      <c r="AJ52" s="212" t="str">
        <f aca="false">IF('Result do Turno'!BA50="","",'Result do Turno'!BA50)</f>
        <v/>
      </c>
      <c r="AK52" s="212" t="str">
        <f aca="false">IF('Result do Turno'!BA49="","",'Result do Turno'!BA49)</f>
        <v/>
      </c>
      <c r="AL52" s="212" t="str">
        <f aca="false">IF('Result do Turno'!BB50="","",'Result do Turno'!BB50)</f>
        <v/>
      </c>
      <c r="AM52" s="212" t="str">
        <f aca="false">IF('Result do Turno'!BB49="","",'Result do Turno'!BB49)</f>
        <v/>
      </c>
      <c r="AN52" s="212" t="str">
        <f aca="false">IF('Result do Turno'!BC50="","",'Result do Turno'!BC50)</f>
        <v/>
      </c>
      <c r="AO52" s="213" t="str">
        <f aca="false">IF('Result do Turno'!BC49="","",'Result do Turno'!BC49)</f>
        <v/>
      </c>
      <c r="AP52" s="211" t="str">
        <f aca="false">IF('Result do Turno'!BN54="","",'Result do Turno'!BN54)</f>
        <v/>
      </c>
      <c r="AQ52" s="212" t="str">
        <f aca="false">IF('Result do Turno'!BN53="","",'Result do Turno'!BN53)</f>
        <v/>
      </c>
      <c r="AR52" s="212" t="n">
        <f aca="false">IF('Result do Turno'!BO54="","",'Result do Turno'!BO54)</f>
        <v>6</v>
      </c>
      <c r="AS52" s="212" t="n">
        <f aca="false">IF('Result do Turno'!BO53="","",'Result do Turno'!BO53)</f>
        <v>2</v>
      </c>
      <c r="AT52" s="212" t="n">
        <f aca="false">IF('Result do Turno'!BP54="","",'Result do Turno'!BP54)</f>
        <v>6</v>
      </c>
      <c r="AU52" s="212" t="n">
        <f aca="false">IF('Result do Turno'!BP53="","",'Result do Turno'!BP53)</f>
        <v>2</v>
      </c>
      <c r="AV52" s="212" t="str">
        <f aca="false">IF('Result do Turno'!BQ54="","",'Result do Turno'!BQ54)</f>
        <v/>
      </c>
      <c r="AW52" s="213" t="str">
        <f aca="false">IF('Result do Turno'!BQ53="","",'Result do Turno'!BQ53)</f>
        <v/>
      </c>
      <c r="AX52" s="211" t="str">
        <f aca="false">IF('Result do Turno'!CB53="","",'Result do Turno'!CB53)</f>
        <v/>
      </c>
      <c r="AY52" s="212" t="str">
        <f aca="false">IF('Result do Turno'!CB54="","",'Result do Turno'!CB54)</f>
        <v/>
      </c>
      <c r="AZ52" s="212" t="n">
        <f aca="false">IF('Result do Turno'!CC53="","",'Result do Turno'!CC53)</f>
        <v>4</v>
      </c>
      <c r="BA52" s="212" t="n">
        <f aca="false">IF('Result do Turno'!CC54="","",'Result do Turno'!CC54)</f>
        <v>6</v>
      </c>
      <c r="BB52" s="212" t="n">
        <f aca="false">IF('Result do Turno'!CD53="","",'Result do Turno'!CD53)</f>
        <v>6</v>
      </c>
      <c r="BC52" s="212" t="n">
        <f aca="false">IF('Result do Turno'!CD54="","",'Result do Turno'!CD54)</f>
        <v>7</v>
      </c>
      <c r="BD52" s="212" t="str">
        <f aca="false">IF('Result do Turno'!CE53="","",'Result do Turno'!CE53)</f>
        <v/>
      </c>
      <c r="BE52" s="213" t="str">
        <f aca="false">IF('Result do Turno'!CE54="","",'Result do Turno'!CE54)</f>
        <v/>
      </c>
      <c r="BG52" s="164" t="n">
        <f aca="false">'Result do Turno'!W54</f>
        <v>0</v>
      </c>
      <c r="BH52" s="164" t="str">
        <f aca="false">IF(R52="",IF(X52="",CONCATENATE(T52,"x",U52," ",V52,"x",W52),CONCATENATE(T52,"x",U52," ",V52,"x",W52," ",X52,"x",Y52)),CONCATENATE(R52,"x",S52))</f>
        <v>6x2 4x6 6x10</v>
      </c>
      <c r="BI52" s="164" t="n">
        <f aca="false">'Result do Turno'!AK52</f>
        <v>1</v>
      </c>
      <c r="BJ52" s="164" t="str">
        <f aca="false">IF(Z52="",IF(AF52="",CONCATENATE(AB52,"x",AC52," ",AD52,"x",AE52),CONCATENATE(AB52,"x",AC52," ",AD52,"x",AE52," ",AF52,"x",AG52)),CONCATENATE(Z52,"x",AA52))</f>
        <v>WxO</v>
      </c>
      <c r="BK52" s="164" t="n">
        <f aca="false">'Result do Turno'!AY50</f>
        <v>1</v>
      </c>
      <c r="BL52" s="164" t="str">
        <f aca="false">IF(AH52="",IF(AN52="",CONCATENATE(AJ52,"x",AK52," ",AL52,"x",AM52),CONCATENATE(AJ52,"x",AK52," ",AL52,"x",AM52," ",AN52,"x",AO52)),CONCATENATE(AH52,"x",AI52))</f>
        <v>WxO</v>
      </c>
      <c r="BM52" s="164" t="n">
        <f aca="false">'Result do Turno'!BM54</f>
        <v>1</v>
      </c>
      <c r="BN52" s="164" t="str">
        <f aca="false">IF(AP52="",IF(AV52="",CONCATENATE(AR52,"x",AS52," ",AT52,"x",AU52),CONCATENATE(AR52,"x",AS52," ",AT52,"x",AU52," ",AV52,"x",AW52)),CONCATENATE(AP52,"x",AQ52))</f>
        <v>6x2 6x2</v>
      </c>
      <c r="BO52" s="164" t="n">
        <f aca="false">'Result do Turno'!CA53</f>
        <v>0</v>
      </c>
      <c r="BP52" s="164" t="str">
        <f aca="false">IF(AX52="",IF(BD52="",CONCATENATE(AZ52,"x",BA52," ",BB52,"x",BC52),CONCATENATE(AZ52,"x",BA52," ",BB52,"x",BC52," ",BD52,"x",BE52)),CONCATENATE(AX52,"x",AY52))</f>
        <v>4x6 6x7</v>
      </c>
      <c r="BQ52" s="164" t="n">
        <f aca="false">IF(BH52="x x","",1)</f>
        <v>1</v>
      </c>
      <c r="BR52" s="164" t="str">
        <f aca="false">IF(BG52=1,CONCATENATE($A52, " venceu ",B52," por ",BH52),IF(BH52="OxW",CONCATENATE($A52, " perdeu para ",B52," por WxO"),CONCATENATE($A52, " perdeu para ",B52," por ",BH52)))</f>
        <v>EDSON BELLO perdeu para ALÉCIO SILVA por 6x2 4x6 6x10</v>
      </c>
      <c r="BS52" s="164" t="n">
        <f aca="false">IF(BJ52="x x","",1)</f>
        <v>1</v>
      </c>
      <c r="BT52" s="164" t="str">
        <f aca="false">IF(BI52=1,CONCATENATE($A52, " venceu ",D52," por ",BJ52),IF(BJ52="OxW",CONCATENATE($A52, " perdeu para ",D52," por WxO"),CONCATENATE($A52, " perdeu para ",D52," por ",BJ52)))</f>
        <v>EDSON BELLO venceu RENATO SOUZA por WxO</v>
      </c>
      <c r="BU52" s="164" t="n">
        <f aca="false">IF(BL52="x x","",1)</f>
        <v>1</v>
      </c>
      <c r="BV52" s="164" t="str">
        <f aca="false">IF(BK52=1,CONCATENATE($A52, " venceu ",F52," por ",BL52),IF(BL52="OxW",CONCATENATE($A52, " perdeu para ",F52," por WxO"),CONCATENATE($A52, " perdeu para ",F52," por ",BL52)))</f>
        <v>EDSON BELLO venceu CARLOS MAMEDE por WxO</v>
      </c>
      <c r="BW52" s="164" t="n">
        <f aca="false">IF(BN52="x x","",1)</f>
        <v>1</v>
      </c>
      <c r="BX52" s="164" t="str">
        <f aca="false">IF(BM52=1,CONCATENATE($A52, " venceu ",H52," por ",BN52),IF(BN52="OxW",CONCATENATE($A52, " perdeu para ",H52," por WxO"),CONCATENATE($A52, " perdeu para ",H52," por ",BN52)))</f>
        <v>EDSON BELLO venceu LEONARDO SARAIVA por 6x2 6x2</v>
      </c>
      <c r="BY52" s="164" t="n">
        <f aca="false">IF(BP52="x x","",1)</f>
        <v>1</v>
      </c>
      <c r="BZ52" s="164" t="str">
        <f aca="false">IF(BO52=1,CONCATENATE($A52, " venceu ",J52," por ",BP52),IF(BP52="OxW",CONCATENATE($A52, " perdeu para ",J52," por WxO"),CONCATENATE($A52, " perdeu para ",J52," por ",BP52)))</f>
        <v>EDSON BELLO perdeu para MARCO MACIEL por 4x6 6x7</v>
      </c>
      <c r="CB52" s="164" t="str">
        <f aca="false">IF(BQ52=1,BR52,CONCATENATE(A52, " x ",B52))</f>
        <v>EDSON BELLO perdeu para ALÉCIO SILVA por 6x2 4x6 6x10</v>
      </c>
      <c r="CC52" s="164" t="str">
        <f aca="false">IF(BS52=1,BT52,CONCATENATE(A52, " x ",D52))</f>
        <v>EDSON BELLO venceu RENATO SOUZA por WxO</v>
      </c>
      <c r="CD52" s="164" t="str">
        <f aca="false">IF(BU52=1,BV52,CONCATENATE(A52, " x ",F52))</f>
        <v>EDSON BELLO venceu CARLOS MAMEDE por WxO</v>
      </c>
      <c r="CE52" s="164" t="str">
        <f aca="false">IF(BW52=1,BX52,CONCATENATE(A52, " x ",H52))</f>
        <v>EDSON BELLO venceu LEONARDO SARAIVA por 6x2 6x2</v>
      </c>
      <c r="CF52" s="164" t="str">
        <f aca="false">IF(BY52=1,BZ52,CONCATENATE(A52, " x ",J52))</f>
        <v>EDSON BELLO perdeu para MARCO MACIEL por 4x6 6x7</v>
      </c>
      <c r="CG52" s="164" t="n">
        <f aca="false">COUNTIF(BH52:BP52,"OxW")</f>
        <v>0</v>
      </c>
      <c r="CH52" s="164" t="str">
        <f aca="false">IF(CG52&gt;2,CONCATENATE(A52," perdeu ",CG52, " jogos por WxO - Seus resultados todos serão alterados para perdidos por WxO",""),"")</f>
        <v/>
      </c>
    </row>
    <row r="53" customFormat="false" ht="15" hidden="false" customHeight="false" outlineLevel="0" collapsed="false">
      <c r="A53" s="205" t="str">
        <f aca="false">'Result do Turno'!D53</f>
        <v>LEONARDO SARAIVA</v>
      </c>
      <c r="B53" s="164" t="str">
        <f aca="false">'Result do Turno'!V51</f>
        <v>RENATO SOUZA</v>
      </c>
      <c r="C53" s="164" t="str">
        <f aca="false">IF(BQ53=1,"",IF(M53=0,A53,B53))</f>
        <v/>
      </c>
      <c r="D53" s="164" t="str">
        <f aca="false">'Result do Turno'!AJ49</f>
        <v>CARLOS MAMEDE</v>
      </c>
      <c r="E53" s="164" t="str">
        <f aca="false">IF(BS53=1,"",IF(N53=0,A53,D53))</f>
        <v/>
      </c>
      <c r="F53" s="164" t="str">
        <f aca="false">'Result do Turno'!AX54</f>
        <v>MARCO MACIEL</v>
      </c>
      <c r="G53" s="164" t="str">
        <f aca="false">IF(BU53=1,"",IF(O53=0,A53,F53))</f>
        <v/>
      </c>
      <c r="H53" s="164" t="str">
        <f aca="false">'Result do Turno'!BL54</f>
        <v>EDSON BELLO</v>
      </c>
      <c r="I53" s="164" t="str">
        <f aca="false">IF(BW53=1,"",IF(P53=0,A53,H53))</f>
        <v/>
      </c>
      <c r="J53" s="164" t="str">
        <f aca="false">'Result do Turno'!BZ51</f>
        <v>ALÉCIO SILVA</v>
      </c>
      <c r="K53" s="164" t="str">
        <f aca="false">IF(BY53=1,"",IF(Q53=0,A53,J53))</f>
        <v/>
      </c>
      <c r="M53" s="207" t="n">
        <f aca="false">'Result do Turno'!U51</f>
        <v>0</v>
      </c>
      <c r="N53" s="207" t="str">
        <f aca="false">'Result do Turno'!AI49</f>
        <v>(D)</v>
      </c>
      <c r="O53" s="207" t="str">
        <f aca="false">'Result do Turno'!AW54</f>
        <v>(D)</v>
      </c>
      <c r="P53" s="207" t="n">
        <f aca="false">'Result do Turno'!BK54</f>
        <v>0</v>
      </c>
      <c r="Q53" s="207" t="str">
        <f aca="false">'Result do Turno'!BY51</f>
        <v>(D)</v>
      </c>
      <c r="R53" s="211" t="str">
        <f aca="false">IF('Result do Turno'!X52="","",'Result do Turno'!X52)</f>
        <v>W</v>
      </c>
      <c r="S53" s="212" t="str">
        <f aca="false">IF('Result do Turno'!X51="","",'Result do Turno'!X51)</f>
        <v>O</v>
      </c>
      <c r="T53" s="212" t="str">
        <f aca="false">IF('Result do Turno'!Y52="","",'Result do Turno'!Y52)</f>
        <v/>
      </c>
      <c r="U53" s="212" t="str">
        <f aca="false">IF('Result do Turno'!Y51="","",'Result do Turno'!Y51)</f>
        <v/>
      </c>
      <c r="V53" s="212" t="str">
        <f aca="false">IF('Result do Turno'!Z52="","",'Result do Turno'!Z52)</f>
        <v/>
      </c>
      <c r="W53" s="212" t="str">
        <f aca="false">IF('Result do Turno'!Z51="","",'Result do Turno'!Z51)</f>
        <v/>
      </c>
      <c r="X53" s="212" t="str">
        <f aca="false">IF('Result do Turno'!AA52="","",'Result do Turno'!AA52)</f>
        <v/>
      </c>
      <c r="Y53" s="213" t="str">
        <f aca="false">IF('Result do Turno'!AA51="","",'Result do Turno'!AA51)</f>
        <v/>
      </c>
      <c r="Z53" s="211" t="str">
        <f aca="false">IF('Result do Turno'!AL50="","",'Result do Turno'!AL50)</f>
        <v/>
      </c>
      <c r="AA53" s="212" t="str">
        <f aca="false">IF('Result do Turno'!AL49="","",'Result do Turno'!AL49)</f>
        <v/>
      </c>
      <c r="AB53" s="212" t="n">
        <f aca="false">IF('Result do Turno'!AM50="","",'Result do Turno'!AM50)</f>
        <v>5</v>
      </c>
      <c r="AC53" s="212" t="n">
        <f aca="false">IF('Result do Turno'!AM49="","",'Result do Turno'!AM49)</f>
        <v>7</v>
      </c>
      <c r="AD53" s="212" t="n">
        <f aca="false">IF('Result do Turno'!AN50="","",'Result do Turno'!AN50)</f>
        <v>3</v>
      </c>
      <c r="AE53" s="212" t="n">
        <f aca="false">IF('Result do Turno'!AN49="","",'Result do Turno'!AN49)</f>
        <v>6</v>
      </c>
      <c r="AF53" s="212" t="str">
        <f aca="false">IF('Result do Turno'!AO50="","",'Result do Turno'!AO50)</f>
        <v/>
      </c>
      <c r="AG53" s="213" t="str">
        <f aca="false">IF('Result do Turno'!AO49="","",'Result do Turno'!AO49)</f>
        <v/>
      </c>
      <c r="AH53" s="211" t="str">
        <f aca="false">IF('Result do Turno'!AZ53="","",'Result do Turno'!AZ53)</f>
        <v/>
      </c>
      <c r="AI53" s="212" t="str">
        <f aca="false">IF('Result do Turno'!AZ54="","",'Result do Turno'!AZ54)</f>
        <v/>
      </c>
      <c r="AJ53" s="212" t="n">
        <f aca="false">IF('Result do Turno'!BA53="","",'Result do Turno'!BA53)</f>
        <v>6</v>
      </c>
      <c r="AK53" s="212" t="n">
        <f aca="false">IF('Result do Turno'!BA54="","",'Result do Turno'!BA54)</f>
        <v>7</v>
      </c>
      <c r="AL53" s="212" t="n">
        <f aca="false">IF('Result do Turno'!BB53="","",'Result do Turno'!BB53)</f>
        <v>6</v>
      </c>
      <c r="AM53" s="212" t="n">
        <f aca="false">IF('Result do Turno'!BB54="","",'Result do Turno'!BB54)</f>
        <v>2</v>
      </c>
      <c r="AN53" s="212" t="n">
        <f aca="false">IF('Result do Turno'!BC53="","",'Result do Turno'!BC53)</f>
        <v>10</v>
      </c>
      <c r="AO53" s="213" t="n">
        <f aca="false">IF('Result do Turno'!BC54="","",'Result do Turno'!BC54)</f>
        <v>7</v>
      </c>
      <c r="AP53" s="211" t="str">
        <f aca="false">IF('Result do Turno'!BN53="","",'Result do Turno'!BN53)</f>
        <v/>
      </c>
      <c r="AQ53" s="212" t="str">
        <f aca="false">IF('Result do Turno'!BN54="","",'Result do Turno'!BN54)</f>
        <v/>
      </c>
      <c r="AR53" s="212" t="n">
        <f aca="false">IF('Result do Turno'!BO53="","",'Result do Turno'!BO53)</f>
        <v>2</v>
      </c>
      <c r="AS53" s="212" t="n">
        <f aca="false">IF('Result do Turno'!BO54="","",'Result do Turno'!BO54)</f>
        <v>6</v>
      </c>
      <c r="AT53" s="212" t="n">
        <f aca="false">IF('Result do Turno'!BP53="","",'Result do Turno'!BP53)</f>
        <v>2</v>
      </c>
      <c r="AU53" s="212" t="n">
        <f aca="false">IF('Result do Turno'!BP54="","",'Result do Turno'!BP54)</f>
        <v>6</v>
      </c>
      <c r="AV53" s="212" t="str">
        <f aca="false">IF('Result do Turno'!BQ53="","",'Result do Turno'!BQ53)</f>
        <v/>
      </c>
      <c r="AW53" s="213" t="str">
        <f aca="false">IF('Result do Turno'!BQ54="","",'Result do Turno'!BQ54)</f>
        <v/>
      </c>
      <c r="AX53" s="211" t="str">
        <f aca="false">IF('Result do Turno'!CB52="","",'Result do Turno'!CB52)</f>
        <v/>
      </c>
      <c r="AY53" s="212" t="str">
        <f aca="false">IF('Result do Turno'!CB51="","",'Result do Turno'!CB51)</f>
        <v/>
      </c>
      <c r="AZ53" s="212" t="n">
        <f aca="false">IF('Result do Turno'!CC52="","",'Result do Turno'!CC52)</f>
        <v>6</v>
      </c>
      <c r="BA53" s="212" t="n">
        <f aca="false">IF('Result do Turno'!CC51="","",'Result do Turno'!CC51)</f>
        <v>4</v>
      </c>
      <c r="BB53" s="212" t="n">
        <f aca="false">IF('Result do Turno'!CD52="","",'Result do Turno'!CD52)</f>
        <v>4</v>
      </c>
      <c r="BC53" s="212" t="n">
        <f aca="false">IF('Result do Turno'!CD51="","",'Result do Turno'!CD51)</f>
        <v>6</v>
      </c>
      <c r="BD53" s="212" t="n">
        <f aca="false">IF('Result do Turno'!CE52="","",'Result do Turno'!CE52)</f>
        <v>4</v>
      </c>
      <c r="BE53" s="213" t="n">
        <f aca="false">IF('Result do Turno'!CE51="","",'Result do Turno'!CE51)</f>
        <v>10</v>
      </c>
      <c r="BG53" s="164" t="n">
        <f aca="false">'Result do Turno'!W52</f>
        <v>1</v>
      </c>
      <c r="BH53" s="164" t="str">
        <f aca="false">IF(R53="",IF(X53="",CONCATENATE(T53,"x",U53," ",V53,"x",W53),CONCATENATE(T53,"x",U53," ",V53,"x",W53," ",X53,"x",Y53)),CONCATENATE(R53,"x",S53))</f>
        <v>WxO</v>
      </c>
      <c r="BI53" s="164" t="n">
        <f aca="false">'Result do Turno'!AK50</f>
        <v>0</v>
      </c>
      <c r="BJ53" s="164" t="str">
        <f aca="false">IF(Z53="",IF(AF53="",CONCATENATE(AB53,"x",AC53," ",AD53,"x",AE53),CONCATENATE(AB53,"x",AC53," ",AD53,"x",AE53," ",AF53,"x",AG53)),CONCATENATE(Z53,"x",AA53))</f>
        <v>5x7 3x6</v>
      </c>
      <c r="BK53" s="164" t="n">
        <f aca="false">'Result do Turno'!AY53</f>
        <v>1</v>
      </c>
      <c r="BL53" s="164" t="str">
        <f aca="false">IF(AH53="",IF(AN53="",CONCATENATE(AJ53,"x",AK53," ",AL53,"x",AM53),CONCATENATE(AJ53,"x",AK53," ",AL53,"x",AM53," ",AN53,"x",AO53)),CONCATENATE(AH53,"x",AI53))</f>
        <v>6x7 6x2 10x7</v>
      </c>
      <c r="BM53" s="164" t="n">
        <f aca="false">'Result do Turno'!BM53</f>
        <v>0</v>
      </c>
      <c r="BN53" s="164" t="str">
        <f aca="false">IF(AP53="",IF(AV53="",CONCATENATE(AR53,"x",AS53," ",AT53,"x",AU53),CONCATENATE(AR53,"x",AS53," ",AT53,"x",AU53," ",AV53,"x",AW53)),CONCATENATE(AP53,"x",AQ53))</f>
        <v>2x6 2x6</v>
      </c>
      <c r="BO53" s="164" t="n">
        <f aca="false">'Result do Turno'!CA52</f>
        <v>0</v>
      </c>
      <c r="BP53" s="164" t="str">
        <f aca="false">IF(AX53="",IF(BD53="",CONCATENATE(AZ53,"x",BA53," ",BB53,"x",BC53),CONCATENATE(AZ53,"x",BA53," ",BB53,"x",BC53," ",BD53,"x",BE53)),CONCATENATE(AX53,"x",AY53))</f>
        <v>6x4 4x6 4x10</v>
      </c>
      <c r="BQ53" s="164" t="n">
        <f aca="false">IF(BH53="x x","",1)</f>
        <v>1</v>
      </c>
      <c r="BR53" s="164" t="str">
        <f aca="false">IF(BG53=1,CONCATENATE($A53, " venceu ",B53," por ",BH53),IF(BH53="OxW",CONCATENATE($A53, " perdeu para ",B53," por WxO"),CONCATENATE($A53, " perdeu para ",B53," por ",BH53)))</f>
        <v>LEONARDO SARAIVA venceu RENATO SOUZA por WxO</v>
      </c>
      <c r="BS53" s="164" t="n">
        <f aca="false">IF(BJ53="x x","",1)</f>
        <v>1</v>
      </c>
      <c r="BT53" s="164" t="str">
        <f aca="false">IF(BI53=1,CONCATENATE($A53, " venceu ",D53," por ",BJ53),IF(BJ53="OxW",CONCATENATE($A53, " perdeu para ",D53," por WxO"),CONCATENATE($A53, " perdeu para ",D53," por ",BJ53)))</f>
        <v>LEONARDO SARAIVA perdeu para CARLOS MAMEDE por 5x7 3x6</v>
      </c>
      <c r="BU53" s="164" t="n">
        <f aca="false">IF(BL53="x x","",1)</f>
        <v>1</v>
      </c>
      <c r="BV53" s="164" t="str">
        <f aca="false">IF(BK53=1,CONCATENATE($A53, " venceu ",F53," por ",BL53),IF(BL53="OxW",CONCATENATE($A53, " perdeu para ",F53," por WxO"),CONCATENATE($A53, " perdeu para ",F53," por ",BL53)))</f>
        <v>LEONARDO SARAIVA venceu MARCO MACIEL por 6x7 6x2 10x7</v>
      </c>
      <c r="BW53" s="164" t="n">
        <f aca="false">IF(BN53="x x","",1)</f>
        <v>1</v>
      </c>
      <c r="BX53" s="164" t="str">
        <f aca="false">IF(BM53=1,CONCATENATE($A53, " venceu ",H53," por ",BN53),IF(BN53="OxW",CONCATENATE($A53, " perdeu para ",H53," por WxO"),CONCATENATE($A53, " perdeu para ",H53," por ",BN53)))</f>
        <v>LEONARDO SARAIVA perdeu para EDSON BELLO por 2x6 2x6</v>
      </c>
      <c r="BY53" s="164" t="n">
        <f aca="false">IF(BP53="x x","",1)</f>
        <v>1</v>
      </c>
      <c r="BZ53" s="164" t="str">
        <f aca="false">IF(BO53=1,CONCATENATE($A53, " venceu ",J53," por ",BP53),IF(BP53="OxW",CONCATENATE($A53, " perdeu para ",J53," por WxO"),CONCATENATE($A53, " perdeu para ",J53," por ",BP53)))</f>
        <v>LEONARDO SARAIVA perdeu para ALÉCIO SILVA por 6x4 4x6 4x10</v>
      </c>
      <c r="CB53" s="164" t="str">
        <f aca="false">IF(BQ53=1,BR53,CONCATENATE(A53, " x ",B53))</f>
        <v>LEONARDO SARAIVA venceu RENATO SOUZA por WxO</v>
      </c>
      <c r="CC53" s="164" t="str">
        <f aca="false">IF(BS53=1,BT53,CONCATENATE(A53, " x ",D53))</f>
        <v>LEONARDO SARAIVA perdeu para CARLOS MAMEDE por 5x7 3x6</v>
      </c>
      <c r="CD53" s="164" t="str">
        <f aca="false">IF(BU53=1,BV53,CONCATENATE(A53, " x ",F53))</f>
        <v>LEONARDO SARAIVA venceu MARCO MACIEL por 6x7 6x2 10x7</v>
      </c>
      <c r="CE53" s="164" t="str">
        <f aca="false">IF(BW53=1,BX53,CONCATENATE(A53, " x ",H53))</f>
        <v>LEONARDO SARAIVA perdeu para EDSON BELLO por 2x6 2x6</v>
      </c>
      <c r="CF53" s="164" t="str">
        <f aca="false">IF(BY53=1,BZ53,CONCATENATE(A53, " x ",J53))</f>
        <v>LEONARDO SARAIVA perdeu para ALÉCIO SILVA por 6x4 4x6 4x10</v>
      </c>
      <c r="CG53" s="164" t="n">
        <f aca="false">COUNTIF(BH53:BP53,"OxW")</f>
        <v>0</v>
      </c>
      <c r="CH53" s="164" t="str">
        <f aca="false">IF(CG53&gt;2,CONCATENATE(A53," perdeu ",CG53, " jogos por WxO - Seus resultados todos serão alterados para perdidos por WxO",""),"")</f>
        <v/>
      </c>
    </row>
    <row r="54" customFormat="false" ht="15" hidden="false" customHeight="false" outlineLevel="0" collapsed="false">
      <c r="A54" s="205" t="str">
        <f aca="false">'Result do Turno'!D54</f>
        <v>MARCO MACIEL</v>
      </c>
      <c r="B54" s="164" t="str">
        <f aca="false">'Result do Turno'!V49</f>
        <v>CARLOS MAMEDE</v>
      </c>
      <c r="C54" s="164" t="str">
        <f aca="false">IF(BQ54=1,"",IF(M54=0,A54,B54))</f>
        <v/>
      </c>
      <c r="D54" s="164" t="str">
        <f aca="false">'Result do Turno'!AJ53</f>
        <v>ALÉCIO SILVA</v>
      </c>
      <c r="E54" s="164" t="str">
        <f aca="false">IF(BS54=1,"",IF(N54=0,A54,D54))</f>
        <v/>
      </c>
      <c r="F54" s="164" t="str">
        <f aca="false">'Result do Turno'!AX53</f>
        <v>LEONARDO SARAIVA</v>
      </c>
      <c r="G54" s="164" t="str">
        <f aca="false">IF(BU54=1,"",IF(O54=0,A54,F54))</f>
        <v/>
      </c>
      <c r="H54" s="164" t="str">
        <f aca="false">'Result do Turno'!BL51</f>
        <v>RENATO SOUZA</v>
      </c>
      <c r="I54" s="164" t="str">
        <f aca="false">IF(BW54=1,"",IF(P54=0,A54,H54))</f>
        <v/>
      </c>
      <c r="J54" s="164" t="str">
        <f aca="false">'Result do Turno'!BZ53</f>
        <v>EDSON BELLO</v>
      </c>
      <c r="K54" s="164" t="str">
        <f aca="false">IF(BY54=1,"",IF(Q54=0,A54,J54))</f>
        <v/>
      </c>
      <c r="M54" s="207" t="n">
        <f aca="false">'Result do Turno'!U49</f>
        <v>0</v>
      </c>
      <c r="N54" s="207" t="str">
        <f aca="false">'Result do Turno'!AI53</f>
        <v>(D)</v>
      </c>
      <c r="O54" s="207" t="n">
        <f aca="false">'Result do Turno'!AW53</f>
        <v>0</v>
      </c>
      <c r="P54" s="207" t="n">
        <f aca="false">'Result do Turno'!BK51</f>
        <v>0</v>
      </c>
      <c r="Q54" s="207" t="str">
        <f aca="false">'Result do Turno'!BY53</f>
        <v>(D)</v>
      </c>
      <c r="R54" s="214" t="str">
        <f aca="false">IF('Result do Turno'!X50="","",'Result do Turno'!X50)</f>
        <v/>
      </c>
      <c r="S54" s="215" t="str">
        <f aca="false">IF('Result do Turno'!X49="","",'Result do Turno'!X49)</f>
        <v/>
      </c>
      <c r="T54" s="215" t="n">
        <f aca="false">IF('Result do Turno'!Y50="","",'Result do Turno'!Y50)</f>
        <v>2</v>
      </c>
      <c r="U54" s="215" t="n">
        <f aca="false">IF('Result do Turno'!Y49="","",'Result do Turno'!Y49)</f>
        <v>6</v>
      </c>
      <c r="V54" s="215" t="n">
        <f aca="false">IF('Result do Turno'!Z50="","",'Result do Turno'!Z50)</f>
        <v>6</v>
      </c>
      <c r="W54" s="215" t="n">
        <f aca="false">IF('Result do Turno'!Z49="","",'Result do Turno'!Z49)</f>
        <v>4</v>
      </c>
      <c r="X54" s="215" t="n">
        <f aca="false">IF('Result do Turno'!AA50="","",'Result do Turno'!AA50)</f>
        <v>10</v>
      </c>
      <c r="Y54" s="216" t="n">
        <f aca="false">IF('Result do Turno'!AA49="","",'Result do Turno'!AA49)</f>
        <v>4</v>
      </c>
      <c r="Z54" s="214" t="str">
        <f aca="false">IF('Result do Turno'!AL54="","",'Result do Turno'!AL54)</f>
        <v>W</v>
      </c>
      <c r="AA54" s="215" t="str">
        <f aca="false">IF('Result do Turno'!AL53="","",'Result do Turno'!AL53)</f>
        <v>O</v>
      </c>
      <c r="AB54" s="215" t="str">
        <f aca="false">IF('Result do Turno'!AM54="","",'Result do Turno'!AM54)</f>
        <v/>
      </c>
      <c r="AC54" s="215" t="str">
        <f aca="false">IF('Result do Turno'!AM53="","",'Result do Turno'!AM53)</f>
        <v/>
      </c>
      <c r="AD54" s="215" t="str">
        <f aca="false">IF('Result do Turno'!AN54="","",'Result do Turno'!AN54)</f>
        <v/>
      </c>
      <c r="AE54" s="215" t="str">
        <f aca="false">IF('Result do Turno'!AN53="","",'Result do Turno'!AN53)</f>
        <v/>
      </c>
      <c r="AF54" s="215" t="str">
        <f aca="false">IF('Result do Turno'!AO54="","",'Result do Turno'!AO54)</f>
        <v/>
      </c>
      <c r="AG54" s="216" t="str">
        <f aca="false">IF('Result do Turno'!AO53="","",'Result do Turno'!AO53)</f>
        <v/>
      </c>
      <c r="AH54" s="214" t="str">
        <f aca="false">IF('Result do Turno'!AZ54="","",'Result do Turno'!AZ54)</f>
        <v/>
      </c>
      <c r="AI54" s="215" t="str">
        <f aca="false">IF('Result do Turno'!AZ53="","",'Result do Turno'!AZ53)</f>
        <v/>
      </c>
      <c r="AJ54" s="215" t="n">
        <f aca="false">IF('Result do Turno'!BA54="","",'Result do Turno'!BA54)</f>
        <v>7</v>
      </c>
      <c r="AK54" s="215" t="n">
        <f aca="false">IF('Result do Turno'!BA53="","",'Result do Turno'!BA53)</f>
        <v>6</v>
      </c>
      <c r="AL54" s="215" t="n">
        <f aca="false">IF('Result do Turno'!BB54="","",'Result do Turno'!BB54)</f>
        <v>2</v>
      </c>
      <c r="AM54" s="215" t="n">
        <f aca="false">IF('Result do Turno'!BB53="","",'Result do Turno'!BB53)</f>
        <v>6</v>
      </c>
      <c r="AN54" s="215" t="n">
        <f aca="false">IF('Result do Turno'!BC54="","",'Result do Turno'!BC54)</f>
        <v>7</v>
      </c>
      <c r="AO54" s="216" t="n">
        <f aca="false">IF('Result do Turno'!BC53="","",'Result do Turno'!BC53)</f>
        <v>10</v>
      </c>
      <c r="AP54" s="214" t="str">
        <f aca="false">IF('Result do Turno'!BN52="","",'Result do Turno'!BN52)</f>
        <v>W</v>
      </c>
      <c r="AQ54" s="215" t="str">
        <f aca="false">IF('Result do Turno'!BN51="","",'Result do Turno'!BN51)</f>
        <v>O</v>
      </c>
      <c r="AR54" s="215" t="str">
        <f aca="false">IF('Result do Turno'!BO52="","",'Result do Turno'!BO52)</f>
        <v/>
      </c>
      <c r="AS54" s="215" t="str">
        <f aca="false">IF('Result do Turno'!BO51="","",'Result do Turno'!BO51)</f>
        <v/>
      </c>
      <c r="AT54" s="215" t="str">
        <f aca="false">IF('Result do Turno'!BP52="","",'Result do Turno'!BP52)</f>
        <v/>
      </c>
      <c r="AU54" s="215" t="str">
        <f aca="false">IF('Result do Turno'!BP51="","",'Result do Turno'!BP51)</f>
        <v/>
      </c>
      <c r="AV54" s="215" t="str">
        <f aca="false">IF('Result do Turno'!BQ52="","",'Result do Turno'!BQ52)</f>
        <v/>
      </c>
      <c r="AW54" s="216" t="str">
        <f aca="false">IF('Result do Turno'!BQ51="","",'Result do Turno'!BQ51)</f>
        <v/>
      </c>
      <c r="AX54" s="214" t="str">
        <f aca="false">IF('Result do Turno'!CB54="","",'Result do Turno'!CB54)</f>
        <v/>
      </c>
      <c r="AY54" s="215" t="str">
        <f aca="false">IF('Result do Turno'!CB53="","",'Result do Turno'!CB53)</f>
        <v/>
      </c>
      <c r="AZ54" s="215" t="n">
        <f aca="false">IF('Result do Turno'!CC54="","",'Result do Turno'!CC54)</f>
        <v>6</v>
      </c>
      <c r="BA54" s="215" t="n">
        <f aca="false">IF('Result do Turno'!CC53="","",'Result do Turno'!CC53)</f>
        <v>4</v>
      </c>
      <c r="BB54" s="215" t="n">
        <f aca="false">IF('Result do Turno'!CD54="","",'Result do Turno'!CD54)</f>
        <v>7</v>
      </c>
      <c r="BC54" s="215" t="n">
        <f aca="false">IF('Result do Turno'!CD53="","",'Result do Turno'!CD53)</f>
        <v>6</v>
      </c>
      <c r="BD54" s="215" t="str">
        <f aca="false">IF('Result do Turno'!CE54="","",'Result do Turno'!CE54)</f>
        <v/>
      </c>
      <c r="BE54" s="216" t="str">
        <f aca="false">IF('Result do Turno'!CE53="","",'Result do Turno'!CE53)</f>
        <v/>
      </c>
      <c r="BG54" s="164" t="n">
        <f aca="false">'Result do Turno'!W50</f>
        <v>1</v>
      </c>
      <c r="BH54" s="164" t="str">
        <f aca="false">IF(R54="",IF(X54="",CONCATENATE(T54,"x",U54," ",V54,"x",W54),CONCATENATE(T54,"x",U54," ",V54,"x",W54," ",X54,"x",Y54)),CONCATENATE(R54,"x",S54))</f>
        <v>2x6 6x4 10x4</v>
      </c>
      <c r="BI54" s="164" t="n">
        <f aca="false">'Result do Turno'!AK54</f>
        <v>1</v>
      </c>
      <c r="BJ54" s="164" t="str">
        <f aca="false">IF(Z54="",IF(AF54="",CONCATENATE(AB54,"x",AC54," ",AD54,"x",AE54),CONCATENATE(AB54,"x",AC54," ",AD54,"x",AE54," ",AF54,"x",AG54)),CONCATENATE(Z54,"x",AA54))</f>
        <v>WxO</v>
      </c>
      <c r="BK54" s="164" t="n">
        <f aca="false">'Result do Turno'!AY54</f>
        <v>0</v>
      </c>
      <c r="BL54" s="164" t="str">
        <f aca="false">IF(AH54="",IF(AN54="",CONCATENATE(AJ54,"x",AK54," ",AL54,"x",AM54),CONCATENATE(AJ54,"x",AK54," ",AL54,"x",AM54," ",AN54,"x",AO54)),CONCATENATE(AH54,"x",AI54))</f>
        <v>7x6 2x6 7x10</v>
      </c>
      <c r="BM54" s="164" t="n">
        <f aca="false">'Result do Turno'!BM52</f>
        <v>1</v>
      </c>
      <c r="BN54" s="164" t="str">
        <f aca="false">IF(AP54="",IF(AV54="",CONCATENATE(AR54,"x",AS54," ",AT54,"x",AU54),CONCATENATE(AR54,"x",AS54," ",AT54,"x",AU54," ",AV54,"x",AW54)),CONCATENATE(AP54,"x",AQ54))</f>
        <v>WxO</v>
      </c>
      <c r="BO54" s="164" t="n">
        <f aca="false">'Result do Turno'!CA54</f>
        <v>1</v>
      </c>
      <c r="BP54" s="164" t="str">
        <f aca="false">IF(AX54="",IF(BD54="",CONCATENATE(AZ54,"x",BA54," ",BB54,"x",BC54),CONCATENATE(AZ54,"x",BA54," ",BB54,"x",BC54," ",BD54,"x",BE54)),CONCATENATE(AX54,"x",AY54))</f>
        <v>6x4 7x6</v>
      </c>
      <c r="BQ54" s="164" t="n">
        <f aca="false">IF(BH54="x x","",1)</f>
        <v>1</v>
      </c>
      <c r="BR54" s="164" t="str">
        <f aca="false">IF(BG54=1,CONCATENATE($A54, " venceu ",B54," por ",BH54),IF(BH54="OxW",CONCATENATE($A54, " perdeu para ",B54," por WxO"),CONCATENATE($A54, " perdeu para ",B54," por ",BH54)))</f>
        <v>MARCO MACIEL venceu CARLOS MAMEDE por 2x6 6x4 10x4</v>
      </c>
      <c r="BS54" s="164" t="n">
        <f aca="false">IF(BJ54="x x","",1)</f>
        <v>1</v>
      </c>
      <c r="BT54" s="164" t="str">
        <f aca="false">IF(BI54=1,CONCATENATE($A54, " venceu ",D54," por ",BJ54),IF(BJ54="OxW",CONCATENATE($A54, " perdeu para ",D54," por WxO"),CONCATENATE($A54, " perdeu para ",D54," por ",BJ54)))</f>
        <v>MARCO MACIEL venceu ALÉCIO SILVA por WxO</v>
      </c>
      <c r="BU54" s="164" t="n">
        <f aca="false">IF(BL54="x x","",1)</f>
        <v>1</v>
      </c>
      <c r="BV54" s="164" t="str">
        <f aca="false">IF(BK54=1,CONCATENATE($A54, " venceu ",F54," por ",BL54),IF(BL54="OxW",CONCATENATE($A54, " perdeu para ",F54," por WxO"),CONCATENATE($A54, " perdeu para ",F54," por ",BL54)))</f>
        <v>MARCO MACIEL perdeu para LEONARDO SARAIVA por 7x6 2x6 7x10</v>
      </c>
      <c r="BW54" s="164" t="n">
        <f aca="false">IF(BN54="x x","",1)</f>
        <v>1</v>
      </c>
      <c r="BX54" s="164" t="str">
        <f aca="false">IF(BM54=1,CONCATENATE($A54, " venceu ",H54," por ",BN54),IF(BN54="OxW",CONCATENATE($A54, " perdeu para ",H54," por WxO"),CONCATENATE($A54, " perdeu para ",H54," por ",BN54)))</f>
        <v>MARCO MACIEL venceu RENATO SOUZA por WxO</v>
      </c>
      <c r="BY54" s="164" t="n">
        <f aca="false">IF(BP54="x x","",1)</f>
        <v>1</v>
      </c>
      <c r="BZ54" s="164" t="str">
        <f aca="false">IF(BO54=1,CONCATENATE($A54, " venceu ",J54," por ",BP54),IF(BP54="OxW",CONCATENATE($A54, " perdeu para ",J54," por WxO"),CONCATENATE($A54, " perdeu para ",J54," por ",BP54)))</f>
        <v>MARCO MACIEL venceu EDSON BELLO por 6x4 7x6</v>
      </c>
      <c r="CB54" s="164" t="str">
        <f aca="false">IF(BQ54=1,BR54,CONCATENATE(A54, " x ",B54))</f>
        <v>MARCO MACIEL venceu CARLOS MAMEDE por 2x6 6x4 10x4</v>
      </c>
      <c r="CC54" s="164" t="str">
        <f aca="false">IF(BS54=1,BT54,CONCATENATE(A54, " x ",D54))</f>
        <v>MARCO MACIEL venceu ALÉCIO SILVA por WxO</v>
      </c>
      <c r="CD54" s="164" t="str">
        <f aca="false">IF(BU54=1,BV54,CONCATENATE(A54, " x ",F54))</f>
        <v>MARCO MACIEL perdeu para LEONARDO SARAIVA por 7x6 2x6 7x10</v>
      </c>
      <c r="CE54" s="164" t="str">
        <f aca="false">IF(BW54=1,BX54,CONCATENATE(A54, " x ",H54))</f>
        <v>MARCO MACIEL venceu RENATO SOUZA por WxO</v>
      </c>
      <c r="CF54" s="164" t="str">
        <f aca="false">IF(BY54=1,BZ54,CONCATENATE(A54, " x ",J54))</f>
        <v>MARCO MACIEL venceu EDSON BELLO por 6x4 7x6</v>
      </c>
      <c r="CG54" s="164" t="n">
        <f aca="false">COUNTIF(BH54:BP54,"OxW")</f>
        <v>0</v>
      </c>
      <c r="CH54" s="164" t="str">
        <f aca="false">IF(CG54&gt;2,CONCATENATE(A54," perdeu ",CG54, " jogos por WxO - Seus resultados todos serão alterados para perdidos por WxO",""),"")</f>
        <v/>
      </c>
    </row>
    <row r="55" customFormat="false" ht="15" hidden="false" customHeight="false" outlineLevel="0" collapsed="false">
      <c r="BG55" s="164" t="n">
        <f aca="false">'Result do Turno'!W55</f>
        <v>0</v>
      </c>
      <c r="BI55" s="164" t="n">
        <f aca="false">'Result do Turno'!AK55</f>
        <v>0</v>
      </c>
      <c r="BL55" s="164" t="str">
        <f aca="false">IF(AH55="",IF(AN55="",CONCATENATE(AJ55,"x",AK55," ",AL55,"x",AM55),CONCATENATE(AJ55,"x",AK55," ",AL55,"x",AM55," ",AN55,"x",AO55)),CONCATENATE(AH55,"x",AI55))</f>
        <v>x x</v>
      </c>
      <c r="BN55" s="164" t="str">
        <f aca="false">IF(AP55="",IF(AV55="",CONCATENATE(AR55,"x",AS55," ",AT55,"x",AU55),CONCATENATE(AR55,"x",AS55," ",AT55,"x",AU55," ",AV55,"x",AW55)),CONCATENATE(AP55,"x",AQ55))</f>
        <v>x x</v>
      </c>
      <c r="BP55" s="164" t="str">
        <f aca="false">IF(AX55="",IF(BD55="",CONCATENATE(AZ55,"x",BA55," ",BB55,"x",BC55),CONCATENATE(AZ55,"x",BA55," ",BB55,"x",BC55," ",BD55,"x",BE55)),CONCATENATE(AX55,"x",AY55))</f>
        <v>x x</v>
      </c>
      <c r="CH55" s="164" t="str">
        <f aca="false">IF(CG55&gt;2,CONCATENATE(A55," perdeu ",CG55, " jogos por WxO - Seus resultados todos serão alterados para perdidos por WxO",""),"")</f>
        <v/>
      </c>
    </row>
    <row r="56" customFormat="false" ht="15" hidden="false" customHeight="false" outlineLevel="0" collapsed="false">
      <c r="BG56" s="164" t="n">
        <f aca="false">'Result do Turno'!W56</f>
        <v>0</v>
      </c>
      <c r="BI56" s="164" t="n">
        <f aca="false">'Result do Turno'!AK56</f>
        <v>0</v>
      </c>
      <c r="BL56" s="164" t="str">
        <f aca="false">IF(AH56="",IF(AN56="",CONCATENATE(AJ56,"x",AK56," ",AL56,"x",AM56),CONCATENATE(AJ56,"x",AK56," ",AL56,"x",AM56," ",AN56,"x",AO56)),CONCATENATE(AH56,"x",AI56))</f>
        <v>x x</v>
      </c>
      <c r="BN56" s="164" t="str">
        <f aca="false">IF(AP56="",IF(AV56="",CONCATENATE(AR56,"x",AS56," ",AT56,"x",AU56),CONCATENATE(AR56,"x",AS56," ",AT56,"x",AU56," ",AV56,"x",AW56)),CONCATENATE(AP56,"x",AQ56))</f>
        <v>x x</v>
      </c>
      <c r="BP56" s="164" t="str">
        <f aca="false">IF(AX56="",IF(BD56="",CONCATENATE(AZ56,"x",BA56," ",BB56,"x",BC56),CONCATENATE(AZ56,"x",BA56," ",BB56,"x",BC56," ",BD56,"x",BE56)),CONCATENATE(AX56,"x",AY56))</f>
        <v>x x</v>
      </c>
      <c r="CH56" s="164" t="str">
        <f aca="false">IF(CG56&gt;2,CONCATENATE(A56," perdeu ",CG56, " jogos por WxO - Seus resultados todos serão alterados para perdidos por WxO",""),"")</f>
        <v/>
      </c>
    </row>
    <row r="57" customFormat="false" ht="15" hidden="false" customHeight="false" outlineLevel="0" collapsed="false">
      <c r="E57" s="164" t="s">
        <v>133</v>
      </c>
      <c r="G57" s="164" t="s">
        <v>133</v>
      </c>
      <c r="I57" s="164" t="s">
        <v>134</v>
      </c>
      <c r="K57" s="164" t="s">
        <v>135</v>
      </c>
      <c r="BG57" s="164" t="n">
        <f aca="false">'Result do Turno'!W57</f>
        <v>0</v>
      </c>
      <c r="BI57" s="164" t="n">
        <f aca="false">'Result do Turno'!AK57</f>
        <v>0</v>
      </c>
      <c r="BL57" s="164" t="str">
        <f aca="false">IF(AH57="",IF(AN57="",CONCATENATE(AJ57,"x",AK57," ",AL57,"x",AM57),CONCATENATE(AJ57,"x",AK57," ",AL57,"x",AM57," ",AN57,"x",AO57)),CONCATENATE(AH57,"x",AI57))</f>
        <v>x x</v>
      </c>
      <c r="BN57" s="164" t="str">
        <f aca="false">IF(AP57="",IF(AV57="",CONCATENATE(AR57,"x",AS57," ",AT57,"x",AU57),CONCATENATE(AR57,"x",AS57," ",AT57,"x",AU57," ",AV57,"x",AW57)),CONCATENATE(AP57,"x",AQ57))</f>
        <v>x x</v>
      </c>
      <c r="BP57" s="164" t="str">
        <f aca="false">IF(AX57="",IF(BD57="",CONCATENATE(AZ57,"x",BA57," ",BB57,"x",BC57),CONCATENATE(AZ57,"x",BA57," ",BB57,"x",BC57," ",BD57,"x",BE57)),CONCATENATE(AX57,"x",AY57))</f>
        <v>x x</v>
      </c>
      <c r="CH57" s="164" t="str">
        <f aca="false">IF(CG57&gt;2,CONCATENATE(A57," perdeu ",CG57, " jogos por WxO - Seus resultados todos serão alterados para perdidos por WxO",""),"")</f>
        <v/>
      </c>
    </row>
    <row r="58" customFormat="false" ht="15" hidden="false" customHeight="false" outlineLevel="0" collapsed="false">
      <c r="A58" s="205" t="str">
        <f aca="false">'Result do Turno'!D58</f>
        <v>EDMAR MARTINS</v>
      </c>
      <c r="B58" s="206" t="str">
        <f aca="false">'Result do Turno'!V59</f>
        <v>WELTON SILVA</v>
      </c>
      <c r="C58" s="164" t="str">
        <f aca="false">IF(BQ58=1,"",IF(M58=0,A58,B58))</f>
        <v/>
      </c>
      <c r="D58" s="164" t="str">
        <f aca="false">'Result do Turno'!AJ59</f>
        <v>ANDERSON REDMERSKI</v>
      </c>
      <c r="E58" s="164" t="str">
        <f aca="false">IF(BS58=1,"",IF(N58=0,A58,D58))</f>
        <v/>
      </c>
      <c r="F58" s="206" t="str">
        <f aca="false">'Result do Turno'!AX59</f>
        <v>OLIMPIO FILHO</v>
      </c>
      <c r="G58" s="164" t="str">
        <f aca="false">IF(BU58=1,"",IF(O58=0,A58,F58))</f>
        <v/>
      </c>
      <c r="H58" s="206" t="str">
        <f aca="false">'Result do Turno'!BL59</f>
        <v>WILSON FREIRE</v>
      </c>
      <c r="I58" s="164" t="str">
        <f aca="false">IF(BW58=1,"",IF(P58=0,A58,H58))</f>
        <v/>
      </c>
      <c r="J58" s="206" t="str">
        <f aca="false">'Result do Turno'!BZ59</f>
        <v>LUIZ ALFREDO</v>
      </c>
      <c r="K58" s="164" t="str">
        <f aca="false">IF(BY58=1,"",IF(Q58=0,A58,J58))</f>
        <v/>
      </c>
      <c r="M58" s="207" t="str">
        <f aca="false">'Result do Turno'!U59</f>
        <v>(D)</v>
      </c>
      <c r="N58" s="207" t="n">
        <f aca="false">'Result do Turno'!AI59</f>
        <v>0</v>
      </c>
      <c r="O58" s="207" t="str">
        <f aca="false">'Result do Turno'!AW59</f>
        <v>(D)</v>
      </c>
      <c r="P58" s="207" t="n">
        <f aca="false">'Result do Turno'!BK59</f>
        <v>0</v>
      </c>
      <c r="Q58" s="207" t="str">
        <f aca="false">'Result do Turno'!BY59</f>
        <v>(D)</v>
      </c>
      <c r="R58" s="208" t="str">
        <f aca="false">IF('Result do Turno'!X58="","",'Result do Turno'!X58)</f>
        <v>O</v>
      </c>
      <c r="S58" s="209" t="str">
        <f aca="false">IF('Result do Turno'!X59="","",'Result do Turno'!X59)</f>
        <v>W</v>
      </c>
      <c r="T58" s="209" t="str">
        <f aca="false">IF('Result do Turno'!Y58="","",'Result do Turno'!Y58)</f>
        <v/>
      </c>
      <c r="U58" s="209" t="str">
        <f aca="false">IF('Result do Turno'!Y59="","",'Result do Turno'!Y59)</f>
        <v/>
      </c>
      <c r="V58" s="209" t="str">
        <f aca="false">IF('Result do Turno'!Z58="","",'Result do Turno'!Z58)</f>
        <v/>
      </c>
      <c r="W58" s="209" t="str">
        <f aca="false">IF('Result do Turno'!Z59="","",'Result do Turno'!Z59)</f>
        <v/>
      </c>
      <c r="X58" s="209" t="str">
        <f aca="false">IF('Result do Turno'!AA58="","",'Result do Turno'!AA58)</f>
        <v/>
      </c>
      <c r="Y58" s="210" t="str">
        <f aca="false">IF('Result do Turno'!AA59="","",'Result do Turno'!AA59)</f>
        <v/>
      </c>
      <c r="Z58" s="208" t="str">
        <f aca="false">IF('Result do Turno'!AL58="","",'Result do Turno'!AL58)</f>
        <v>O</v>
      </c>
      <c r="AA58" s="209" t="str">
        <f aca="false">IF('Result do Turno'!AL59="","",'Result do Turno'!AL59)</f>
        <v>W</v>
      </c>
      <c r="AB58" s="209" t="str">
        <f aca="false">IF('Result do Turno'!AM58="","",'Result do Turno'!AM58)</f>
        <v/>
      </c>
      <c r="AC58" s="209" t="str">
        <f aca="false">IF('Result do Turno'!AM59="","",'Result do Turno'!AM59)</f>
        <v/>
      </c>
      <c r="AD58" s="209" t="str">
        <f aca="false">IF('Result do Turno'!AN58="","",'Result do Turno'!AN58)</f>
        <v/>
      </c>
      <c r="AE58" s="209" t="str">
        <f aca="false">IF('Result do Turno'!AN59="","",'Result do Turno'!AN59)</f>
        <v/>
      </c>
      <c r="AF58" s="209" t="str">
        <f aca="false">IF('Result do Turno'!AO58="","",'Result do Turno'!AO58)</f>
        <v/>
      </c>
      <c r="AG58" s="210" t="str">
        <f aca="false">IF('Result do Turno'!AO59="","",'Result do Turno'!AO59)</f>
        <v/>
      </c>
      <c r="AH58" s="208" t="str">
        <f aca="false">IF('Result do Turno'!AZ58="","",'Result do Turno'!AZ58)</f>
        <v>O</v>
      </c>
      <c r="AI58" s="209" t="str">
        <f aca="false">IF('Result do Turno'!AZ59="","",'Result do Turno'!AZ59)</f>
        <v>W</v>
      </c>
      <c r="AJ58" s="209" t="str">
        <f aca="false">IF('Result do Turno'!BA58="","",'Result do Turno'!BA58)</f>
        <v/>
      </c>
      <c r="AK58" s="209" t="str">
        <f aca="false">IF('Result do Turno'!BA59="","",'Result do Turno'!BA59)</f>
        <v/>
      </c>
      <c r="AL58" s="209" t="str">
        <f aca="false">IF('Result do Turno'!BB58="","",'Result do Turno'!BB58)</f>
        <v/>
      </c>
      <c r="AM58" s="209" t="str">
        <f aca="false">IF('Result do Turno'!BB59="","",'Result do Turno'!BB59)</f>
        <v/>
      </c>
      <c r="AN58" s="209" t="str">
        <f aca="false">IF('Result do Turno'!BC58="","",'Result do Turno'!BC58)</f>
        <v/>
      </c>
      <c r="AO58" s="210" t="str">
        <f aca="false">IF('Result do Turno'!BC59="","",'Result do Turno'!BC59)</f>
        <v/>
      </c>
      <c r="AP58" s="208" t="str">
        <f aca="false">IF('Result do Turno'!BN58="","",'Result do Turno'!BN58)</f>
        <v>O</v>
      </c>
      <c r="AQ58" s="209" t="str">
        <f aca="false">IF('Result do Turno'!BN59="","",'Result do Turno'!BN59)</f>
        <v>W</v>
      </c>
      <c r="AR58" s="209" t="str">
        <f aca="false">IF('Result do Turno'!BO58="","",'Result do Turno'!BO58)</f>
        <v/>
      </c>
      <c r="AS58" s="209" t="str">
        <f aca="false">IF('Result do Turno'!BO59="","",'Result do Turno'!BO59)</f>
        <v/>
      </c>
      <c r="AT58" s="209" t="str">
        <f aca="false">IF('Result do Turno'!BP58="","",'Result do Turno'!BP58)</f>
        <v/>
      </c>
      <c r="AU58" s="209" t="str">
        <f aca="false">IF('Result do Turno'!BP59="","",'Result do Turno'!BP59)</f>
        <v/>
      </c>
      <c r="AV58" s="209" t="str">
        <f aca="false">IF('Result do Turno'!BQ58="","",'Result do Turno'!BQ58)</f>
        <v/>
      </c>
      <c r="AW58" s="210" t="str">
        <f aca="false">IF('Result do Turno'!BQ59="","",'Result do Turno'!BQ59)</f>
        <v/>
      </c>
      <c r="AX58" s="208" t="str">
        <f aca="false">IF('Result do Turno'!CB58="","",'Result do Turno'!CB58)</f>
        <v>O</v>
      </c>
      <c r="AY58" s="209" t="str">
        <f aca="false">IF('Result do Turno'!CB59="","",'Result do Turno'!CB59)</f>
        <v>W</v>
      </c>
      <c r="AZ58" s="209" t="str">
        <f aca="false">IF('Result do Turno'!CC58="","",'Result do Turno'!CC58)</f>
        <v/>
      </c>
      <c r="BA58" s="209" t="str">
        <f aca="false">IF('Result do Turno'!CC59="","",'Result do Turno'!CC59)</f>
        <v/>
      </c>
      <c r="BB58" s="209" t="str">
        <f aca="false">IF('Result do Turno'!CD58="","",'Result do Turno'!CD58)</f>
        <v/>
      </c>
      <c r="BC58" s="209" t="str">
        <f aca="false">IF('Result do Turno'!CD59="","",'Result do Turno'!CD59)</f>
        <v/>
      </c>
      <c r="BD58" s="209" t="str">
        <f aca="false">IF('Result do Turno'!CE58="","",'Result do Turno'!CE58)</f>
        <v/>
      </c>
      <c r="BE58" s="210" t="str">
        <f aca="false">IF('Result do Turno'!CE59="","",'Result do Turno'!CE59)</f>
        <v/>
      </c>
      <c r="BG58" s="164" t="n">
        <f aca="false">'Result do Turno'!W58</f>
        <v>0</v>
      </c>
      <c r="BH58" s="164" t="str">
        <f aca="false">IF(R58="",IF(X58="",CONCATENATE(T58,"x",U58," ",V58,"x",W58),CONCATENATE(T58,"x",U58," ",V58,"x",W58," ",X58,"x",Y58)),CONCATENATE(R58,"x",S58))</f>
        <v>OxW</v>
      </c>
      <c r="BI58" s="164" t="n">
        <f aca="false">'Result do Turno'!AK58</f>
        <v>0</v>
      </c>
      <c r="BJ58" s="164" t="str">
        <f aca="false">IF(Z58="",IF(AF58="",CONCATENATE(AB58,"x",AC58," ",AD58,"x",AE58),CONCATENATE(AB58,"x",AC58," ",AD58,"x",AE58," ",AF58,"x",AG58)),CONCATENATE(Z58,"x",AA58))</f>
        <v>OxW</v>
      </c>
      <c r="BK58" s="164" t="n">
        <f aca="false">'Result do Turno'!AY58</f>
        <v>0</v>
      </c>
      <c r="BL58" s="164" t="str">
        <f aca="false">IF(AH58="",IF(AN58="",CONCATENATE(AJ58,"x",AK58," ",AL58,"x",AM58),CONCATENATE(AJ58,"x",AK58," ",AL58,"x",AM58," ",AN58,"x",AO58)),CONCATENATE(AH58,"x",AI58))</f>
        <v>OxW</v>
      </c>
      <c r="BM58" s="164" t="n">
        <f aca="false">'Result do Turno'!BM58</f>
        <v>0</v>
      </c>
      <c r="BN58" s="164" t="str">
        <f aca="false">IF(AP58="",IF(AV58="",CONCATENATE(AR58,"x",AS58," ",AT58,"x",AU58),CONCATENATE(AR58,"x",AS58," ",AT58,"x",AU58," ",AV58,"x",AW58)),CONCATENATE(AP58,"x",AQ58))</f>
        <v>OxW</v>
      </c>
      <c r="BO58" s="164" t="n">
        <f aca="false">'Result do Turno'!CA58</f>
        <v>0</v>
      </c>
      <c r="BP58" s="164" t="str">
        <f aca="false">IF(AX58="",IF(BD58="",CONCATENATE(AZ58,"x",BA58," ",BB58,"x",BC58),CONCATENATE(AZ58,"x",BA58," ",BB58,"x",BC58," ",BD58,"x",BE58)),CONCATENATE(AX58,"x",AY58))</f>
        <v>OxW</v>
      </c>
      <c r="BQ58" s="164" t="n">
        <f aca="false">IF(BH58="x x","",1)</f>
        <v>1</v>
      </c>
      <c r="BR58" s="164" t="str">
        <f aca="false">IF(BG58=1,CONCATENATE($A58, " venceu ",B58," por ",BH58),IF(BH58="OxW",CONCATENATE($A58, " perdeu para ",B58," por WxO"),CONCATENATE($A58, " perdeu para ",B58," por ",BH58)))</f>
        <v>EDMAR MARTINS perdeu para WELTON SILVA por WxO</v>
      </c>
      <c r="BS58" s="164" t="n">
        <f aca="false">IF(BJ58="x x","",1)</f>
        <v>1</v>
      </c>
      <c r="BT58" s="164" t="str">
        <f aca="false">IF(BI58=1,CONCATENATE($A58, " venceu ",D58," por ",BJ58),IF(BJ58="OxW",CONCATENATE($A58, " perdeu para ",D58," por WxO"),CONCATENATE($A58, " perdeu para ",D58," por ",BJ58)))</f>
        <v>EDMAR MARTINS perdeu para ANDERSON REDMERSKI por WxO</v>
      </c>
      <c r="BU58" s="164" t="n">
        <f aca="false">IF(BL58="x x","",1)</f>
        <v>1</v>
      </c>
      <c r="BV58" s="164" t="str">
        <f aca="false">IF(BK58=1,CONCATENATE($A58, " venceu ",F58," por ",BL58),IF(BL58="OxW",CONCATENATE($A58, " perdeu para ",F58," por WxO"),CONCATENATE($A58, " perdeu para ",F58," por ",BL58)))</f>
        <v>EDMAR MARTINS perdeu para OLIMPIO FILHO por WxO</v>
      </c>
      <c r="BW58" s="164" t="n">
        <f aca="false">IF(BN58="x x","",1)</f>
        <v>1</v>
      </c>
      <c r="BX58" s="164" t="str">
        <f aca="false">IF(BM58=1,CONCATENATE($A58, " venceu ",H58," por ",BN58),IF(BN58="OxW",CONCATENATE($A58, " perdeu para ",H58," por WxO"),CONCATENATE($A58, " perdeu para ",H58," por ",BN58)))</f>
        <v>EDMAR MARTINS perdeu para WILSON FREIRE por WxO</v>
      </c>
      <c r="BY58" s="164" t="n">
        <f aca="false">IF(BP58="x x","",1)</f>
        <v>1</v>
      </c>
      <c r="BZ58" s="164" t="str">
        <f aca="false">IF(BO58=1,CONCATENATE($A58, " venceu ",J58," por ",BP58),IF(BP58="OxW",CONCATENATE($A58, " perdeu para ",J58," por WxO"),CONCATENATE($A58, " perdeu para ",J58," por ",BP58)))</f>
        <v>EDMAR MARTINS perdeu para LUIZ ALFREDO por WxO</v>
      </c>
      <c r="CB58" s="164" t="str">
        <f aca="false">IF(BQ58=1,BR58,CONCATENATE(A58, " x ",B58))</f>
        <v>EDMAR MARTINS perdeu para WELTON SILVA por WxO</v>
      </c>
      <c r="CC58" s="164" t="str">
        <f aca="false">IF(BS58=1,BT58,CONCATENATE(A58, " x ",D58))</f>
        <v>EDMAR MARTINS perdeu para ANDERSON REDMERSKI por WxO</v>
      </c>
      <c r="CD58" s="164" t="str">
        <f aca="false">IF(BU58=1,BV58,CONCATENATE(A58, " x ",F58))</f>
        <v>EDMAR MARTINS perdeu para OLIMPIO FILHO por WxO</v>
      </c>
      <c r="CE58" s="164" t="str">
        <f aca="false">IF(BW58=1,BX58,CONCATENATE(A58, " x ",H58))</f>
        <v>EDMAR MARTINS perdeu para WILSON FREIRE por WxO</v>
      </c>
      <c r="CF58" s="164" t="str">
        <f aca="false">IF(BY58=1,BZ58,CONCATENATE(A58, " x ",J58))</f>
        <v>EDMAR MARTINS perdeu para LUIZ ALFREDO por WxO</v>
      </c>
      <c r="CG58" s="164" t="n">
        <f aca="false">COUNTIF(BH58:BP58,"OxW")</f>
        <v>5</v>
      </c>
      <c r="CH58" s="164" t="str">
        <f aca="false">IF(CG58&gt;2,CONCATENATE(A58," perdeu ",CG58, " jogos por WxO - Seus resultados todos serão alterados para perdidos por WxO",""),"")</f>
        <v>EDMAR MARTINS perdeu 5 jogos por WxO - Seus resultados todos serão alterados para perdidos por WxO</v>
      </c>
    </row>
    <row r="59" customFormat="false" ht="15" hidden="false" customHeight="false" outlineLevel="0" collapsed="false">
      <c r="A59" s="205" t="str">
        <f aca="false">'Result do Turno'!D59</f>
        <v>LUIZ ALFREDO</v>
      </c>
      <c r="B59" s="164" t="str">
        <f aca="false">'Result do Turno'!V61</f>
        <v>ANDERSON REDMERSKI</v>
      </c>
      <c r="C59" s="164" t="str">
        <f aca="false">IF(BQ59=1,"",IF(M59=0,A59,B59))</f>
        <v/>
      </c>
      <c r="D59" s="164" t="str">
        <f aca="false">'Result do Turno'!AJ61</f>
        <v>OLIMPIO FILHO</v>
      </c>
      <c r="E59" s="164" t="str">
        <f aca="false">IF(BS59=1,"",IF(N59=0,A59,D59))</f>
        <v/>
      </c>
      <c r="F59" s="164" t="str">
        <f aca="false">'Result do Turno'!AX61</f>
        <v>WILSON FREIRE</v>
      </c>
      <c r="G59" s="164" t="str">
        <f aca="false">IF(BU59=1,"",IF(O59=0,A59,F59))</f>
        <v/>
      </c>
      <c r="H59" s="164" t="str">
        <f aca="false">'Result do Turno'!BL61</f>
        <v>WELTON SILVA</v>
      </c>
      <c r="I59" s="164" t="str">
        <f aca="false">IF(BW59=1,"",IF(P59=0,A59,H59))</f>
        <v/>
      </c>
      <c r="J59" s="164" t="str">
        <f aca="false">'Result do Turno'!BZ58</f>
        <v>EDMAR MARTINS</v>
      </c>
      <c r="K59" s="164" t="str">
        <f aca="false">IF(BY59=1,"",IF(Q59=0,A59,J59))</f>
        <v/>
      </c>
      <c r="M59" s="207" t="str">
        <f aca="false">'Result do Turno'!U61</f>
        <v>(D)</v>
      </c>
      <c r="N59" s="207" t="n">
        <f aca="false">'Result do Turno'!AI61</f>
        <v>0</v>
      </c>
      <c r="O59" s="207" t="str">
        <f aca="false">'Result do Turno'!AW61</f>
        <v>(D)</v>
      </c>
      <c r="P59" s="207" t="str">
        <f aca="false">'Result do Turno'!BK61</f>
        <v>(D)</v>
      </c>
      <c r="Q59" s="207" t="n">
        <f aca="false">'Result do Turno'!BY58</f>
        <v>0</v>
      </c>
      <c r="R59" s="211" t="str">
        <f aca="false">IF('Result do Turno'!X60="","",'Result do Turno'!X60)</f>
        <v/>
      </c>
      <c r="S59" s="212" t="str">
        <f aca="false">IF('Result do Turno'!X61="","",'Result do Turno'!X61)</f>
        <v/>
      </c>
      <c r="T59" s="212" t="n">
        <f aca="false">IF('Result do Turno'!Y60="","",'Result do Turno'!Y60)</f>
        <v>6</v>
      </c>
      <c r="U59" s="212" t="n">
        <f aca="false">IF('Result do Turno'!Y61="","",'Result do Turno'!Y61)</f>
        <v>3</v>
      </c>
      <c r="V59" s="212" t="n">
        <f aca="false">IF('Result do Turno'!Z60="","",'Result do Turno'!Z60)</f>
        <v>6</v>
      </c>
      <c r="W59" s="212" t="n">
        <f aca="false">IF('Result do Turno'!Z61="","",'Result do Turno'!Z61)</f>
        <v>4</v>
      </c>
      <c r="X59" s="212" t="str">
        <f aca="false">IF('Result do Turno'!AA60="","",'Result do Turno'!AA60)</f>
        <v/>
      </c>
      <c r="Y59" s="213" t="str">
        <f aca="false">IF('Result do Turno'!AA61="","",'Result do Turno'!AA61)</f>
        <v/>
      </c>
      <c r="Z59" s="211" t="str">
        <f aca="false">IF('Result do Turno'!AL60="","",'Result do Turno'!AL60)</f>
        <v>O</v>
      </c>
      <c r="AA59" s="212" t="str">
        <f aca="false">IF('Result do Turno'!AL61="","",'Result do Turno'!AL61)</f>
        <v>W</v>
      </c>
      <c r="AB59" s="212" t="str">
        <f aca="false">IF('Result do Turno'!AM60="","",'Result do Turno'!AM60)</f>
        <v/>
      </c>
      <c r="AC59" s="212" t="str">
        <f aca="false">IF('Result do Turno'!AM61="","",'Result do Turno'!AM61)</f>
        <v/>
      </c>
      <c r="AD59" s="212" t="str">
        <f aca="false">IF('Result do Turno'!AN60="","",'Result do Turno'!AN60)</f>
        <v/>
      </c>
      <c r="AE59" s="212" t="str">
        <f aca="false">IF('Result do Turno'!AN61="","",'Result do Turno'!AN61)</f>
        <v/>
      </c>
      <c r="AF59" s="212" t="str">
        <f aca="false">IF('Result do Turno'!AO60="","",'Result do Turno'!AO60)</f>
        <v/>
      </c>
      <c r="AG59" s="213" t="str">
        <f aca="false">IF('Result do Turno'!AO61="","",'Result do Turno'!AO61)</f>
        <v/>
      </c>
      <c r="AH59" s="211" t="str">
        <f aca="false">IF('Result do Turno'!AZ60="","",'Result do Turno'!AZ60)</f>
        <v/>
      </c>
      <c r="AI59" s="212" t="str">
        <f aca="false">IF('Result do Turno'!AZ61="","",'Result do Turno'!AZ61)</f>
        <v/>
      </c>
      <c r="AJ59" s="212" t="n">
        <f aca="false">IF('Result do Turno'!BA60="","",'Result do Turno'!BA60)</f>
        <v>7</v>
      </c>
      <c r="AK59" s="212" t="n">
        <f aca="false">IF('Result do Turno'!BA61="","",'Result do Turno'!BA61)</f>
        <v>5</v>
      </c>
      <c r="AL59" s="212" t="n">
        <f aca="false">IF('Result do Turno'!BB60="","",'Result do Turno'!BB60)</f>
        <v>7</v>
      </c>
      <c r="AM59" s="212" t="n">
        <f aca="false">IF('Result do Turno'!BB61="","",'Result do Turno'!BB61)</f>
        <v>5</v>
      </c>
      <c r="AN59" s="212" t="str">
        <f aca="false">IF('Result do Turno'!BC60="","",'Result do Turno'!BC60)</f>
        <v/>
      </c>
      <c r="AO59" s="213" t="str">
        <f aca="false">IF('Result do Turno'!BC61="","",'Result do Turno'!BC61)</f>
        <v/>
      </c>
      <c r="AP59" s="211" t="str">
        <f aca="false">IF('Result do Turno'!BN60="","",'Result do Turno'!BN60)</f>
        <v>W</v>
      </c>
      <c r="AQ59" s="212" t="str">
        <f aca="false">IF('Result do Turno'!BN61="","",'Result do Turno'!BN61)</f>
        <v>O</v>
      </c>
      <c r="AR59" s="212" t="str">
        <f aca="false">IF('Result do Turno'!BO60="","",'Result do Turno'!BO60)</f>
        <v/>
      </c>
      <c r="AS59" s="212" t="str">
        <f aca="false">IF('Result do Turno'!BO61="","",'Result do Turno'!BO61)</f>
        <v/>
      </c>
      <c r="AT59" s="212" t="str">
        <f aca="false">IF('Result do Turno'!BP60="","",'Result do Turno'!BP60)</f>
        <v/>
      </c>
      <c r="AU59" s="212" t="str">
        <f aca="false">IF('Result do Turno'!BP61="","",'Result do Turno'!BP61)</f>
        <v/>
      </c>
      <c r="AV59" s="212" t="str">
        <f aca="false">IF('Result do Turno'!BQ60="","",'Result do Turno'!BQ60)</f>
        <v/>
      </c>
      <c r="AW59" s="213" t="str">
        <f aca="false">IF('Result do Turno'!BQ61="","",'Result do Turno'!BQ61)</f>
        <v/>
      </c>
      <c r="AX59" s="211" t="str">
        <f aca="false">IF('Result do Turno'!CB59="","",'Result do Turno'!CB59)</f>
        <v>W</v>
      </c>
      <c r="AY59" s="212" t="str">
        <f aca="false">IF('Result do Turno'!CB58="","",'Result do Turno'!CB58)</f>
        <v>O</v>
      </c>
      <c r="AZ59" s="212" t="str">
        <f aca="false">IF('Result do Turno'!CC59="","",'Result do Turno'!CC59)</f>
        <v/>
      </c>
      <c r="BA59" s="212" t="str">
        <f aca="false">IF('Result do Turno'!CC58="","",'Result do Turno'!CC58)</f>
        <v/>
      </c>
      <c r="BB59" s="212" t="str">
        <f aca="false">IF('Result do Turno'!CD59="","",'Result do Turno'!CD59)</f>
        <v/>
      </c>
      <c r="BC59" s="212" t="str">
        <f aca="false">IF('Result do Turno'!CD58="","",'Result do Turno'!CD58)</f>
        <v/>
      </c>
      <c r="BD59" s="212" t="str">
        <f aca="false">IF('Result do Turno'!CE59="","",'Result do Turno'!CE59)</f>
        <v/>
      </c>
      <c r="BE59" s="213" t="str">
        <f aca="false">IF('Result do Turno'!CE58="","",'Result do Turno'!CE58)</f>
        <v/>
      </c>
      <c r="BG59" s="164" t="n">
        <f aca="false">'Result do Turno'!W60</f>
        <v>1</v>
      </c>
      <c r="BH59" s="164" t="str">
        <f aca="false">IF(R59="",IF(X59="",CONCATENATE(T59,"x",U59," ",V59,"x",W59),CONCATENATE(T59,"x",U59," ",V59,"x",W59," ",X59,"x",Y59)),CONCATENATE(R59,"x",S59))</f>
        <v>6x3 6x4</v>
      </c>
      <c r="BI59" s="164" t="n">
        <f aca="false">'Result do Turno'!AK60</f>
        <v>0</v>
      </c>
      <c r="BJ59" s="164" t="str">
        <f aca="false">IF(Z59="",IF(AF59="",CONCATENATE(AB59,"x",AC59," ",AD59,"x",AE59),CONCATENATE(AB59,"x",AC59," ",AD59,"x",AE59," ",AF59,"x",AG59)),CONCATENATE(Z59,"x",AA59))</f>
        <v>OxW</v>
      </c>
      <c r="BK59" s="164" t="n">
        <f aca="false">'Result do Turno'!AY60</f>
        <v>1</v>
      </c>
      <c r="BL59" s="164" t="str">
        <f aca="false">IF(AH59="",IF(AN59="",CONCATENATE(AJ59,"x",AK59," ",AL59,"x",AM59),CONCATENATE(AJ59,"x",AK59," ",AL59,"x",AM59," ",AN59,"x",AO59)),CONCATENATE(AH59,"x",AI59))</f>
        <v>7x5 7x5</v>
      </c>
      <c r="BM59" s="164" t="n">
        <f aca="false">'Result do Turno'!BM60</f>
        <v>1</v>
      </c>
      <c r="BN59" s="164" t="str">
        <f aca="false">IF(AP59="",IF(AV59="",CONCATENATE(AR59,"x",AS59," ",AT59,"x",AU59),CONCATENATE(AR59,"x",AS59," ",AT59,"x",AU59," ",AV59,"x",AW59)),CONCATENATE(AP59,"x",AQ59))</f>
        <v>WxO</v>
      </c>
      <c r="BO59" s="164" t="n">
        <f aca="false">'Result do Turno'!CA59</f>
        <v>1</v>
      </c>
      <c r="BP59" s="164" t="str">
        <f aca="false">IF(AX59="",IF(BD59="",CONCATENATE(AZ59,"x",BA59," ",BB59,"x",BC59),CONCATENATE(AZ59,"x",BA59," ",BB59,"x",BC59," ",BD59,"x",BE59)),CONCATENATE(AX59,"x",AY59))</f>
        <v>WxO</v>
      </c>
      <c r="BQ59" s="164" t="n">
        <f aca="false">IF(BH59="x x","",1)</f>
        <v>1</v>
      </c>
      <c r="BR59" s="164" t="str">
        <f aca="false">IF(BG59=1,CONCATENATE($A59, " venceu ",B59," por ",BH59),IF(BH59="OxW",CONCATENATE($A59, " perdeu para ",B59," por WxO"),CONCATENATE($A59, " perdeu para ",B59," por ",BH59)))</f>
        <v>LUIZ ALFREDO venceu ANDERSON REDMERSKI por 6x3 6x4</v>
      </c>
      <c r="BS59" s="164" t="n">
        <f aca="false">IF(BJ59="x x","",1)</f>
        <v>1</v>
      </c>
      <c r="BT59" s="164" t="str">
        <f aca="false">IF(BI59=1,CONCATENATE($A59, " venceu ",D59," por ",BJ59),IF(BJ59="OxW",CONCATENATE($A59, " perdeu para ",D59," por WxO"),CONCATENATE($A59, " perdeu para ",D59," por ",BJ59)))</f>
        <v>LUIZ ALFREDO perdeu para OLIMPIO FILHO por WxO</v>
      </c>
      <c r="BU59" s="164" t="n">
        <f aca="false">IF(BL59="x x","",1)</f>
        <v>1</v>
      </c>
      <c r="BV59" s="164" t="str">
        <f aca="false">IF(BK59=1,CONCATENATE($A59, " venceu ",F59," por ",BL59),IF(BL59="OxW",CONCATENATE($A59, " perdeu para ",F59," por WxO"),CONCATENATE($A59, " perdeu para ",F59," por ",BL59)))</f>
        <v>LUIZ ALFREDO venceu WILSON FREIRE por 7x5 7x5</v>
      </c>
      <c r="BW59" s="164" t="n">
        <f aca="false">IF(BN59="x x","",1)</f>
        <v>1</v>
      </c>
      <c r="BX59" s="164" t="str">
        <f aca="false">IF(BM59=1,CONCATENATE($A59, " venceu ",H59," por ",BN59),IF(BN59="OxW",CONCATENATE($A59, " perdeu para ",H59," por WxO"),CONCATENATE($A59, " perdeu para ",H59," por ",BN59)))</f>
        <v>LUIZ ALFREDO venceu WELTON SILVA por WxO</v>
      </c>
      <c r="BY59" s="164" t="n">
        <f aca="false">IF(BP59="x x","",1)</f>
        <v>1</v>
      </c>
      <c r="BZ59" s="164" t="str">
        <f aca="false">IF(BO59=1,CONCATENATE($A59, " venceu ",J59," por ",BP59),IF(BP59="OxW",CONCATENATE($A59, " perdeu para ",J59," por WxO"),CONCATENATE($A59, " perdeu para ",J59," por ",BP59)))</f>
        <v>LUIZ ALFREDO venceu EDMAR MARTINS por WxO</v>
      </c>
      <c r="CB59" s="164" t="str">
        <f aca="false">IF(BQ59=1,BR59,CONCATENATE(A59, " x ",B59))</f>
        <v>LUIZ ALFREDO venceu ANDERSON REDMERSKI por 6x3 6x4</v>
      </c>
      <c r="CC59" s="164" t="str">
        <f aca="false">IF(BS59=1,BT59,CONCATENATE(A59, " x ",D59))</f>
        <v>LUIZ ALFREDO perdeu para OLIMPIO FILHO por WxO</v>
      </c>
      <c r="CD59" s="164" t="str">
        <f aca="false">IF(BU59=1,BV59,CONCATENATE(A59, " x ",F59))</f>
        <v>LUIZ ALFREDO venceu WILSON FREIRE por 7x5 7x5</v>
      </c>
      <c r="CE59" s="164" t="str">
        <f aca="false">IF(BW59=1,BX59,CONCATENATE(A59, " x ",H59))</f>
        <v>LUIZ ALFREDO venceu WELTON SILVA por WxO</v>
      </c>
      <c r="CF59" s="164" t="str">
        <f aca="false">IF(BY59=1,BZ59,CONCATENATE(A59, " x ",J59))</f>
        <v>LUIZ ALFREDO venceu EDMAR MARTINS por WxO</v>
      </c>
      <c r="CG59" s="164" t="n">
        <f aca="false">COUNTIF(BH59:BP59,"OxW")</f>
        <v>1</v>
      </c>
      <c r="CH59" s="164" t="str">
        <f aca="false">IF(CG59&gt;2,CONCATENATE(A59," perdeu ",CG59, " jogos por WxO - Seus resultados todos serão alterados para perdidos por WxO",""),"")</f>
        <v/>
      </c>
    </row>
    <row r="60" customFormat="false" ht="15" hidden="false" customHeight="false" outlineLevel="0" collapsed="false">
      <c r="A60" s="205" t="str">
        <f aca="false">'Result do Turno'!D60</f>
        <v>WILSON FREIRE</v>
      </c>
      <c r="B60" s="164" t="str">
        <f aca="false">'Result do Turno'!V63</f>
        <v>OLIMPIO FILHO</v>
      </c>
      <c r="C60" s="164" t="str">
        <f aca="false">IF(BQ60=1,"",IF(M60=0,A60,B60))</f>
        <v/>
      </c>
      <c r="D60" s="164" t="str">
        <f aca="false">'Result do Turno'!AJ63</f>
        <v>WELTON SILVA</v>
      </c>
      <c r="E60" s="164" t="str">
        <f aca="false">IF(BS60=1,"",IF(N60=0,A60,D60))</f>
        <v/>
      </c>
      <c r="F60" s="164" t="str">
        <f aca="false">'Result do Turno'!AX60</f>
        <v>LUIZ ALFREDO</v>
      </c>
      <c r="G60" s="164" t="str">
        <f aca="false">IF(BU60=1,"",IF(O60=0,A60,F60))</f>
        <v/>
      </c>
      <c r="H60" s="164" t="str">
        <f aca="false">'Result do Turno'!BL58</f>
        <v>EDMAR MARTINS</v>
      </c>
      <c r="I60" s="164" t="str">
        <f aca="false">IF(BW60=1,"",IF(P60=0,A60,H60))</f>
        <v/>
      </c>
      <c r="J60" s="164" t="str">
        <f aca="false">'Result do Turno'!BZ61</f>
        <v>ANDERSON REDMERSKI</v>
      </c>
      <c r="K60" s="164" t="str">
        <f aca="false">IF(BY60=1,"",IF(Q60=0,A60,J60))</f>
        <v/>
      </c>
      <c r="M60" s="207" t="str">
        <f aca="false">'Result do Turno'!U63</f>
        <v>(D)</v>
      </c>
      <c r="N60" s="207" t="n">
        <f aca="false">'Result do Turno'!AI63</f>
        <v>0</v>
      </c>
      <c r="O60" s="207" t="n">
        <f aca="false">'Result do Turno'!AW60</f>
        <v>0</v>
      </c>
      <c r="P60" s="207" t="str">
        <f aca="false">'Result do Turno'!BK58</f>
        <v>(D)</v>
      </c>
      <c r="Q60" s="207" t="n">
        <f aca="false">'Result do Turno'!BY61</f>
        <v>0</v>
      </c>
      <c r="R60" s="211" t="str">
        <f aca="false">IF('Result do Turno'!X62="","",'Result do Turno'!X62)</f>
        <v/>
      </c>
      <c r="S60" s="212" t="str">
        <f aca="false">IF('Result do Turno'!X63="","",'Result do Turno'!X63)</f>
        <v/>
      </c>
      <c r="T60" s="212" t="n">
        <f aca="false">IF('Result do Turno'!Y62="","",'Result do Turno'!Y62)</f>
        <v>2</v>
      </c>
      <c r="U60" s="212" t="n">
        <f aca="false">IF('Result do Turno'!Y63="","",'Result do Turno'!Y63)</f>
        <v>6</v>
      </c>
      <c r="V60" s="212" t="n">
        <f aca="false">IF('Result do Turno'!Z62="","",'Result do Turno'!Z62)</f>
        <v>4</v>
      </c>
      <c r="W60" s="212" t="n">
        <f aca="false">IF('Result do Turno'!Z63="","",'Result do Turno'!Z63)</f>
        <v>6</v>
      </c>
      <c r="X60" s="212" t="str">
        <f aca="false">IF('Result do Turno'!AA62="","",'Result do Turno'!AA62)</f>
        <v/>
      </c>
      <c r="Y60" s="213" t="str">
        <f aca="false">IF('Result do Turno'!AA63="","",'Result do Turno'!AA63)</f>
        <v/>
      </c>
      <c r="Z60" s="211" t="str">
        <f aca="false">IF('Result do Turno'!AL62="","",'Result do Turno'!AL62)</f>
        <v/>
      </c>
      <c r="AA60" s="212" t="str">
        <f aca="false">IF('Result do Turno'!AL63="","",'Result do Turno'!AL63)</f>
        <v/>
      </c>
      <c r="AB60" s="212" t="n">
        <f aca="false">IF('Result do Turno'!AM62="","",'Result do Turno'!AM62)</f>
        <v>6</v>
      </c>
      <c r="AC60" s="212" t="n">
        <f aca="false">IF('Result do Turno'!AM63="","",'Result do Turno'!AM63)</f>
        <v>0</v>
      </c>
      <c r="AD60" s="212" t="n">
        <f aca="false">IF('Result do Turno'!AN62="","",'Result do Turno'!AN62)</f>
        <v>6</v>
      </c>
      <c r="AE60" s="212" t="n">
        <f aca="false">IF('Result do Turno'!AN63="","",'Result do Turno'!AN63)</f>
        <v>2</v>
      </c>
      <c r="AF60" s="212" t="str">
        <f aca="false">IF('Result do Turno'!AO62="","",'Result do Turno'!AO62)</f>
        <v/>
      </c>
      <c r="AG60" s="213" t="str">
        <f aca="false">IF('Result do Turno'!AO63="","",'Result do Turno'!AO63)</f>
        <v/>
      </c>
      <c r="AH60" s="211" t="str">
        <f aca="false">IF('Result do Turno'!AZ61="","",'Result do Turno'!AZ61)</f>
        <v/>
      </c>
      <c r="AI60" s="212" t="str">
        <f aca="false">IF('Result do Turno'!AZ60="","",'Result do Turno'!AZ60)</f>
        <v/>
      </c>
      <c r="AJ60" s="212" t="n">
        <f aca="false">IF('Result do Turno'!BA61="","",'Result do Turno'!BA61)</f>
        <v>5</v>
      </c>
      <c r="AK60" s="212" t="n">
        <f aca="false">IF('Result do Turno'!BA60="","",'Result do Turno'!BA60)</f>
        <v>7</v>
      </c>
      <c r="AL60" s="212" t="n">
        <f aca="false">IF('Result do Turno'!BB61="","",'Result do Turno'!BB61)</f>
        <v>5</v>
      </c>
      <c r="AM60" s="212" t="n">
        <f aca="false">IF('Result do Turno'!BB60="","",'Result do Turno'!BB60)</f>
        <v>7</v>
      </c>
      <c r="AN60" s="212" t="str">
        <f aca="false">IF('Result do Turno'!BC61="","",'Result do Turno'!BC61)</f>
        <v/>
      </c>
      <c r="AO60" s="213" t="str">
        <f aca="false">IF('Result do Turno'!BC60="","",'Result do Turno'!BC60)</f>
        <v/>
      </c>
      <c r="AP60" s="211" t="str">
        <f aca="false">IF('Result do Turno'!BN59="","",'Result do Turno'!BN59)</f>
        <v>W</v>
      </c>
      <c r="AQ60" s="212" t="str">
        <f aca="false">IF('Result do Turno'!BN58="","",'Result do Turno'!BN58)</f>
        <v>O</v>
      </c>
      <c r="AR60" s="212" t="str">
        <f aca="false">IF('Result do Turno'!BO59="","",'Result do Turno'!BO59)</f>
        <v/>
      </c>
      <c r="AS60" s="212" t="str">
        <f aca="false">IF('Result do Turno'!BO58="","",'Result do Turno'!BO58)</f>
        <v/>
      </c>
      <c r="AT60" s="212" t="str">
        <f aca="false">IF('Result do Turno'!BP59="","",'Result do Turno'!BP59)</f>
        <v/>
      </c>
      <c r="AU60" s="212" t="str">
        <f aca="false">IF('Result do Turno'!BP58="","",'Result do Turno'!BP58)</f>
        <v/>
      </c>
      <c r="AV60" s="212" t="str">
        <f aca="false">IF('Result do Turno'!BQ59="","",'Result do Turno'!BQ59)</f>
        <v/>
      </c>
      <c r="AW60" s="213" t="str">
        <f aca="false">IF('Result do Turno'!BQ58="","",'Result do Turno'!BQ58)</f>
        <v/>
      </c>
      <c r="AX60" s="211" t="str">
        <f aca="false">IF('Result do Turno'!CB60="","",'Result do Turno'!CB60)</f>
        <v>W</v>
      </c>
      <c r="AY60" s="212" t="str">
        <f aca="false">IF('Result do Turno'!CB61="","",'Result do Turno'!CB61)</f>
        <v>O</v>
      </c>
      <c r="AZ60" s="212" t="str">
        <f aca="false">IF('Result do Turno'!CC60="","",'Result do Turno'!CC60)</f>
        <v/>
      </c>
      <c r="BA60" s="212" t="str">
        <f aca="false">IF('Result do Turno'!CC61="","",'Result do Turno'!CC61)</f>
        <v/>
      </c>
      <c r="BB60" s="212" t="str">
        <f aca="false">IF('Result do Turno'!CD60="","",'Result do Turno'!CD60)</f>
        <v/>
      </c>
      <c r="BC60" s="212" t="str">
        <f aca="false">IF('Result do Turno'!CD61="","",'Result do Turno'!CD61)</f>
        <v/>
      </c>
      <c r="BD60" s="212" t="str">
        <f aca="false">IF('Result do Turno'!CE60="","",'Result do Turno'!CE60)</f>
        <v/>
      </c>
      <c r="BE60" s="213" t="str">
        <f aca="false">IF('Result do Turno'!CE61="","",'Result do Turno'!CE61)</f>
        <v/>
      </c>
      <c r="BG60" s="164" t="n">
        <f aca="false">'Result do Turno'!W62</f>
        <v>0</v>
      </c>
      <c r="BH60" s="164" t="str">
        <f aca="false">IF(R60="",IF(X60="",CONCATENATE(T60,"x",U60," ",V60,"x",W60),CONCATENATE(T60,"x",U60," ",V60,"x",W60," ",X60,"x",Y60)),CONCATENATE(R60,"x",S60))</f>
        <v>2x6 4x6</v>
      </c>
      <c r="BI60" s="164" t="n">
        <f aca="false">'Result do Turno'!AK62</f>
        <v>1</v>
      </c>
      <c r="BJ60" s="164" t="str">
        <f aca="false">IF(Z60="",IF(AF60="",CONCATENATE(AB60,"x",AC60," ",AD60,"x",AE60),CONCATENATE(AB60,"x",AC60," ",AD60,"x",AE60," ",AF60,"x",AG60)),CONCATENATE(Z60,"x",AA60))</f>
        <v>6x0 6x2</v>
      </c>
      <c r="BK60" s="164" t="n">
        <f aca="false">'Result do Turno'!AY61</f>
        <v>0</v>
      </c>
      <c r="BL60" s="164" t="str">
        <f aca="false">IF(AH60="",IF(AN60="",CONCATENATE(AJ60,"x",AK60," ",AL60,"x",AM60),CONCATENATE(AJ60,"x",AK60," ",AL60,"x",AM60," ",AN60,"x",AO60)),CONCATENATE(AH60,"x",AI60))</f>
        <v>5x7 5x7</v>
      </c>
      <c r="BM60" s="164" t="n">
        <f aca="false">'Result do Turno'!BM59</f>
        <v>1</v>
      </c>
      <c r="BN60" s="164" t="str">
        <f aca="false">IF(AP60="",IF(AV60="",CONCATENATE(AR60,"x",AS60," ",AT60,"x",AU60),CONCATENATE(AR60,"x",AS60," ",AT60,"x",AU60," ",AV60,"x",AW60)),CONCATENATE(AP60,"x",AQ60))</f>
        <v>WxO</v>
      </c>
      <c r="BO60" s="164" t="n">
        <f aca="false">'Result do Turno'!CA60</f>
        <v>1</v>
      </c>
      <c r="BP60" s="164" t="str">
        <f aca="false">IF(AX60="",IF(BD60="",CONCATENATE(AZ60,"x",BA60," ",BB60,"x",BC60),CONCATENATE(AZ60,"x",BA60," ",BB60,"x",BC60," ",BD60,"x",BE60)),CONCATENATE(AX60,"x",AY60))</f>
        <v>WxO</v>
      </c>
      <c r="BQ60" s="164" t="n">
        <f aca="false">IF(BH60="x x","",1)</f>
        <v>1</v>
      </c>
      <c r="BR60" s="164" t="str">
        <f aca="false">IF(BG60=1,CONCATENATE($A60, " venceu ",B60," por ",BH60),IF(BH60="OxW",CONCATENATE($A60, " perdeu para ",B60," por WxO"),CONCATENATE($A60, " perdeu para ",B60," por ",BH60)))</f>
        <v>WILSON FREIRE perdeu para OLIMPIO FILHO por 2x6 4x6</v>
      </c>
      <c r="BS60" s="164" t="n">
        <f aca="false">IF(BJ60="x x","",1)</f>
        <v>1</v>
      </c>
      <c r="BT60" s="164" t="str">
        <f aca="false">IF(BI60=1,CONCATENATE($A60, " venceu ",D60," por ",BJ60),IF(BJ60="OxW",CONCATENATE($A60, " perdeu para ",D60," por WxO"),CONCATENATE($A60, " perdeu para ",D60," por ",BJ60)))</f>
        <v>WILSON FREIRE venceu WELTON SILVA por 6x0 6x2</v>
      </c>
      <c r="BU60" s="164" t="n">
        <f aca="false">IF(BL60="x x","",1)</f>
        <v>1</v>
      </c>
      <c r="BV60" s="164" t="str">
        <f aca="false">IF(BK60=1,CONCATENATE($A60, " venceu ",F60," por ",BL60),IF(BL60="OxW",CONCATENATE($A60, " perdeu para ",F60," por WxO"),CONCATENATE($A60, " perdeu para ",F60," por ",BL60)))</f>
        <v>WILSON FREIRE perdeu para LUIZ ALFREDO por 5x7 5x7</v>
      </c>
      <c r="BW60" s="164" t="n">
        <f aca="false">IF(BN60="x x","",1)</f>
        <v>1</v>
      </c>
      <c r="BX60" s="164" t="str">
        <f aca="false">IF(BM60=1,CONCATENATE($A60, " venceu ",H60," por ",BN60),IF(BN60="OxW",CONCATENATE($A60, " perdeu para ",H60," por WxO"),CONCATENATE($A60, " perdeu para ",H60," por ",BN60)))</f>
        <v>WILSON FREIRE venceu EDMAR MARTINS por WxO</v>
      </c>
      <c r="BY60" s="164" t="n">
        <f aca="false">IF(BP60="x x","",1)</f>
        <v>1</v>
      </c>
      <c r="BZ60" s="164" t="str">
        <f aca="false">IF(BO60=1,CONCATENATE($A60, " venceu ",J60," por ",BP60),IF(BP60="OxW",CONCATENATE($A60, " perdeu para ",J60," por WxO"),CONCATENATE($A60, " perdeu para ",J60," por ",BP60)))</f>
        <v>WILSON FREIRE venceu ANDERSON REDMERSKI por WxO</v>
      </c>
      <c r="CB60" s="164" t="str">
        <f aca="false">IF(BQ60=1,BR60,CONCATENATE(A60, " x ",B60))</f>
        <v>WILSON FREIRE perdeu para OLIMPIO FILHO por 2x6 4x6</v>
      </c>
      <c r="CC60" s="164" t="str">
        <f aca="false">IF(BS60=1,BT60,CONCATENATE(A60, " x ",D60))</f>
        <v>WILSON FREIRE venceu WELTON SILVA por 6x0 6x2</v>
      </c>
      <c r="CD60" s="164" t="str">
        <f aca="false">IF(BU60=1,BV60,CONCATENATE(A60, " x ",F60))</f>
        <v>WILSON FREIRE perdeu para LUIZ ALFREDO por 5x7 5x7</v>
      </c>
      <c r="CE60" s="164" t="str">
        <f aca="false">IF(BW60=1,BX60,CONCATENATE(A60, " x ",H60))</f>
        <v>WILSON FREIRE venceu EDMAR MARTINS por WxO</v>
      </c>
      <c r="CF60" s="164" t="str">
        <f aca="false">IF(BY60=1,BZ60,CONCATENATE(A60, " x ",J60))</f>
        <v>WILSON FREIRE venceu ANDERSON REDMERSKI por WxO</v>
      </c>
      <c r="CG60" s="164" t="n">
        <f aca="false">COUNTIF(BH60:BP60,"OxW")</f>
        <v>0</v>
      </c>
      <c r="CH60" s="164" t="str">
        <f aca="false">IF(CG60&gt;2,CONCATENATE(A60," perdeu ",CG60, " jogos por WxO - Seus resultados todos serão alterados para perdidos por WxO",""),"")</f>
        <v/>
      </c>
    </row>
    <row r="61" customFormat="false" ht="15" hidden="false" customHeight="false" outlineLevel="0" collapsed="false">
      <c r="A61" s="205" t="str">
        <f aca="false">'Result do Turno'!D61</f>
        <v>OLIMPIO FILHO</v>
      </c>
      <c r="B61" s="164" t="str">
        <f aca="false">'Result do Turno'!V62</f>
        <v>WILSON FREIRE</v>
      </c>
      <c r="C61" s="164" t="str">
        <f aca="false">IF(BQ61=1,"",IF(M61=0,A61,B61))</f>
        <v/>
      </c>
      <c r="D61" s="164" t="str">
        <f aca="false">'Result do Turno'!AJ60</f>
        <v>LUIZ ALFREDO</v>
      </c>
      <c r="E61" s="164" t="str">
        <f aca="false">IF(BS61=1,"",IF(N61=0,A61,D61))</f>
        <v/>
      </c>
      <c r="F61" s="164" t="str">
        <f aca="false">'Result do Turno'!AX58</f>
        <v>EDMAR MARTINS</v>
      </c>
      <c r="G61" s="164" t="str">
        <f aca="false">IF(BU61=1,"",IF(O61=0,A61,F61))</f>
        <v/>
      </c>
      <c r="H61" s="164" t="str">
        <f aca="false">'Result do Turno'!BL62</f>
        <v>ANDERSON REDMERSKI</v>
      </c>
      <c r="I61" s="164" t="str">
        <f aca="false">IF(BW61=1,"",IF(P61=0,A61,H61))</f>
        <v/>
      </c>
      <c r="J61" s="164" t="str">
        <f aca="false">'Result do Turno'!BZ63</f>
        <v>WELTON SILVA</v>
      </c>
      <c r="K61" s="164" t="str">
        <f aca="false">IF(BY61=1,"",IF(Q61=0,A61,J61))</f>
        <v/>
      </c>
      <c r="M61" s="207" t="n">
        <f aca="false">'Result do Turno'!U62</f>
        <v>0</v>
      </c>
      <c r="N61" s="207" t="str">
        <f aca="false">'Result do Turno'!AI60</f>
        <v>(D)</v>
      </c>
      <c r="O61" s="207" t="n">
        <f aca="false">'Result do Turno'!AW58</f>
        <v>0</v>
      </c>
      <c r="P61" s="207" t="str">
        <f aca="false">'Result do Turno'!BK62</f>
        <v>(D)</v>
      </c>
      <c r="Q61" s="207" t="n">
        <f aca="false">'Result do Turno'!BY63</f>
        <v>0</v>
      </c>
      <c r="R61" s="211" t="str">
        <f aca="false">IF('Result do Turno'!X63="","",'Result do Turno'!X63)</f>
        <v/>
      </c>
      <c r="S61" s="212" t="str">
        <f aca="false">IF('Result do Turno'!X62="","",'Result do Turno'!X62)</f>
        <v/>
      </c>
      <c r="T61" s="212" t="n">
        <f aca="false">IF('Result do Turno'!Y63="","",'Result do Turno'!Y63)</f>
        <v>6</v>
      </c>
      <c r="U61" s="212" t="n">
        <f aca="false">IF('Result do Turno'!Y62="","",'Result do Turno'!Y62)</f>
        <v>2</v>
      </c>
      <c r="V61" s="212" t="n">
        <f aca="false">IF('Result do Turno'!Z63="","",'Result do Turno'!Z63)</f>
        <v>6</v>
      </c>
      <c r="W61" s="212" t="n">
        <f aca="false">IF('Result do Turno'!Z62="","",'Result do Turno'!Z62)</f>
        <v>4</v>
      </c>
      <c r="X61" s="212" t="str">
        <f aca="false">IF('Result do Turno'!AA63="","",'Result do Turno'!AA63)</f>
        <v/>
      </c>
      <c r="Y61" s="213" t="str">
        <f aca="false">IF('Result do Turno'!AA62="","",'Result do Turno'!AA62)</f>
        <v/>
      </c>
      <c r="Z61" s="211" t="str">
        <f aca="false">IF('Result do Turno'!AL61="","",'Result do Turno'!AL61)</f>
        <v>W</v>
      </c>
      <c r="AA61" s="212" t="str">
        <f aca="false">IF('Result do Turno'!AL60="","",'Result do Turno'!AL60)</f>
        <v>O</v>
      </c>
      <c r="AB61" s="212" t="str">
        <f aca="false">IF('Result do Turno'!AM61="","",'Result do Turno'!AM61)</f>
        <v/>
      </c>
      <c r="AC61" s="212" t="str">
        <f aca="false">IF('Result do Turno'!AM60="","",'Result do Turno'!AM60)</f>
        <v/>
      </c>
      <c r="AD61" s="212" t="str">
        <f aca="false">IF('Result do Turno'!AN61="","",'Result do Turno'!AN61)</f>
        <v/>
      </c>
      <c r="AE61" s="212" t="str">
        <f aca="false">IF('Result do Turno'!AN60="","",'Result do Turno'!AN60)</f>
        <v/>
      </c>
      <c r="AF61" s="212" t="str">
        <f aca="false">IF('Result do Turno'!AO61="","",'Result do Turno'!AO61)</f>
        <v/>
      </c>
      <c r="AG61" s="213" t="str">
        <f aca="false">IF('Result do Turno'!AO60="","",'Result do Turno'!AO60)</f>
        <v/>
      </c>
      <c r="AH61" s="211" t="str">
        <f aca="false">IF('Result do Turno'!AZ59="","",'Result do Turno'!AZ59)</f>
        <v>W</v>
      </c>
      <c r="AI61" s="212" t="str">
        <f aca="false">IF('Result do Turno'!AZ58="","",'Result do Turno'!AZ58)</f>
        <v>O</v>
      </c>
      <c r="AJ61" s="212" t="str">
        <f aca="false">IF('Result do Turno'!BA59="","",'Result do Turno'!BA59)</f>
        <v/>
      </c>
      <c r="AK61" s="212" t="str">
        <f aca="false">IF('Result do Turno'!BA58="","",'Result do Turno'!BA58)</f>
        <v/>
      </c>
      <c r="AL61" s="212" t="str">
        <f aca="false">IF('Result do Turno'!BB59="","",'Result do Turno'!BB59)</f>
        <v/>
      </c>
      <c r="AM61" s="212" t="str">
        <f aca="false">IF('Result do Turno'!BB58="","",'Result do Turno'!BB58)</f>
        <v/>
      </c>
      <c r="AN61" s="212" t="str">
        <f aca="false">IF('Result do Turno'!BC59="","",'Result do Turno'!BC59)</f>
        <v/>
      </c>
      <c r="AO61" s="213" t="str">
        <f aca="false">IF('Result do Turno'!BC58="","",'Result do Turno'!BC58)</f>
        <v/>
      </c>
      <c r="AP61" s="211" t="str">
        <f aca="false">IF('Result do Turno'!BN63="","",'Result do Turno'!BN63)</f>
        <v>W</v>
      </c>
      <c r="AQ61" s="212" t="str">
        <f aca="false">IF('Result do Turno'!BN62="","",'Result do Turno'!BN62)</f>
        <v>O</v>
      </c>
      <c r="AR61" s="212" t="str">
        <f aca="false">IF('Result do Turno'!BO63="","",'Result do Turno'!BO63)</f>
        <v/>
      </c>
      <c r="AS61" s="212" t="str">
        <f aca="false">IF('Result do Turno'!BO62="","",'Result do Turno'!BO62)</f>
        <v/>
      </c>
      <c r="AT61" s="212" t="str">
        <f aca="false">IF('Result do Turno'!BP63="","",'Result do Turno'!BP63)</f>
        <v/>
      </c>
      <c r="AU61" s="212" t="str">
        <f aca="false">IF('Result do Turno'!BP62="","",'Result do Turno'!BP62)</f>
        <v/>
      </c>
      <c r="AV61" s="212" t="str">
        <f aca="false">IF('Result do Turno'!BQ63="","",'Result do Turno'!BQ63)</f>
        <v/>
      </c>
      <c r="AW61" s="213" t="str">
        <f aca="false">IF('Result do Turno'!BQ62="","",'Result do Turno'!BQ62)</f>
        <v/>
      </c>
      <c r="AX61" s="211" t="str">
        <f aca="false">IF('Result do Turno'!CB62="","",'Result do Turno'!CB62)</f>
        <v>O</v>
      </c>
      <c r="AY61" s="212" t="str">
        <f aca="false">IF('Result do Turno'!CB63="","",'Result do Turno'!CB63)</f>
        <v>W</v>
      </c>
      <c r="AZ61" s="212" t="str">
        <f aca="false">IF('Result do Turno'!CC62="","",'Result do Turno'!CC62)</f>
        <v/>
      </c>
      <c r="BA61" s="212" t="str">
        <f aca="false">IF('Result do Turno'!CC63="","",'Result do Turno'!CC63)</f>
        <v/>
      </c>
      <c r="BB61" s="212" t="str">
        <f aca="false">IF('Result do Turno'!CD62="","",'Result do Turno'!CD62)</f>
        <v/>
      </c>
      <c r="BC61" s="212" t="str">
        <f aca="false">IF('Result do Turno'!CD63="","",'Result do Turno'!CD63)</f>
        <v/>
      </c>
      <c r="BD61" s="212" t="str">
        <f aca="false">IF('Result do Turno'!CE62="","",'Result do Turno'!CE62)</f>
        <v/>
      </c>
      <c r="BE61" s="213" t="str">
        <f aca="false">IF('Result do Turno'!CE63="","",'Result do Turno'!CE63)</f>
        <v/>
      </c>
      <c r="BG61" s="164" t="n">
        <f aca="false">'Result do Turno'!W63</f>
        <v>1</v>
      </c>
      <c r="BH61" s="164" t="str">
        <f aca="false">IF(R61="",IF(X61="",CONCATENATE(T61,"x",U61," ",V61,"x",W61),CONCATENATE(T61,"x",U61," ",V61,"x",W61," ",X61,"x",Y61)),CONCATENATE(R61,"x",S61))</f>
        <v>6x2 6x4</v>
      </c>
      <c r="BI61" s="164" t="n">
        <f aca="false">'Result do Turno'!AK61</f>
        <v>1</v>
      </c>
      <c r="BJ61" s="164" t="str">
        <f aca="false">IF(Z61="",IF(AF61="",CONCATENATE(AB61,"x",AC61," ",AD61,"x",AE61),CONCATENATE(AB61,"x",AC61," ",AD61,"x",AE61," ",AF61,"x",AG61)),CONCATENATE(Z61,"x",AA61))</f>
        <v>WxO</v>
      </c>
      <c r="BK61" s="164" t="n">
        <f aca="false">'Result do Turno'!AY59</f>
        <v>1</v>
      </c>
      <c r="BL61" s="164" t="str">
        <f aca="false">IF(AH61="",IF(AN61="",CONCATENATE(AJ61,"x",AK61," ",AL61,"x",AM61),CONCATENATE(AJ61,"x",AK61," ",AL61,"x",AM61," ",AN61,"x",AO61)),CONCATENATE(AH61,"x",AI61))</f>
        <v>WxO</v>
      </c>
      <c r="BM61" s="164" t="n">
        <f aca="false">'Result do Turno'!BM63</f>
        <v>1</v>
      </c>
      <c r="BN61" s="164" t="str">
        <f aca="false">IF(AP61="",IF(AV61="",CONCATENATE(AR61,"x",AS61," ",AT61,"x",AU61),CONCATENATE(AR61,"x",AS61," ",AT61,"x",AU61," ",AV61,"x",AW61)),CONCATENATE(AP61,"x",AQ61))</f>
        <v>WxO</v>
      </c>
      <c r="BO61" s="164" t="n">
        <f aca="false">'Result do Turno'!CA62</f>
        <v>0</v>
      </c>
      <c r="BP61" s="164" t="str">
        <f aca="false">IF(AX61="",IF(BD61="",CONCATENATE(AZ61,"x",BA61," ",BB61,"x",BC61),CONCATENATE(AZ61,"x",BA61," ",BB61,"x",BC61," ",BD61,"x",BE61)),CONCATENATE(AX61,"x",AY61))</f>
        <v>OxW</v>
      </c>
      <c r="BQ61" s="164" t="n">
        <f aca="false">IF(BH61="x x","",1)</f>
        <v>1</v>
      </c>
      <c r="BR61" s="164" t="str">
        <f aca="false">IF(BG61=1,CONCATENATE($A61, " venceu ",B61," por ",BH61),IF(BH61="OxW",CONCATENATE($A61, " perdeu para ",B61," por WxO"),CONCATENATE($A61, " perdeu para ",B61," por ",BH61)))</f>
        <v>OLIMPIO FILHO venceu WILSON FREIRE por 6x2 6x4</v>
      </c>
      <c r="BS61" s="164" t="n">
        <f aca="false">IF(BJ61="x x","",1)</f>
        <v>1</v>
      </c>
      <c r="BT61" s="164" t="str">
        <f aca="false">IF(BI61=1,CONCATENATE($A61, " venceu ",D61," por ",BJ61),IF(BJ61="OxW",CONCATENATE($A61, " perdeu para ",D61," por WxO"),CONCATENATE($A61, " perdeu para ",D61," por ",BJ61)))</f>
        <v>OLIMPIO FILHO venceu LUIZ ALFREDO por WxO</v>
      </c>
      <c r="BU61" s="164" t="n">
        <f aca="false">IF(BL61="x x","",1)</f>
        <v>1</v>
      </c>
      <c r="BV61" s="164" t="str">
        <f aca="false">IF(BK61=1,CONCATENATE($A61, " venceu ",F61," por ",BL61),IF(BL61="OxW",CONCATENATE($A61, " perdeu para ",F61," por WxO"),CONCATENATE($A61, " perdeu para ",F61," por ",BL61)))</f>
        <v>OLIMPIO FILHO venceu EDMAR MARTINS por WxO</v>
      </c>
      <c r="BW61" s="164" t="n">
        <f aca="false">IF(BN61="x x","",1)</f>
        <v>1</v>
      </c>
      <c r="BX61" s="164" t="str">
        <f aca="false">IF(BM61=1,CONCATENATE($A61, " venceu ",H61," por ",BN61),IF(BN61="OxW",CONCATENATE($A61, " perdeu para ",H61," por WxO"),CONCATENATE($A61, " perdeu para ",H61," por ",BN61)))</f>
        <v>OLIMPIO FILHO venceu ANDERSON REDMERSKI por WxO</v>
      </c>
      <c r="BY61" s="164" t="n">
        <f aca="false">IF(BP61="x x","",1)</f>
        <v>1</v>
      </c>
      <c r="BZ61" s="164" t="str">
        <f aca="false">IF(BO61=1,CONCATENATE($A61, " venceu ",J61," por ",BP61),IF(BP61="OxW",CONCATENATE($A61, " perdeu para ",J61," por WxO"),CONCATENATE($A61, " perdeu para ",J61," por ",BP61)))</f>
        <v>OLIMPIO FILHO perdeu para WELTON SILVA por WxO</v>
      </c>
      <c r="CB61" s="164" t="str">
        <f aca="false">IF(BQ61=1,BR61,CONCATENATE(A61, " x ",B61))</f>
        <v>OLIMPIO FILHO venceu WILSON FREIRE por 6x2 6x4</v>
      </c>
      <c r="CC61" s="164" t="str">
        <f aca="false">IF(BS61=1,BT61,CONCATENATE(A61, " x ",D61))</f>
        <v>OLIMPIO FILHO venceu LUIZ ALFREDO por WxO</v>
      </c>
      <c r="CD61" s="164" t="str">
        <f aca="false">IF(BU61=1,BV61,CONCATENATE(A61, " x ",F61))</f>
        <v>OLIMPIO FILHO venceu EDMAR MARTINS por WxO</v>
      </c>
      <c r="CE61" s="164" t="str">
        <f aca="false">IF(BW61=1,BX61,CONCATENATE(A61, " x ",H61))</f>
        <v>OLIMPIO FILHO venceu ANDERSON REDMERSKI por WxO</v>
      </c>
      <c r="CF61" s="164" t="str">
        <f aca="false">IF(BY61=1,BZ61,CONCATENATE(A61, " x ",J61))</f>
        <v>OLIMPIO FILHO perdeu para WELTON SILVA por WxO</v>
      </c>
      <c r="CG61" s="164" t="n">
        <f aca="false">COUNTIF(BH61:BP61,"OxW")</f>
        <v>1</v>
      </c>
      <c r="CH61" s="164" t="str">
        <f aca="false">IF(CG61&gt;2,CONCATENATE(A61," perdeu ",CG61, " jogos por WxO - Seus resultados todos serão alterados para perdidos por WxO",""),"")</f>
        <v/>
      </c>
    </row>
    <row r="62" customFormat="false" ht="15" hidden="false" customHeight="false" outlineLevel="0" collapsed="false">
      <c r="A62" s="205" t="str">
        <f aca="false">'Result do Turno'!D62</f>
        <v>ANDERSON REDMERSKI</v>
      </c>
      <c r="B62" s="164" t="str">
        <f aca="false">'Result do Turno'!V60</f>
        <v>LUIZ ALFREDO</v>
      </c>
      <c r="C62" s="164" t="str">
        <f aca="false">IF(BQ62=1,"",IF(M62=0,A62,B62))</f>
        <v/>
      </c>
      <c r="D62" s="164" t="str">
        <f aca="false">'Result do Turno'!AJ58</f>
        <v>EDMAR MARTINS</v>
      </c>
      <c r="E62" s="164" t="str">
        <f aca="false">IF(BS62=1,"",IF(N62=0,A62,D62))</f>
        <v/>
      </c>
      <c r="F62" s="164" t="str">
        <f aca="false">'Result do Turno'!AX63</f>
        <v>WELTON SILVA</v>
      </c>
      <c r="G62" s="164" t="str">
        <f aca="false">IF(BU62=1,"",IF(O62=0,A62,F62))</f>
        <v/>
      </c>
      <c r="H62" s="164" t="str">
        <f aca="false">'Result do Turno'!BL63</f>
        <v>OLIMPIO FILHO</v>
      </c>
      <c r="I62" s="164" t="str">
        <f aca="false">IF(BW62=1,"",IF(P62=0,A62,H62))</f>
        <v/>
      </c>
      <c r="J62" s="164" t="str">
        <f aca="false">'Result do Turno'!BZ60</f>
        <v>WILSON FREIRE</v>
      </c>
      <c r="K62" s="164" t="str">
        <f aca="false">IF(BY62=1,"",IF(Q62=0,A62,J62))</f>
        <v/>
      </c>
      <c r="M62" s="207" t="n">
        <f aca="false">'Result do Turno'!U60</f>
        <v>0</v>
      </c>
      <c r="N62" s="207" t="str">
        <f aca="false">'Result do Turno'!AI58</f>
        <v>(D)</v>
      </c>
      <c r="O62" s="207" t="str">
        <f aca="false">'Result do Turno'!AW63</f>
        <v>(D)</v>
      </c>
      <c r="P62" s="207" t="n">
        <f aca="false">'Result do Turno'!BK63</f>
        <v>0</v>
      </c>
      <c r="Q62" s="207" t="str">
        <f aca="false">'Result do Turno'!BY60</f>
        <v>(D)</v>
      </c>
      <c r="R62" s="211" t="str">
        <f aca="false">IF('Result do Turno'!X61="","",'Result do Turno'!X61)</f>
        <v/>
      </c>
      <c r="S62" s="212" t="str">
        <f aca="false">IF('Result do Turno'!X60="","",'Result do Turno'!X60)</f>
        <v/>
      </c>
      <c r="T62" s="212" t="n">
        <f aca="false">IF('Result do Turno'!Y61="","",'Result do Turno'!Y61)</f>
        <v>3</v>
      </c>
      <c r="U62" s="212" t="n">
        <f aca="false">IF('Result do Turno'!Y60="","",'Result do Turno'!Y60)</f>
        <v>6</v>
      </c>
      <c r="V62" s="212" t="n">
        <f aca="false">IF('Result do Turno'!Z61="","",'Result do Turno'!Z61)</f>
        <v>4</v>
      </c>
      <c r="W62" s="212" t="n">
        <f aca="false">IF('Result do Turno'!Z60="","",'Result do Turno'!Z60)</f>
        <v>6</v>
      </c>
      <c r="X62" s="212" t="str">
        <f aca="false">IF('Result do Turno'!AA61="","",'Result do Turno'!AA61)</f>
        <v/>
      </c>
      <c r="Y62" s="213" t="str">
        <f aca="false">IF('Result do Turno'!AA60="","",'Result do Turno'!AA60)</f>
        <v/>
      </c>
      <c r="Z62" s="211" t="str">
        <f aca="false">IF('Result do Turno'!AL59="","",'Result do Turno'!AL59)</f>
        <v>W</v>
      </c>
      <c r="AA62" s="212" t="str">
        <f aca="false">IF('Result do Turno'!AL58="","",'Result do Turno'!AL58)</f>
        <v>O</v>
      </c>
      <c r="AB62" s="212" t="str">
        <f aca="false">IF('Result do Turno'!AM59="","",'Result do Turno'!AM59)</f>
        <v/>
      </c>
      <c r="AC62" s="212" t="str">
        <f aca="false">IF('Result do Turno'!AM58="","",'Result do Turno'!AM58)</f>
        <v/>
      </c>
      <c r="AD62" s="212" t="str">
        <f aca="false">IF('Result do Turno'!AN59="","",'Result do Turno'!AN59)</f>
        <v/>
      </c>
      <c r="AE62" s="212" t="str">
        <f aca="false">IF('Result do Turno'!AN58="","",'Result do Turno'!AN58)</f>
        <v/>
      </c>
      <c r="AF62" s="212" t="str">
        <f aca="false">IF('Result do Turno'!AO59="","",'Result do Turno'!AO59)</f>
        <v/>
      </c>
      <c r="AG62" s="213" t="str">
        <f aca="false">IF('Result do Turno'!AO58="","",'Result do Turno'!AO58)</f>
        <v/>
      </c>
      <c r="AH62" s="211" t="str">
        <f aca="false">IF('Result do Turno'!AZ62="","",'Result do Turno'!AZ62)</f>
        <v>W</v>
      </c>
      <c r="AI62" s="212" t="str">
        <f aca="false">IF('Result do Turno'!AZ63="","",'Result do Turno'!AZ63)</f>
        <v>O</v>
      </c>
      <c r="AJ62" s="212" t="str">
        <f aca="false">IF('Result do Turno'!BA62="","",'Result do Turno'!BA62)</f>
        <v/>
      </c>
      <c r="AK62" s="212" t="str">
        <f aca="false">IF('Result do Turno'!BA63="","",'Result do Turno'!BA63)</f>
        <v/>
      </c>
      <c r="AL62" s="212" t="str">
        <f aca="false">IF('Result do Turno'!BB62="","",'Result do Turno'!BB62)</f>
        <v/>
      </c>
      <c r="AM62" s="212" t="str">
        <f aca="false">IF('Result do Turno'!BB63="","",'Result do Turno'!BB63)</f>
        <v/>
      </c>
      <c r="AN62" s="212" t="str">
        <f aca="false">IF('Result do Turno'!BC62="","",'Result do Turno'!BC62)</f>
        <v/>
      </c>
      <c r="AO62" s="213" t="str">
        <f aca="false">IF('Result do Turno'!BC63="","",'Result do Turno'!BC63)</f>
        <v/>
      </c>
      <c r="AP62" s="211" t="str">
        <f aca="false">IF('Result do Turno'!BN62="","",'Result do Turno'!BN62)</f>
        <v>O</v>
      </c>
      <c r="AQ62" s="212" t="str">
        <f aca="false">IF('Result do Turno'!BN63="","",'Result do Turno'!BN63)</f>
        <v>W</v>
      </c>
      <c r="AR62" s="212" t="str">
        <f aca="false">IF('Result do Turno'!BO62="","",'Result do Turno'!BO62)</f>
        <v/>
      </c>
      <c r="AS62" s="212" t="str">
        <f aca="false">IF('Result do Turno'!BO63="","",'Result do Turno'!BO63)</f>
        <v/>
      </c>
      <c r="AT62" s="212" t="str">
        <f aca="false">IF('Result do Turno'!BP62="","",'Result do Turno'!BP62)</f>
        <v/>
      </c>
      <c r="AU62" s="212" t="str">
        <f aca="false">IF('Result do Turno'!BP63="","",'Result do Turno'!BP63)</f>
        <v/>
      </c>
      <c r="AV62" s="212" t="str">
        <f aca="false">IF('Result do Turno'!BQ62="","",'Result do Turno'!BQ62)</f>
        <v/>
      </c>
      <c r="AW62" s="213" t="str">
        <f aca="false">IF('Result do Turno'!BQ63="","",'Result do Turno'!BQ63)</f>
        <v/>
      </c>
      <c r="AX62" s="211" t="str">
        <f aca="false">IF('Result do Turno'!CB61="","",'Result do Turno'!CB61)</f>
        <v>O</v>
      </c>
      <c r="AY62" s="212" t="str">
        <f aca="false">IF('Result do Turno'!CB60="","",'Result do Turno'!CB60)</f>
        <v>W</v>
      </c>
      <c r="AZ62" s="212" t="str">
        <f aca="false">IF('Result do Turno'!CC61="","",'Result do Turno'!CC61)</f>
        <v/>
      </c>
      <c r="BA62" s="212" t="str">
        <f aca="false">IF('Result do Turno'!CC60="","",'Result do Turno'!CC60)</f>
        <v/>
      </c>
      <c r="BB62" s="212" t="str">
        <f aca="false">IF('Result do Turno'!CD61="","",'Result do Turno'!CD61)</f>
        <v/>
      </c>
      <c r="BC62" s="212" t="str">
        <f aca="false">IF('Result do Turno'!CD60="","",'Result do Turno'!CD60)</f>
        <v/>
      </c>
      <c r="BD62" s="212" t="str">
        <f aca="false">IF('Result do Turno'!CE61="","",'Result do Turno'!CE61)</f>
        <v/>
      </c>
      <c r="BE62" s="213" t="str">
        <f aca="false">IF('Result do Turno'!CE60="","",'Result do Turno'!CE60)</f>
        <v/>
      </c>
      <c r="BG62" s="164" t="n">
        <f aca="false">'Result do Turno'!W61</f>
        <v>0</v>
      </c>
      <c r="BH62" s="164" t="str">
        <f aca="false">IF(R62="",IF(X62="",CONCATENATE(T62,"x",U62," ",V62,"x",W62),CONCATENATE(T62,"x",U62," ",V62,"x",W62," ",X62,"x",Y62)),CONCATENATE(R62,"x",S62))</f>
        <v>3x6 4x6</v>
      </c>
      <c r="BI62" s="164" t="n">
        <f aca="false">'Result do Turno'!AK59</f>
        <v>1</v>
      </c>
      <c r="BJ62" s="164" t="str">
        <f aca="false">IF(Z62="",IF(AF62="",CONCATENATE(AB62,"x",AC62," ",AD62,"x",AE62),CONCATENATE(AB62,"x",AC62," ",AD62,"x",AE62," ",AF62,"x",AG62)),CONCATENATE(Z62,"x",AA62))</f>
        <v>WxO</v>
      </c>
      <c r="BK62" s="164" t="n">
        <f aca="false">'Result do Turno'!AY62</f>
        <v>1</v>
      </c>
      <c r="BL62" s="164" t="str">
        <f aca="false">IF(AH62="",IF(AN62="",CONCATENATE(AJ62,"x",AK62," ",AL62,"x",AM62),CONCATENATE(AJ62,"x",AK62," ",AL62,"x",AM62," ",AN62,"x",AO62)),CONCATENATE(AH62,"x",AI62))</f>
        <v>WxO</v>
      </c>
      <c r="BM62" s="164" t="n">
        <f aca="false">'Result do Turno'!BM62</f>
        <v>0</v>
      </c>
      <c r="BN62" s="164" t="str">
        <f aca="false">IF(AP62="",IF(AV62="",CONCATENATE(AR62,"x",AS62," ",AT62,"x",AU62),CONCATENATE(AR62,"x",AS62," ",AT62,"x",AU62," ",AV62,"x",AW62)),CONCATENATE(AP62,"x",AQ62))</f>
        <v>OxW</v>
      </c>
      <c r="BO62" s="164" t="n">
        <f aca="false">'Result do Turno'!CA61</f>
        <v>0</v>
      </c>
      <c r="BP62" s="164" t="str">
        <f aca="false">IF(AX62="",IF(BD62="",CONCATENATE(AZ62,"x",BA62," ",BB62,"x",BC62),CONCATENATE(AZ62,"x",BA62," ",BB62,"x",BC62," ",BD62,"x",BE62)),CONCATENATE(AX62,"x",AY62))</f>
        <v>OxW</v>
      </c>
      <c r="BQ62" s="164" t="n">
        <f aca="false">IF(BH62="x x","",1)</f>
        <v>1</v>
      </c>
      <c r="BR62" s="164" t="str">
        <f aca="false">IF(BG62=1,CONCATENATE($A62, " venceu ",B62," por ",BH62),IF(BH62="OxW",CONCATENATE($A62, " perdeu para ",B62," por WxO"),CONCATENATE($A62, " perdeu para ",B62," por ",BH62)))</f>
        <v>ANDERSON REDMERSKI perdeu para LUIZ ALFREDO por 3x6 4x6</v>
      </c>
      <c r="BS62" s="164" t="n">
        <f aca="false">IF(BJ62="x x","",1)</f>
        <v>1</v>
      </c>
      <c r="BT62" s="164" t="str">
        <f aca="false">IF(BI62=1,CONCATENATE($A62, " venceu ",D62," por ",BJ62),IF(BJ62="OxW",CONCATENATE($A62, " perdeu para ",D62," por WxO"),CONCATENATE($A62, " perdeu para ",D62," por ",BJ62)))</f>
        <v>ANDERSON REDMERSKI venceu EDMAR MARTINS por WxO</v>
      </c>
      <c r="BU62" s="164" t="n">
        <f aca="false">IF(BL62="x x","",1)</f>
        <v>1</v>
      </c>
      <c r="BV62" s="164" t="str">
        <f aca="false">IF(BK62=1,CONCATENATE($A62, " venceu ",F62," por ",BL62),IF(BL62="OxW",CONCATENATE($A62, " perdeu para ",F62," por WxO"),CONCATENATE($A62, " perdeu para ",F62," por ",BL62)))</f>
        <v>ANDERSON REDMERSKI venceu WELTON SILVA por WxO</v>
      </c>
      <c r="BW62" s="164" t="n">
        <f aca="false">IF(BN62="x x","",1)</f>
        <v>1</v>
      </c>
      <c r="BX62" s="164" t="str">
        <f aca="false">IF(BM62=1,CONCATENATE($A62, " venceu ",H62," por ",BN62),IF(BN62="OxW",CONCATENATE($A62, " perdeu para ",H62," por WxO"),CONCATENATE($A62, " perdeu para ",H62," por ",BN62)))</f>
        <v>ANDERSON REDMERSKI perdeu para OLIMPIO FILHO por WxO</v>
      </c>
      <c r="BY62" s="164" t="n">
        <f aca="false">IF(BP62="x x","",1)</f>
        <v>1</v>
      </c>
      <c r="BZ62" s="164" t="str">
        <f aca="false">IF(BO62=1,CONCATENATE($A62, " venceu ",J62," por ",BP62),IF(BP62="OxW",CONCATENATE($A62, " perdeu para ",J62," por WxO"),CONCATENATE($A62, " perdeu para ",J62," por ",BP62)))</f>
        <v>ANDERSON REDMERSKI perdeu para WILSON FREIRE por WxO</v>
      </c>
      <c r="CB62" s="164" t="str">
        <f aca="false">IF(BQ62=1,BR62,CONCATENATE(A62, " x ",B62))</f>
        <v>ANDERSON REDMERSKI perdeu para LUIZ ALFREDO por 3x6 4x6</v>
      </c>
      <c r="CC62" s="164" t="str">
        <f aca="false">IF(BS62=1,BT62,CONCATENATE(A62, " x ",D62))</f>
        <v>ANDERSON REDMERSKI venceu EDMAR MARTINS por WxO</v>
      </c>
      <c r="CD62" s="164" t="str">
        <f aca="false">IF(BU62=1,BV62,CONCATENATE(A62, " x ",F62))</f>
        <v>ANDERSON REDMERSKI venceu WELTON SILVA por WxO</v>
      </c>
      <c r="CE62" s="164" t="str">
        <f aca="false">IF(BW62=1,BX62,CONCATENATE(A62, " x ",H62))</f>
        <v>ANDERSON REDMERSKI perdeu para OLIMPIO FILHO por WxO</v>
      </c>
      <c r="CF62" s="164" t="str">
        <f aca="false">IF(BY62=1,BZ62,CONCATENATE(A62, " x ",J62))</f>
        <v>ANDERSON REDMERSKI perdeu para WILSON FREIRE por WxO</v>
      </c>
      <c r="CG62" s="164" t="n">
        <f aca="false">COUNTIF(BH62:BP62,"OxW")</f>
        <v>2</v>
      </c>
      <c r="CH62" s="164" t="str">
        <f aca="false">IF(CG62&gt;2,CONCATENATE(A62," perdeu ",CG62, " jogos por WxO - Seus resultados todos serão alterados para perdidos por WxO",""),"")</f>
        <v/>
      </c>
    </row>
    <row r="63" customFormat="false" ht="15" hidden="false" customHeight="false" outlineLevel="0" collapsed="false">
      <c r="A63" s="205" t="str">
        <f aca="false">'Result do Turno'!D63</f>
        <v>WELTON SILVA</v>
      </c>
      <c r="B63" s="164" t="str">
        <f aca="false">'Result do Turno'!V58</f>
        <v>EDMAR MARTINS</v>
      </c>
      <c r="C63" s="164" t="str">
        <f aca="false">IF(BQ63=1,"",IF(M63=0,A63,B63))</f>
        <v/>
      </c>
      <c r="D63" s="164" t="str">
        <f aca="false">'Result do Turno'!AJ62</f>
        <v>WILSON FREIRE</v>
      </c>
      <c r="E63" s="164" t="str">
        <f aca="false">IF(BS63=1,"",IF(N63=0,A63,D63))</f>
        <v/>
      </c>
      <c r="F63" s="164" t="str">
        <f aca="false">'Result do Turno'!AX62</f>
        <v>ANDERSON REDMERSKI</v>
      </c>
      <c r="G63" s="164" t="str">
        <f aca="false">IF(BU63=1,"",IF(O63=0,A63,F63))</f>
        <v/>
      </c>
      <c r="H63" s="164" t="str">
        <f aca="false">'Result do Turno'!BL60</f>
        <v>LUIZ ALFREDO</v>
      </c>
      <c r="I63" s="164" t="str">
        <f aca="false">IF(BW63=1,"",IF(P63=0,A63,H63))</f>
        <v/>
      </c>
      <c r="J63" s="164" t="str">
        <f aca="false">'Result do Turno'!BZ62</f>
        <v>OLIMPIO FILHO</v>
      </c>
      <c r="K63" s="164" t="str">
        <f aca="false">IF(BY63=1,"",IF(Q63=0,A63,J63))</f>
        <v/>
      </c>
      <c r="M63" s="207" t="n">
        <f aca="false">'Result do Turno'!U58</f>
        <v>0</v>
      </c>
      <c r="N63" s="207" t="str">
        <f aca="false">'Result do Turno'!AI62</f>
        <v>(D)</v>
      </c>
      <c r="O63" s="207" t="n">
        <f aca="false">'Result do Turno'!AW62</f>
        <v>0</v>
      </c>
      <c r="P63" s="207" t="n">
        <f aca="false">'Result do Turno'!BK60</f>
        <v>0</v>
      </c>
      <c r="Q63" s="207" t="str">
        <f aca="false">'Result do Turno'!BY62</f>
        <v>(D)</v>
      </c>
      <c r="R63" s="214" t="str">
        <f aca="false">IF('Result do Turno'!X59="","",'Result do Turno'!X59)</f>
        <v>W</v>
      </c>
      <c r="S63" s="215" t="str">
        <f aca="false">IF('Result do Turno'!X58="","",'Result do Turno'!X58)</f>
        <v>O</v>
      </c>
      <c r="T63" s="215" t="str">
        <f aca="false">IF('Result do Turno'!Y59="","",'Result do Turno'!Y59)</f>
        <v/>
      </c>
      <c r="U63" s="215" t="str">
        <f aca="false">IF('Result do Turno'!Y58="","",'Result do Turno'!Y58)</f>
        <v/>
      </c>
      <c r="V63" s="215" t="str">
        <f aca="false">IF('Result do Turno'!Z59="","",'Result do Turno'!Z59)</f>
        <v/>
      </c>
      <c r="W63" s="215" t="str">
        <f aca="false">IF('Result do Turno'!Z58="","",'Result do Turno'!Z58)</f>
        <v/>
      </c>
      <c r="X63" s="215" t="str">
        <f aca="false">IF('Result do Turno'!AA59="","",'Result do Turno'!AA59)</f>
        <v/>
      </c>
      <c r="Y63" s="216" t="str">
        <f aca="false">IF('Result do Turno'!AA58="","",'Result do Turno'!AA58)</f>
        <v/>
      </c>
      <c r="Z63" s="214" t="str">
        <f aca="false">IF('Result do Turno'!AL63="","",'Result do Turno'!AL63)</f>
        <v/>
      </c>
      <c r="AA63" s="215" t="str">
        <f aca="false">IF('Result do Turno'!AL62="","",'Result do Turno'!AL62)</f>
        <v/>
      </c>
      <c r="AB63" s="215" t="n">
        <f aca="false">IF('Result do Turno'!AM63="","",'Result do Turno'!AM63)</f>
        <v>0</v>
      </c>
      <c r="AC63" s="215" t="n">
        <f aca="false">IF('Result do Turno'!AM62="","",'Result do Turno'!AM62)</f>
        <v>6</v>
      </c>
      <c r="AD63" s="215" t="n">
        <f aca="false">IF('Result do Turno'!AN63="","",'Result do Turno'!AN63)</f>
        <v>2</v>
      </c>
      <c r="AE63" s="215" t="n">
        <f aca="false">IF('Result do Turno'!AN62="","",'Result do Turno'!AN62)</f>
        <v>6</v>
      </c>
      <c r="AF63" s="215" t="str">
        <f aca="false">IF('Result do Turno'!AO63="","",'Result do Turno'!AO63)</f>
        <v/>
      </c>
      <c r="AG63" s="216" t="str">
        <f aca="false">IF('Result do Turno'!AO62="","",'Result do Turno'!AO62)</f>
        <v/>
      </c>
      <c r="AH63" s="214" t="str">
        <f aca="false">IF('Result do Turno'!AZ63="","",'Result do Turno'!AZ63)</f>
        <v>O</v>
      </c>
      <c r="AI63" s="215" t="str">
        <f aca="false">IF('Result do Turno'!AZ62="","",'Result do Turno'!AZ62)</f>
        <v>W</v>
      </c>
      <c r="AJ63" s="215" t="str">
        <f aca="false">IF('Result do Turno'!BA63="","",'Result do Turno'!BA63)</f>
        <v/>
      </c>
      <c r="AK63" s="215" t="str">
        <f aca="false">IF('Result do Turno'!BA62="","",'Result do Turno'!BA62)</f>
        <v/>
      </c>
      <c r="AL63" s="215" t="str">
        <f aca="false">IF('Result do Turno'!BB63="","",'Result do Turno'!BB63)</f>
        <v/>
      </c>
      <c r="AM63" s="215" t="str">
        <f aca="false">IF('Result do Turno'!BB62="","",'Result do Turno'!BB62)</f>
        <v/>
      </c>
      <c r="AN63" s="215" t="str">
        <f aca="false">IF('Result do Turno'!BC63="","",'Result do Turno'!BC63)</f>
        <v/>
      </c>
      <c r="AO63" s="216" t="str">
        <f aca="false">IF('Result do Turno'!BC62="","",'Result do Turno'!BC62)</f>
        <v/>
      </c>
      <c r="AP63" s="214" t="str">
        <f aca="false">IF('Result do Turno'!BN61="","",'Result do Turno'!BN61)</f>
        <v>O</v>
      </c>
      <c r="AQ63" s="215" t="str">
        <f aca="false">IF('Result do Turno'!BN60="","",'Result do Turno'!BN60)</f>
        <v>W</v>
      </c>
      <c r="AR63" s="215" t="str">
        <f aca="false">IF('Result do Turno'!BO61="","",'Result do Turno'!BO61)</f>
        <v/>
      </c>
      <c r="AS63" s="215" t="str">
        <f aca="false">IF('Result do Turno'!BO60="","",'Result do Turno'!BO60)</f>
        <v/>
      </c>
      <c r="AT63" s="215" t="str">
        <f aca="false">IF('Result do Turno'!BP61="","",'Result do Turno'!BP61)</f>
        <v/>
      </c>
      <c r="AU63" s="215" t="str">
        <f aca="false">IF('Result do Turno'!BP60="","",'Result do Turno'!BP60)</f>
        <v/>
      </c>
      <c r="AV63" s="215" t="str">
        <f aca="false">IF('Result do Turno'!BQ61="","",'Result do Turno'!BQ61)</f>
        <v/>
      </c>
      <c r="AW63" s="216" t="str">
        <f aca="false">IF('Result do Turno'!BQ60="","",'Result do Turno'!BQ60)</f>
        <v/>
      </c>
      <c r="AX63" s="214" t="str">
        <f aca="false">IF('Result do Turno'!CB63="","",'Result do Turno'!CB63)</f>
        <v>W</v>
      </c>
      <c r="AY63" s="215" t="str">
        <f aca="false">IF('Result do Turno'!CB62="","",'Result do Turno'!CB62)</f>
        <v>O</v>
      </c>
      <c r="AZ63" s="215" t="str">
        <f aca="false">IF('Result do Turno'!CC63="","",'Result do Turno'!CC63)</f>
        <v/>
      </c>
      <c r="BA63" s="215" t="str">
        <f aca="false">IF('Result do Turno'!CC62="","",'Result do Turno'!CC62)</f>
        <v/>
      </c>
      <c r="BB63" s="215" t="str">
        <f aca="false">IF('Result do Turno'!CD63="","",'Result do Turno'!CD63)</f>
        <v/>
      </c>
      <c r="BC63" s="215" t="str">
        <f aca="false">IF('Result do Turno'!CD62="","",'Result do Turno'!CD62)</f>
        <v/>
      </c>
      <c r="BD63" s="215" t="str">
        <f aca="false">IF('Result do Turno'!CE63="","",'Result do Turno'!CE63)</f>
        <v/>
      </c>
      <c r="BE63" s="216" t="str">
        <f aca="false">IF('Result do Turno'!CE62="","",'Result do Turno'!CE62)</f>
        <v/>
      </c>
      <c r="BG63" s="164" t="n">
        <f aca="false">'Result do Turno'!W59</f>
        <v>1</v>
      </c>
      <c r="BH63" s="164" t="str">
        <f aca="false">IF(R63="",IF(X63="",CONCATENATE(T63,"x",U63," ",V63,"x",W63),CONCATENATE(T63,"x",U63," ",V63,"x",W63," ",X63,"x",Y63)),CONCATENATE(R63,"x",S63))</f>
        <v>WxO</v>
      </c>
      <c r="BI63" s="164" t="n">
        <f aca="false">'Result do Turno'!AK63</f>
        <v>0</v>
      </c>
      <c r="BJ63" s="164" t="str">
        <f aca="false">IF(Z63="",IF(AF63="",CONCATENATE(AB63,"x",AC63," ",AD63,"x",AE63),CONCATENATE(AB63,"x",AC63," ",AD63,"x",AE63," ",AF63,"x",AG63)),CONCATENATE(Z63,"x",AA63))</f>
        <v>0x6 2x6</v>
      </c>
      <c r="BK63" s="164" t="n">
        <f aca="false">'Result do Turno'!AY63</f>
        <v>0</v>
      </c>
      <c r="BL63" s="164" t="str">
        <f aca="false">IF(AH63="",IF(AN63="",CONCATENATE(AJ63,"x",AK63," ",AL63,"x",AM63),CONCATENATE(AJ63,"x",AK63," ",AL63,"x",AM63," ",AN63,"x",AO63)),CONCATENATE(AH63,"x",AI63))</f>
        <v>OxW</v>
      </c>
      <c r="BM63" s="164" t="n">
        <f aca="false">'Result do Turno'!BM61</f>
        <v>0</v>
      </c>
      <c r="BN63" s="164" t="str">
        <f aca="false">IF(AP63="",IF(AV63="",CONCATENATE(AR63,"x",AS63," ",AT63,"x",AU63),CONCATENATE(AR63,"x",AS63," ",AT63,"x",AU63," ",AV63,"x",AW63)),CONCATENATE(AP63,"x",AQ63))</f>
        <v>OxW</v>
      </c>
      <c r="BO63" s="164" t="n">
        <f aca="false">'Result do Turno'!CA63</f>
        <v>1</v>
      </c>
      <c r="BP63" s="164" t="str">
        <f aca="false">IF(AX63="",IF(BD63="",CONCATENATE(AZ63,"x",BA63," ",BB63,"x",BC63),CONCATENATE(AZ63,"x",BA63," ",BB63,"x",BC63," ",BD63,"x",BE63)),CONCATENATE(AX63,"x",AY63))</f>
        <v>WxO</v>
      </c>
      <c r="BQ63" s="164" t="n">
        <f aca="false">IF(BH63="x x","",1)</f>
        <v>1</v>
      </c>
      <c r="BR63" s="164" t="str">
        <f aca="false">IF(BG63=1,CONCATENATE($A63, " venceu ",B63," por ",BH63),IF(BH63="OxW",CONCATENATE($A63, " perdeu para ",B63," por WxO"),CONCATENATE($A63, " perdeu para ",B63," por ",BH63)))</f>
        <v>WELTON SILVA venceu EDMAR MARTINS por WxO</v>
      </c>
      <c r="BS63" s="164" t="n">
        <f aca="false">IF(BJ63="x x","",1)</f>
        <v>1</v>
      </c>
      <c r="BT63" s="164" t="str">
        <f aca="false">IF(BI63=1,CONCATENATE($A63, " venceu ",D63," por ",BJ63),IF(BJ63="OxW",CONCATENATE($A63, " perdeu para ",D63," por WxO"),CONCATENATE($A63, " perdeu para ",D63," por ",BJ63)))</f>
        <v>WELTON SILVA perdeu para WILSON FREIRE por 0x6 2x6</v>
      </c>
      <c r="BU63" s="164" t="n">
        <f aca="false">IF(BL63="x x","",1)</f>
        <v>1</v>
      </c>
      <c r="BV63" s="164" t="str">
        <f aca="false">IF(BK63=1,CONCATENATE($A63, " venceu ",F63," por ",BL63),IF(BL63="OxW",CONCATENATE($A63, " perdeu para ",F63," por WxO"),CONCATENATE($A63, " perdeu para ",F63," por ",BL63)))</f>
        <v>WELTON SILVA perdeu para ANDERSON REDMERSKI por WxO</v>
      </c>
      <c r="BW63" s="164" t="n">
        <f aca="false">IF(BN63="x x","",1)</f>
        <v>1</v>
      </c>
      <c r="BX63" s="164" t="str">
        <f aca="false">IF(BM63=1,CONCATENATE($A63, " venceu ",H63," por ",BN63),IF(BN63="OxW",CONCATENATE($A63, " perdeu para ",H63," por WxO"),CONCATENATE($A63, " perdeu para ",H63," por ",BN63)))</f>
        <v>WELTON SILVA perdeu para LUIZ ALFREDO por WxO</v>
      </c>
      <c r="BY63" s="164" t="n">
        <f aca="false">IF(BP63="x x","",1)</f>
        <v>1</v>
      </c>
      <c r="BZ63" s="164" t="str">
        <f aca="false">IF(BO63=1,CONCATENATE($A63, " venceu ",J63," por ",BP63),IF(BP63="OxW",CONCATENATE($A63, " perdeu para ",J63," por WxO"),CONCATENATE($A63, " perdeu para ",J63," por ",BP63)))</f>
        <v>WELTON SILVA venceu OLIMPIO FILHO por WxO</v>
      </c>
      <c r="CB63" s="164" t="str">
        <f aca="false">IF(BQ63=1,BR63,CONCATENATE(A63, " x ",B63))</f>
        <v>WELTON SILVA venceu EDMAR MARTINS por WxO</v>
      </c>
      <c r="CC63" s="164" t="str">
        <f aca="false">IF(BS63=1,BT63,CONCATENATE(A63, " x ",D63))</f>
        <v>WELTON SILVA perdeu para WILSON FREIRE por 0x6 2x6</v>
      </c>
      <c r="CD63" s="164" t="str">
        <f aca="false">IF(BU63=1,BV63,CONCATENATE(A63, " x ",F63))</f>
        <v>WELTON SILVA perdeu para ANDERSON REDMERSKI por WxO</v>
      </c>
      <c r="CE63" s="164" t="str">
        <f aca="false">IF(BW63=1,BX63,CONCATENATE(A63, " x ",H63))</f>
        <v>WELTON SILVA perdeu para LUIZ ALFREDO por WxO</v>
      </c>
      <c r="CF63" s="164" t="str">
        <f aca="false">IF(BY63=1,BZ63,CONCATENATE(A63, " x ",J63))</f>
        <v>WELTON SILVA venceu OLIMPIO FILHO por WxO</v>
      </c>
      <c r="CG63" s="164" t="n">
        <f aca="false">COUNTIF(BH63:BP63,"OxW")</f>
        <v>2</v>
      </c>
      <c r="CH63" s="164" t="str">
        <f aca="false">IF(CG63&gt;2,CONCATENATE(A63," perdeu ",CG63, " jogos por WxO - Seus resultados todos serão alterados para perdidos por WxO",""),"")</f>
        <v/>
      </c>
    </row>
    <row r="64" customFormat="false" ht="15" hidden="false" customHeight="false" outlineLevel="0" collapsed="false">
      <c r="BG64" s="164" t="n">
        <f aca="false">'Result do Turno'!W64</f>
        <v>0</v>
      </c>
      <c r="BI64" s="164" t="n">
        <f aca="false">'Result do Turno'!AK64</f>
        <v>0</v>
      </c>
      <c r="BL64" s="164" t="str">
        <f aca="false">IF(AH64="",IF(AN64="",CONCATENATE(AJ64,"x",AK64," ",AL64,"x",AM64),CONCATENATE(AJ64,"x",AK64," ",AL64,"x",AM64," ",AN64,"x",AO64)),CONCATENATE(AH64,"x",AI64))</f>
        <v>x x</v>
      </c>
      <c r="BN64" s="164" t="str">
        <f aca="false">IF(AP64="",IF(AV64="",CONCATENATE(AR64,"x",AS64," ",AT64,"x",AU64),CONCATENATE(AR64,"x",AS64," ",AT64,"x",AU64," ",AV64,"x",AW64)),CONCATENATE(AP64,"x",AQ64))</f>
        <v>x x</v>
      </c>
      <c r="BP64" s="164" t="str">
        <f aca="false">IF(AX64="",IF(BD64="",CONCATENATE(AZ64,"x",BA64," ",BB64,"x",BC64),CONCATENATE(AZ64,"x",BA64," ",BB64,"x",BC64," ",BD64,"x",BE64)),CONCATENATE(AX64,"x",AY64))</f>
        <v>x x</v>
      </c>
      <c r="CH64" s="164" t="str">
        <f aca="false">IF(CG64&gt;2,CONCATENATE(A64," perdeu ",CG64, " jogos por WxO - Seus resultados todos serão alterados para perdidos por WxO",""),"")</f>
        <v/>
      </c>
    </row>
    <row r="65" customFormat="false" ht="15" hidden="false" customHeight="false" outlineLevel="0" collapsed="false">
      <c r="BG65" s="164" t="n">
        <f aca="false">'Result do Turno'!W65</f>
        <v>0</v>
      </c>
      <c r="BI65" s="164" t="n">
        <f aca="false">'Result do Turno'!AK65</f>
        <v>0</v>
      </c>
      <c r="BL65" s="164" t="str">
        <f aca="false">IF(AH65="",IF(AN65="",CONCATENATE(AJ65,"x",AK65," ",AL65,"x",AM65),CONCATENATE(AJ65,"x",AK65," ",AL65,"x",AM65," ",AN65,"x",AO65)),CONCATENATE(AH65,"x",AI65))</f>
        <v>x x</v>
      </c>
      <c r="BN65" s="164" t="str">
        <f aca="false">IF(AP65="",IF(AV65="",CONCATENATE(AR65,"x",AS65," ",AT65,"x",AU65),CONCATENATE(AR65,"x",AS65," ",AT65,"x",AU65," ",AV65,"x",AW65)),CONCATENATE(AP65,"x",AQ65))</f>
        <v>x x</v>
      </c>
      <c r="BP65" s="164" t="str">
        <f aca="false">IF(AX65="",IF(BD65="",CONCATENATE(AZ65,"x",BA65," ",BB65,"x",BC65),CONCATENATE(AZ65,"x",BA65," ",BB65,"x",BC65," ",BD65,"x",BE65)),CONCATENATE(AX65,"x",AY65))</f>
        <v>x x</v>
      </c>
      <c r="CH65" s="164" t="str">
        <f aca="false">IF(CG65&gt;2,CONCATENATE(A65," perdeu ",CG65, " jogos por WxO - Seus resultados todos serão alterados para perdidos por WxO",""),"")</f>
        <v/>
      </c>
    </row>
    <row r="66" customFormat="false" ht="15" hidden="false" customHeight="false" outlineLevel="0" collapsed="false">
      <c r="A66" s="164" t="s">
        <v>13</v>
      </c>
      <c r="B66" s="164" t="s">
        <v>139</v>
      </c>
      <c r="C66" s="164" t="s">
        <v>140</v>
      </c>
      <c r="D66" s="164" t="s">
        <v>141</v>
      </c>
      <c r="E66" s="164" t="s">
        <v>133</v>
      </c>
      <c r="F66" s="164" t="s">
        <v>141</v>
      </c>
      <c r="G66" s="164" t="s">
        <v>133</v>
      </c>
      <c r="H66" s="164" t="s">
        <v>142</v>
      </c>
      <c r="I66" s="164" t="s">
        <v>134</v>
      </c>
      <c r="J66" s="164" t="s">
        <v>143</v>
      </c>
      <c r="K66" s="164" t="s">
        <v>135</v>
      </c>
      <c r="BG66" s="164" t="n">
        <f aca="false">'Result do Turno'!W66</f>
        <v>0</v>
      </c>
      <c r="BI66" s="164" t="n">
        <f aca="false">'Result do Turno'!AK66</f>
        <v>0</v>
      </c>
      <c r="BL66" s="164" t="str">
        <f aca="false">IF(AH66="",IF(AN66="",CONCATENATE(AJ66,"x",AK66," ",AL66,"x",AM66),CONCATENATE(AJ66,"x",AK66," ",AL66,"x",AM66," ",AN66,"x",AO66)),CONCATENATE(AH66,"x",AI66))</f>
        <v>x x</v>
      </c>
      <c r="BN66" s="164" t="str">
        <f aca="false">IF(AP66="",IF(AV66="",CONCATENATE(AR66,"x",AS66," ",AT66,"x",AU66),CONCATENATE(AR66,"x",AS66," ",AT66,"x",AU66," ",AV66,"x",AW66)),CONCATENATE(AP66,"x",AQ66))</f>
        <v>x x</v>
      </c>
      <c r="BP66" s="164" t="str">
        <f aca="false">IF(AX66="",IF(BD66="",CONCATENATE(AZ66,"x",BA66," ",BB66,"x",BC66),CONCATENATE(AZ66,"x",BA66," ",BB66,"x",BC66," ",BD66,"x",BE66)),CONCATENATE(AX66,"x",AY66))</f>
        <v>x x</v>
      </c>
      <c r="CH66" s="164" t="str">
        <f aca="false">IF(CG66&gt;2,CONCATENATE(A66," perdeu ",CG66, " jogos por WxO - Seus resultados todos serão alterados para perdidos por WxO",""),"")</f>
        <v/>
      </c>
    </row>
    <row r="67" customFormat="false" ht="15" hidden="false" customHeight="false" outlineLevel="0" collapsed="false">
      <c r="A67" s="205" t="str">
        <f aca="false">'Result do Turno'!D67</f>
        <v>JOSE LUIS</v>
      </c>
      <c r="B67" s="206" t="str">
        <f aca="false">'Result do Turno'!V68</f>
        <v>MAXWELL FROTA</v>
      </c>
      <c r="C67" s="164" t="str">
        <f aca="false">IF(BQ67=1,"",IF(M67=0,A67,B67))</f>
        <v/>
      </c>
      <c r="D67" s="164" t="str">
        <f aca="false">'Result do Turno'!AJ68</f>
        <v>DARIO TESTONI</v>
      </c>
      <c r="E67" s="164" t="str">
        <f aca="false">IF(BS67=1,"",IF(N67=0,A67,D67))</f>
        <v/>
      </c>
      <c r="F67" s="206" t="str">
        <f aca="false">'Result do Turno'!AX68</f>
        <v>GLAYSON PIMENTA</v>
      </c>
      <c r="G67" s="164" t="str">
        <f aca="false">IF(BU67=1,"",IF(O67=0,A67,F67))</f>
        <v/>
      </c>
      <c r="H67" s="206" t="str">
        <f aca="false">'Result do Turno'!BL68</f>
        <v>ANDERSON ALMEIDA</v>
      </c>
      <c r="I67" s="164" t="str">
        <f aca="false">IF(BW67=1,"",IF(P67=0,A67,H67))</f>
        <v/>
      </c>
      <c r="J67" s="206" t="str">
        <f aca="false">'Result do Turno'!BZ68</f>
        <v>JOAO MEDEIROS</v>
      </c>
      <c r="K67" s="164" t="str">
        <f aca="false">IF(BY67=1,"",IF(Q67=0,A67,J67))</f>
        <v/>
      </c>
      <c r="M67" s="207" t="str">
        <f aca="false">'Result do Turno'!U68</f>
        <v>(D)</v>
      </c>
      <c r="N67" s="207" t="n">
        <f aca="false">'Result do Turno'!AI68</f>
        <v>0</v>
      </c>
      <c r="O67" s="207" t="str">
        <f aca="false">'Result do Turno'!AW68</f>
        <v>(D)</v>
      </c>
      <c r="P67" s="207" t="n">
        <f aca="false">'Result do Turno'!BK68</f>
        <v>0</v>
      </c>
      <c r="Q67" s="207" t="str">
        <f aca="false">'Result do Turno'!BY68</f>
        <v>(D)</v>
      </c>
      <c r="R67" s="208" t="str">
        <f aca="false">IF('Result do Turno'!X67="","",'Result do Turno'!X67)</f>
        <v>W</v>
      </c>
      <c r="S67" s="209" t="str">
        <f aca="false">IF('Result do Turno'!X68="","",'Result do Turno'!X68)</f>
        <v>O</v>
      </c>
      <c r="T67" s="209" t="str">
        <f aca="false">IF('Result do Turno'!Y67="","",'Result do Turno'!Y67)</f>
        <v/>
      </c>
      <c r="U67" s="209" t="str">
        <f aca="false">IF('Result do Turno'!Y68="","",'Result do Turno'!Y68)</f>
        <v/>
      </c>
      <c r="V67" s="209" t="str">
        <f aca="false">IF('Result do Turno'!Z67="","",'Result do Turno'!Z67)</f>
        <v/>
      </c>
      <c r="W67" s="209" t="str">
        <f aca="false">IF('Result do Turno'!Z68="","",'Result do Turno'!Z68)</f>
        <v/>
      </c>
      <c r="X67" s="209" t="str">
        <f aca="false">IF('Result do Turno'!AA67="","",'Result do Turno'!AA67)</f>
        <v/>
      </c>
      <c r="Y67" s="210" t="str">
        <f aca="false">IF('Result do Turno'!AA68="","",'Result do Turno'!AA68)</f>
        <v/>
      </c>
      <c r="Z67" s="208" t="str">
        <f aca="false">IF('Result do Turno'!AL67="","",'Result do Turno'!AL67)</f>
        <v/>
      </c>
      <c r="AA67" s="209" t="str">
        <f aca="false">IF('Result do Turno'!AL68="","",'Result do Turno'!AL68)</f>
        <v/>
      </c>
      <c r="AB67" s="209" t="n">
        <f aca="false">IF('Result do Turno'!AM67="","",'Result do Turno'!AM67)</f>
        <v>6</v>
      </c>
      <c r="AC67" s="209" t="n">
        <f aca="false">IF('Result do Turno'!AM68="","",'Result do Turno'!AM68)</f>
        <v>1</v>
      </c>
      <c r="AD67" s="209" t="n">
        <f aca="false">IF('Result do Turno'!AN67="","",'Result do Turno'!AN67)</f>
        <v>3</v>
      </c>
      <c r="AE67" s="209" t="n">
        <f aca="false">IF('Result do Turno'!AN68="","",'Result do Turno'!AN68)</f>
        <v>6</v>
      </c>
      <c r="AF67" s="209" t="n">
        <f aca="false">IF('Result do Turno'!AO67="","",'Result do Turno'!AO67)</f>
        <v>11</v>
      </c>
      <c r="AG67" s="210" t="n">
        <f aca="false">IF('Result do Turno'!AO68="","",'Result do Turno'!AO68)</f>
        <v>9</v>
      </c>
      <c r="AH67" s="208" t="str">
        <f aca="false">IF('Result do Turno'!AZ67="","",'Result do Turno'!AZ67)</f>
        <v/>
      </c>
      <c r="AI67" s="209" t="str">
        <f aca="false">IF('Result do Turno'!AZ68="","",'Result do Turno'!AZ68)</f>
        <v/>
      </c>
      <c r="AJ67" s="209" t="n">
        <f aca="false">IF('Result do Turno'!BA67="","",'Result do Turno'!BA67)</f>
        <v>6</v>
      </c>
      <c r="AK67" s="209" t="n">
        <f aca="false">IF('Result do Turno'!BA68="","",'Result do Turno'!BA68)</f>
        <v>3</v>
      </c>
      <c r="AL67" s="209" t="n">
        <f aca="false">IF('Result do Turno'!BB67="","",'Result do Turno'!BB67)</f>
        <v>6</v>
      </c>
      <c r="AM67" s="209" t="n">
        <f aca="false">IF('Result do Turno'!BB68="","",'Result do Turno'!BB68)</f>
        <v>1</v>
      </c>
      <c r="AN67" s="209" t="str">
        <f aca="false">IF('Result do Turno'!BC67="","",'Result do Turno'!BC67)</f>
        <v/>
      </c>
      <c r="AO67" s="210" t="str">
        <f aca="false">IF('Result do Turno'!BC68="","",'Result do Turno'!BC68)</f>
        <v/>
      </c>
      <c r="AP67" s="208" t="str">
        <f aca="false">IF('Result do Turno'!BN67="","",'Result do Turno'!BN67)</f>
        <v/>
      </c>
      <c r="AQ67" s="209" t="str">
        <f aca="false">IF('Result do Turno'!BN68="","",'Result do Turno'!BN68)</f>
        <v/>
      </c>
      <c r="AR67" s="209" t="n">
        <f aca="false">IF('Result do Turno'!BO67="","",'Result do Turno'!BO67)</f>
        <v>7</v>
      </c>
      <c r="AS67" s="209" t="n">
        <f aca="false">IF('Result do Turno'!BO68="","",'Result do Turno'!BO68)</f>
        <v>5</v>
      </c>
      <c r="AT67" s="209" t="n">
        <f aca="false">IF('Result do Turno'!BP67="","",'Result do Turno'!BP67)</f>
        <v>4</v>
      </c>
      <c r="AU67" s="209" t="n">
        <f aca="false">IF('Result do Turno'!BP68="","",'Result do Turno'!BP68)</f>
        <v>6</v>
      </c>
      <c r="AV67" s="209" t="n">
        <f aca="false">IF('Result do Turno'!BQ67="","",'Result do Turno'!BQ67)</f>
        <v>10</v>
      </c>
      <c r="AW67" s="210" t="n">
        <f aca="false">IF('Result do Turno'!BQ68="","",'Result do Turno'!BQ68)</f>
        <v>4</v>
      </c>
      <c r="AX67" s="208" t="str">
        <f aca="false">IF('Result do Turno'!CB67="","",'Result do Turno'!CB67)</f>
        <v/>
      </c>
      <c r="AY67" s="209" t="str">
        <f aca="false">IF('Result do Turno'!CB68="","",'Result do Turno'!CB68)</f>
        <v/>
      </c>
      <c r="AZ67" s="209" t="n">
        <f aca="false">IF('Result do Turno'!CC67="","",'Result do Turno'!CC67)</f>
        <v>7</v>
      </c>
      <c r="BA67" s="209" t="n">
        <f aca="false">IF('Result do Turno'!CC68="","",'Result do Turno'!CC68)</f>
        <v>6</v>
      </c>
      <c r="BB67" s="209" t="n">
        <f aca="false">IF('Result do Turno'!CD67="","",'Result do Turno'!CD67)</f>
        <v>0</v>
      </c>
      <c r="BC67" s="209" t="n">
        <f aca="false">IF('Result do Turno'!CD68="","",'Result do Turno'!CD68)</f>
        <v>6</v>
      </c>
      <c r="BD67" s="209" t="n">
        <f aca="false">IF('Result do Turno'!CE67="","",'Result do Turno'!CE67)</f>
        <v>10</v>
      </c>
      <c r="BE67" s="210" t="n">
        <f aca="false">IF('Result do Turno'!CE68="","",'Result do Turno'!CE68)</f>
        <v>5</v>
      </c>
      <c r="BG67" s="164" t="n">
        <f aca="false">'Result do Turno'!W67</f>
        <v>1</v>
      </c>
      <c r="BH67" s="164" t="str">
        <f aca="false">IF(R67="",IF(X67="",CONCATENATE(T67,"x",U67," ",V67,"x",W67),CONCATENATE(T67,"x",U67," ",V67,"x",W67," ",X67,"x",Y67)),CONCATENATE(R67,"x",S67))</f>
        <v>WxO</v>
      </c>
      <c r="BI67" s="164" t="n">
        <f aca="false">'Result do Turno'!AK67</f>
        <v>1</v>
      </c>
      <c r="BJ67" s="164" t="str">
        <f aca="false">IF(Z67="",IF(AF67="",CONCATENATE(AB67,"x",AC67," ",AD67,"x",AE67),CONCATENATE(AB67,"x",AC67," ",AD67,"x",AE67," ",AF67,"x",AG67)),CONCATENATE(Z67,"x",AA67))</f>
        <v>6x1 3x6 11x9</v>
      </c>
      <c r="BK67" s="164" t="n">
        <f aca="false">'Result do Turno'!AY67</f>
        <v>1</v>
      </c>
      <c r="BL67" s="164" t="str">
        <f aca="false">IF(AH67="",IF(AN67="",CONCATENATE(AJ67,"x",AK67," ",AL67,"x",AM67),CONCATENATE(AJ67,"x",AK67," ",AL67,"x",AM67," ",AN67,"x",AO67)),CONCATENATE(AH67,"x",AI67))</f>
        <v>6x3 6x1</v>
      </c>
      <c r="BM67" s="164" t="n">
        <f aca="false">'Result do Turno'!BM67</f>
        <v>1</v>
      </c>
      <c r="BN67" s="164" t="str">
        <f aca="false">IF(AP67="",IF(AV67="",CONCATENATE(AR67,"x",AS67," ",AT67,"x",AU67),CONCATENATE(AR67,"x",AS67," ",AT67,"x",AU67," ",AV67,"x",AW67)),CONCATENATE(AP67,"x",AQ67))</f>
        <v>7x5 4x6 10x4</v>
      </c>
      <c r="BO67" s="164" t="n">
        <f aca="false">'Result do Turno'!CA67</f>
        <v>1</v>
      </c>
      <c r="BP67" s="164" t="str">
        <f aca="false">IF(AX67="",IF(BD67="",CONCATENATE(AZ67,"x",BA67," ",BB67,"x",BC67),CONCATENATE(AZ67,"x",BA67," ",BB67,"x",BC67," ",BD67,"x",BE67)),CONCATENATE(AX67,"x",AY67))</f>
        <v>7x6 0x6 10x5</v>
      </c>
      <c r="BQ67" s="164" t="n">
        <f aca="false">IF(BH67="x x","",1)</f>
        <v>1</v>
      </c>
      <c r="BR67" s="164" t="str">
        <f aca="false">IF(BG67=1,CONCATENATE($A67, " venceu ",B67," por ",BH67),IF(BH67="OxW",CONCATENATE($A67, " perdeu para ",B67," por WxO"),CONCATENATE($A67, " perdeu para ",B67," por ",BH67)))</f>
        <v>JOSE LUIS venceu MAXWELL FROTA por WxO</v>
      </c>
      <c r="BS67" s="164" t="n">
        <f aca="false">IF(BJ67="x x","",1)</f>
        <v>1</v>
      </c>
      <c r="BT67" s="164" t="str">
        <f aca="false">IF(BI67=1,CONCATENATE($A67, " venceu ",D67," por ",BJ67),IF(BJ67="OxW",CONCATENATE($A67, " perdeu para ",D67," por WxO"),CONCATENATE($A67, " perdeu para ",D67," por ",BJ67)))</f>
        <v>JOSE LUIS venceu DARIO TESTONI por 6x1 3x6 11x9</v>
      </c>
      <c r="BU67" s="164" t="n">
        <f aca="false">IF(BL67="x x","",1)</f>
        <v>1</v>
      </c>
      <c r="BV67" s="164" t="str">
        <f aca="false">IF(BK67=1,CONCATENATE($A67, " venceu ",F67," por ",BL67),IF(BL67="OxW",CONCATENATE($A67, " perdeu para ",F67," por WxO"),CONCATENATE($A67, " perdeu para ",F67," por ",BL67)))</f>
        <v>JOSE LUIS venceu GLAYSON PIMENTA por 6x3 6x1</v>
      </c>
      <c r="BW67" s="164" t="n">
        <f aca="false">IF(BN67="x x","",1)</f>
        <v>1</v>
      </c>
      <c r="BX67" s="164" t="str">
        <f aca="false">IF(BM67=1,CONCATENATE($A67, " venceu ",H67," por ",BN67),IF(BN67="OxW",CONCATENATE($A67, " perdeu para ",H67," por WxO"),CONCATENATE($A67, " perdeu para ",H67," por ",BN67)))</f>
        <v>JOSE LUIS venceu ANDERSON ALMEIDA por 7x5 4x6 10x4</v>
      </c>
      <c r="BY67" s="164" t="n">
        <f aca="false">IF(BP67="x x","",1)</f>
        <v>1</v>
      </c>
      <c r="BZ67" s="164" t="str">
        <f aca="false">IF(BO67=1,CONCATENATE($A67, " venceu ",J67," por ",BP67),IF(BP67="OxW",CONCATENATE($A67, " perdeu para ",J67," por WxO"),CONCATENATE($A67, " perdeu para ",J67," por ",BP67)))</f>
        <v>JOSE LUIS venceu JOAO MEDEIROS por 7x6 0x6 10x5</v>
      </c>
      <c r="CB67" s="164" t="str">
        <f aca="false">IF(BQ67=1,BR67,CONCATENATE(A67, " x ",B67))</f>
        <v>JOSE LUIS venceu MAXWELL FROTA por WxO</v>
      </c>
      <c r="CC67" s="164" t="str">
        <f aca="false">IF(BS67=1,BT67,CONCATENATE(A67, " x ",D67))</f>
        <v>JOSE LUIS venceu DARIO TESTONI por 6x1 3x6 11x9</v>
      </c>
      <c r="CD67" s="164" t="str">
        <f aca="false">IF(BU67=1,BV67,CONCATENATE(A67, " x ",F67))</f>
        <v>JOSE LUIS venceu GLAYSON PIMENTA por 6x3 6x1</v>
      </c>
      <c r="CE67" s="164" t="str">
        <f aca="false">IF(BW67=1,BX67,CONCATENATE(A67, " x ",H67))</f>
        <v>JOSE LUIS venceu ANDERSON ALMEIDA por 7x5 4x6 10x4</v>
      </c>
      <c r="CF67" s="164" t="str">
        <f aca="false">IF(BY67=1,BZ67,CONCATENATE(A67, " x ",J67))</f>
        <v>JOSE LUIS venceu JOAO MEDEIROS por 7x6 0x6 10x5</v>
      </c>
      <c r="CG67" s="164" t="n">
        <f aca="false">COUNTIF(BH67:BP67,"OxW")</f>
        <v>0</v>
      </c>
      <c r="CH67" s="164" t="str">
        <f aca="false">IF(CG67&gt;2,CONCATENATE(A67," perdeu ",CG67, " jogos por WxO - Seus resultados todos serão alterados para perdidos por WxO",""),"")</f>
        <v/>
      </c>
    </row>
    <row r="68" customFormat="false" ht="15" hidden="false" customHeight="false" outlineLevel="0" collapsed="false">
      <c r="A68" s="205" t="str">
        <f aca="false">'Result do Turno'!D68</f>
        <v>JOAO MEDEIROS</v>
      </c>
      <c r="B68" s="164" t="str">
        <f aca="false">'Result do Turno'!V70</f>
        <v>DARIO TESTONI</v>
      </c>
      <c r="C68" s="164" t="str">
        <f aca="false">IF(BQ68=1,"",IF(M68=0,A68,B68))</f>
        <v/>
      </c>
      <c r="D68" s="164" t="str">
        <f aca="false">'Result do Turno'!AJ70</f>
        <v>GLAYSON PIMENTA</v>
      </c>
      <c r="E68" s="164" t="str">
        <f aca="false">IF(BS68=1,"",IF(N68=0,A68,D68))</f>
        <v/>
      </c>
      <c r="F68" s="164" t="str">
        <f aca="false">'Result do Turno'!AX70</f>
        <v>ANDERSON ALMEIDA</v>
      </c>
      <c r="G68" s="164" t="str">
        <f aca="false">IF(BU68=1,"",IF(O68=0,A68,F68))</f>
        <v/>
      </c>
      <c r="H68" s="164" t="str">
        <f aca="false">'Result do Turno'!BL70</f>
        <v>MAXWELL FROTA</v>
      </c>
      <c r="I68" s="164" t="str">
        <f aca="false">IF(BW68=1,"",IF(P68=0,A68,H68))</f>
        <v/>
      </c>
      <c r="J68" s="164" t="str">
        <f aca="false">'Result do Turno'!BZ67</f>
        <v>JOSE LUIS</v>
      </c>
      <c r="K68" s="164" t="str">
        <f aca="false">IF(BY68=1,"",IF(Q68=0,A68,J68))</f>
        <v/>
      </c>
      <c r="M68" s="207" t="str">
        <f aca="false">'Result do Turno'!U70</f>
        <v>(D)</v>
      </c>
      <c r="N68" s="207" t="n">
        <f aca="false">'Result do Turno'!AI70</f>
        <v>0</v>
      </c>
      <c r="O68" s="207" t="str">
        <f aca="false">'Result do Turno'!AW70</f>
        <v>(D)</v>
      </c>
      <c r="P68" s="207" t="str">
        <f aca="false">'Result do Turno'!BK70</f>
        <v>(D)</v>
      </c>
      <c r="Q68" s="207" t="n">
        <f aca="false">'Result do Turno'!BY67</f>
        <v>0</v>
      </c>
      <c r="R68" s="211" t="str">
        <f aca="false">IF('Result do Turno'!X69="","",'Result do Turno'!X69)</f>
        <v/>
      </c>
      <c r="S68" s="212" t="str">
        <f aca="false">IF('Result do Turno'!X70="","",'Result do Turno'!X70)</f>
        <v/>
      </c>
      <c r="T68" s="212" t="n">
        <f aca="false">IF('Result do Turno'!Y69="","",'Result do Turno'!Y69)</f>
        <v>5</v>
      </c>
      <c r="U68" s="212" t="n">
        <f aca="false">IF('Result do Turno'!Y70="","",'Result do Turno'!Y70)</f>
        <v>7</v>
      </c>
      <c r="V68" s="212" t="n">
        <f aca="false">IF('Result do Turno'!Z69="","",'Result do Turno'!Z69)</f>
        <v>6</v>
      </c>
      <c r="W68" s="212" t="n">
        <f aca="false">IF('Result do Turno'!Z70="","",'Result do Turno'!Z70)</f>
        <v>4</v>
      </c>
      <c r="X68" s="212" t="n">
        <f aca="false">IF('Result do Turno'!AA69="","",'Result do Turno'!AA69)</f>
        <v>10</v>
      </c>
      <c r="Y68" s="213" t="n">
        <f aca="false">IF('Result do Turno'!AA70="","",'Result do Turno'!AA70)</f>
        <v>7</v>
      </c>
      <c r="Z68" s="211" t="str">
        <f aca="false">IF('Result do Turno'!AL69="","",'Result do Turno'!AL69)</f>
        <v/>
      </c>
      <c r="AA68" s="212" t="str">
        <f aca="false">IF('Result do Turno'!AL70="","",'Result do Turno'!AL70)</f>
        <v/>
      </c>
      <c r="AB68" s="212" t="n">
        <f aca="false">IF('Result do Turno'!AM69="","",'Result do Turno'!AM69)</f>
        <v>3</v>
      </c>
      <c r="AC68" s="212" t="n">
        <f aca="false">IF('Result do Turno'!AM70="","",'Result do Turno'!AM70)</f>
        <v>6</v>
      </c>
      <c r="AD68" s="212" t="n">
        <f aca="false">IF('Result do Turno'!AN69="","",'Result do Turno'!AN69)</f>
        <v>6</v>
      </c>
      <c r="AE68" s="212" t="n">
        <f aca="false">IF('Result do Turno'!AN70="","",'Result do Turno'!AN70)</f>
        <v>1</v>
      </c>
      <c r="AF68" s="212" t="n">
        <f aca="false">IF('Result do Turno'!AO69="","",'Result do Turno'!AO69)</f>
        <v>8</v>
      </c>
      <c r="AG68" s="213" t="n">
        <f aca="false">IF('Result do Turno'!AO70="","",'Result do Turno'!AO70)</f>
        <v>10</v>
      </c>
      <c r="AH68" s="211" t="str">
        <f aca="false">IF('Result do Turno'!AZ69="","",'Result do Turno'!AZ69)</f>
        <v/>
      </c>
      <c r="AI68" s="212" t="str">
        <f aca="false">IF('Result do Turno'!AZ70="","",'Result do Turno'!AZ70)</f>
        <v/>
      </c>
      <c r="AJ68" s="212" t="n">
        <f aca="false">IF('Result do Turno'!BA69="","",'Result do Turno'!BA69)</f>
        <v>6</v>
      </c>
      <c r="AK68" s="212" t="n">
        <f aca="false">IF('Result do Turno'!BA70="","",'Result do Turno'!BA70)</f>
        <v>2</v>
      </c>
      <c r="AL68" s="212" t="n">
        <f aca="false">IF('Result do Turno'!BB69="","",'Result do Turno'!BB69)</f>
        <v>1</v>
      </c>
      <c r="AM68" s="212" t="n">
        <f aca="false">IF('Result do Turno'!BB70="","",'Result do Turno'!BB70)</f>
        <v>6</v>
      </c>
      <c r="AN68" s="212" t="n">
        <f aca="false">IF('Result do Turno'!BC69="","",'Result do Turno'!BC69)</f>
        <v>10</v>
      </c>
      <c r="AO68" s="213" t="n">
        <f aca="false">IF('Result do Turno'!BC70="","",'Result do Turno'!BC70)</f>
        <v>7</v>
      </c>
      <c r="AP68" s="211" t="str">
        <f aca="false">IF('Result do Turno'!BN69="","",'Result do Turno'!BN69)</f>
        <v>W</v>
      </c>
      <c r="AQ68" s="212" t="str">
        <f aca="false">IF('Result do Turno'!BN70="","",'Result do Turno'!BN70)</f>
        <v>O</v>
      </c>
      <c r="AR68" s="212" t="str">
        <f aca="false">IF('Result do Turno'!BO69="","",'Result do Turno'!BO69)</f>
        <v/>
      </c>
      <c r="AS68" s="212" t="str">
        <f aca="false">IF('Result do Turno'!BO70="","",'Result do Turno'!BO70)</f>
        <v/>
      </c>
      <c r="AT68" s="212" t="str">
        <f aca="false">IF('Result do Turno'!BP69="","",'Result do Turno'!BP69)</f>
        <v/>
      </c>
      <c r="AU68" s="212" t="str">
        <f aca="false">IF('Result do Turno'!BP70="","",'Result do Turno'!BP70)</f>
        <v/>
      </c>
      <c r="AV68" s="212" t="str">
        <f aca="false">IF('Result do Turno'!BQ69="","",'Result do Turno'!BQ69)</f>
        <v/>
      </c>
      <c r="AW68" s="213" t="str">
        <f aca="false">IF('Result do Turno'!BQ70="","",'Result do Turno'!BQ70)</f>
        <v/>
      </c>
      <c r="AX68" s="211" t="str">
        <f aca="false">IF('Result do Turno'!CB68="","",'Result do Turno'!CB68)</f>
        <v/>
      </c>
      <c r="AY68" s="212" t="str">
        <f aca="false">IF('Result do Turno'!CB67="","",'Result do Turno'!CB67)</f>
        <v/>
      </c>
      <c r="AZ68" s="212" t="n">
        <f aca="false">IF('Result do Turno'!CC68="","",'Result do Turno'!CC68)</f>
        <v>6</v>
      </c>
      <c r="BA68" s="212" t="n">
        <f aca="false">IF('Result do Turno'!CC67="","",'Result do Turno'!CC67)</f>
        <v>7</v>
      </c>
      <c r="BB68" s="212" t="n">
        <f aca="false">IF('Result do Turno'!CD68="","",'Result do Turno'!CD68)</f>
        <v>6</v>
      </c>
      <c r="BC68" s="212" t="n">
        <f aca="false">IF('Result do Turno'!CD67="","",'Result do Turno'!CD67)</f>
        <v>0</v>
      </c>
      <c r="BD68" s="212" t="n">
        <f aca="false">IF('Result do Turno'!CE68="","",'Result do Turno'!CE68)</f>
        <v>5</v>
      </c>
      <c r="BE68" s="213" t="n">
        <f aca="false">IF('Result do Turno'!CE67="","",'Result do Turno'!CE67)</f>
        <v>10</v>
      </c>
      <c r="BG68" s="164" t="n">
        <f aca="false">'Result do Turno'!W69</f>
        <v>1</v>
      </c>
      <c r="BH68" s="164" t="str">
        <f aca="false">IF(R68="",IF(X68="",CONCATENATE(T68,"x",U68," ",V68,"x",W68),CONCATENATE(T68,"x",U68," ",V68,"x",W68," ",X68,"x",Y68)),CONCATENATE(R68,"x",S68))</f>
        <v>5x7 6x4 10x7</v>
      </c>
      <c r="BI68" s="164" t="n">
        <f aca="false">'Result do Turno'!AK69</f>
        <v>0</v>
      </c>
      <c r="BJ68" s="164" t="str">
        <f aca="false">IF(Z68="",IF(AF68="",CONCATENATE(AB68,"x",AC68," ",AD68,"x",AE68),CONCATENATE(AB68,"x",AC68," ",AD68,"x",AE68," ",AF68,"x",AG68)),CONCATENATE(Z68,"x",AA68))</f>
        <v>3x6 6x1 8x10</v>
      </c>
      <c r="BK68" s="164" t="n">
        <f aca="false">'Result do Turno'!AY69</f>
        <v>1</v>
      </c>
      <c r="BL68" s="164" t="str">
        <f aca="false">IF(AH68="",IF(AN68="",CONCATENATE(AJ68,"x",AK68," ",AL68,"x",AM68),CONCATENATE(AJ68,"x",AK68," ",AL68,"x",AM68," ",AN68,"x",AO68)),CONCATENATE(AH68,"x",AI68))</f>
        <v>6x2 1x6 10x7</v>
      </c>
      <c r="BM68" s="164" t="n">
        <f aca="false">'Result do Turno'!BM69</f>
        <v>1</v>
      </c>
      <c r="BN68" s="164" t="str">
        <f aca="false">IF(AP68="",IF(AV68="",CONCATENATE(AR68,"x",AS68," ",AT68,"x",AU68),CONCATENATE(AR68,"x",AS68," ",AT68,"x",AU68," ",AV68,"x",AW68)),CONCATENATE(AP68,"x",AQ68))</f>
        <v>WxO</v>
      </c>
      <c r="BO68" s="164" t="n">
        <f aca="false">'Result do Turno'!CA68</f>
        <v>0</v>
      </c>
      <c r="BP68" s="164" t="str">
        <f aca="false">IF(AX68="",IF(BD68="",CONCATENATE(AZ68,"x",BA68," ",BB68,"x",BC68),CONCATENATE(AZ68,"x",BA68," ",BB68,"x",BC68," ",BD68,"x",BE68)),CONCATENATE(AX68,"x",AY68))</f>
        <v>6x7 6x0 5x10</v>
      </c>
      <c r="BQ68" s="164" t="n">
        <f aca="false">IF(BH68="x x","",1)</f>
        <v>1</v>
      </c>
      <c r="BR68" s="164" t="str">
        <f aca="false">IF(BG68=1,CONCATENATE($A68, " venceu ",B68," por ",BH68),IF(BH68="OxW",CONCATENATE($A68, " perdeu para ",B68," por WxO"),CONCATENATE($A68, " perdeu para ",B68," por ",BH68)))</f>
        <v>JOAO MEDEIROS venceu DARIO TESTONI por 5x7 6x4 10x7</v>
      </c>
      <c r="BS68" s="164" t="n">
        <f aca="false">IF(BJ68="x x","",1)</f>
        <v>1</v>
      </c>
      <c r="BT68" s="164" t="str">
        <f aca="false">IF(BI68=1,CONCATENATE($A68, " venceu ",D68," por ",BJ68),IF(BJ68="OxW",CONCATENATE($A68, " perdeu para ",D68," por WxO"),CONCATENATE($A68, " perdeu para ",D68," por ",BJ68)))</f>
        <v>JOAO MEDEIROS perdeu para GLAYSON PIMENTA por 3x6 6x1 8x10</v>
      </c>
      <c r="BU68" s="164" t="n">
        <f aca="false">IF(BL68="x x","",1)</f>
        <v>1</v>
      </c>
      <c r="BV68" s="164" t="str">
        <f aca="false">IF(BK68=1,CONCATENATE($A68, " venceu ",F68," por ",BL68),IF(BL68="OxW",CONCATENATE($A68, " perdeu para ",F68," por WxO"),CONCATENATE($A68, " perdeu para ",F68," por ",BL68)))</f>
        <v>JOAO MEDEIROS venceu ANDERSON ALMEIDA por 6x2 1x6 10x7</v>
      </c>
      <c r="BW68" s="164" t="n">
        <f aca="false">IF(BN68="x x","",1)</f>
        <v>1</v>
      </c>
      <c r="BX68" s="164" t="str">
        <f aca="false">IF(BM68=1,CONCATENATE($A68, " venceu ",H68," por ",BN68),IF(BN68="OxW",CONCATENATE($A68, " perdeu para ",H68," por WxO"),CONCATENATE($A68, " perdeu para ",H68," por ",BN68)))</f>
        <v>JOAO MEDEIROS venceu MAXWELL FROTA por WxO</v>
      </c>
      <c r="BY68" s="164" t="n">
        <f aca="false">IF(BP68="x x","",1)</f>
        <v>1</v>
      </c>
      <c r="BZ68" s="164" t="str">
        <f aca="false">IF(BO68=1,CONCATENATE($A68, " venceu ",J68," por ",BP68),IF(BP68="OxW",CONCATENATE($A68, " perdeu para ",J68," por WxO"),CONCATENATE($A68, " perdeu para ",J68," por ",BP68)))</f>
        <v>JOAO MEDEIROS perdeu para JOSE LUIS por 6x7 6x0 5x10</v>
      </c>
      <c r="CB68" s="164" t="str">
        <f aca="false">IF(BQ68=1,BR68,CONCATENATE(A68, " x ",B68))</f>
        <v>JOAO MEDEIROS venceu DARIO TESTONI por 5x7 6x4 10x7</v>
      </c>
      <c r="CC68" s="164" t="str">
        <f aca="false">IF(BS68=1,BT68,CONCATENATE(A68, " x ",D68))</f>
        <v>JOAO MEDEIROS perdeu para GLAYSON PIMENTA por 3x6 6x1 8x10</v>
      </c>
      <c r="CD68" s="164" t="str">
        <f aca="false">IF(BU68=1,BV68,CONCATENATE(A68, " x ",F68))</f>
        <v>JOAO MEDEIROS venceu ANDERSON ALMEIDA por 6x2 1x6 10x7</v>
      </c>
      <c r="CE68" s="164" t="str">
        <f aca="false">IF(BW68=1,BX68,CONCATENATE(A68, " x ",H68))</f>
        <v>JOAO MEDEIROS venceu MAXWELL FROTA por WxO</v>
      </c>
      <c r="CF68" s="164" t="str">
        <f aca="false">IF(BY68=1,BZ68,CONCATENATE(A68, " x ",J68))</f>
        <v>JOAO MEDEIROS perdeu para JOSE LUIS por 6x7 6x0 5x10</v>
      </c>
      <c r="CG68" s="164" t="n">
        <f aca="false">COUNTIF(BH68:BP68,"OxW")</f>
        <v>0</v>
      </c>
      <c r="CH68" s="164" t="str">
        <f aca="false">IF(CG68&gt;2,CONCATENATE(A68," perdeu ",CG68, " jogos por WxO - Seus resultados todos serão alterados para perdidos por WxO",""),"")</f>
        <v/>
      </c>
    </row>
    <row r="69" customFormat="false" ht="15" hidden="false" customHeight="false" outlineLevel="0" collapsed="false">
      <c r="A69" s="205" t="str">
        <f aca="false">'Result do Turno'!D69</f>
        <v>ANDERSON ALMEIDA</v>
      </c>
      <c r="B69" s="164" t="str">
        <f aca="false">'Result do Turno'!V72</f>
        <v>GLAYSON PIMENTA</v>
      </c>
      <c r="C69" s="164" t="str">
        <f aca="false">IF(BQ69=1,"",IF(M69=0,A69,B69))</f>
        <v/>
      </c>
      <c r="D69" s="164" t="str">
        <f aca="false">'Result do Turno'!AJ72</f>
        <v>MAXWELL FROTA</v>
      </c>
      <c r="E69" s="164" t="str">
        <f aca="false">IF(BS69=1,"",IF(N69=0,A69,D69))</f>
        <v/>
      </c>
      <c r="F69" s="164" t="str">
        <f aca="false">'Result do Turno'!AX69</f>
        <v>JOAO MEDEIROS</v>
      </c>
      <c r="G69" s="164" t="str">
        <f aca="false">IF(BU69=1,"",IF(O69=0,A69,F69))</f>
        <v/>
      </c>
      <c r="H69" s="164" t="str">
        <f aca="false">'Result do Turno'!BL67</f>
        <v>JOSE LUIS</v>
      </c>
      <c r="I69" s="164" t="str">
        <f aca="false">IF(BW69=1,"",IF(P69=0,A69,H69))</f>
        <v/>
      </c>
      <c r="J69" s="164" t="str">
        <f aca="false">'Result do Turno'!BZ70</f>
        <v>DARIO TESTONI</v>
      </c>
      <c r="K69" s="164" t="str">
        <f aca="false">IF(BY69=1,"",IF(Q69=0,A69,J69))</f>
        <v/>
      </c>
      <c r="M69" s="207" t="str">
        <f aca="false">'Result do Turno'!U72</f>
        <v>(D)</v>
      </c>
      <c r="N69" s="207" t="n">
        <f aca="false">'Result do Turno'!AI72</f>
        <v>0</v>
      </c>
      <c r="O69" s="207" t="n">
        <f aca="false">'Result do Turno'!AW69</f>
        <v>0</v>
      </c>
      <c r="P69" s="207" t="str">
        <f aca="false">'Result do Turno'!BK67</f>
        <v>(D)</v>
      </c>
      <c r="Q69" s="207" t="n">
        <f aca="false">'Result do Turno'!BY70</f>
        <v>0</v>
      </c>
      <c r="R69" s="211" t="str">
        <f aca="false">IF('Result do Turno'!X71="","",'Result do Turno'!X71)</f>
        <v/>
      </c>
      <c r="S69" s="212" t="str">
        <f aca="false">IF('Result do Turno'!X72="","",'Result do Turno'!X72)</f>
        <v/>
      </c>
      <c r="T69" s="212" t="n">
        <f aca="false">IF('Result do Turno'!Y71="","",'Result do Turno'!Y71)</f>
        <v>6</v>
      </c>
      <c r="U69" s="212" t="n">
        <f aca="false">IF('Result do Turno'!Y72="","",'Result do Turno'!Y72)</f>
        <v>4</v>
      </c>
      <c r="V69" s="212" t="n">
        <f aca="false">IF('Result do Turno'!Z71="","",'Result do Turno'!Z71)</f>
        <v>7</v>
      </c>
      <c r="W69" s="212" t="n">
        <f aca="false">IF('Result do Turno'!Z72="","",'Result do Turno'!Z72)</f>
        <v>6</v>
      </c>
      <c r="X69" s="212" t="str">
        <f aca="false">IF('Result do Turno'!AA71="","",'Result do Turno'!AA71)</f>
        <v/>
      </c>
      <c r="Y69" s="213" t="str">
        <f aca="false">IF('Result do Turno'!AA72="","",'Result do Turno'!AA72)</f>
        <v/>
      </c>
      <c r="Z69" s="211" t="str">
        <f aca="false">IF('Result do Turno'!AL71="","",'Result do Turno'!AL71)</f>
        <v/>
      </c>
      <c r="AA69" s="212" t="str">
        <f aca="false">IF('Result do Turno'!AL72="","",'Result do Turno'!AL72)</f>
        <v/>
      </c>
      <c r="AB69" s="212" t="n">
        <f aca="false">IF('Result do Turno'!AM71="","",'Result do Turno'!AM71)</f>
        <v>5</v>
      </c>
      <c r="AC69" s="212" t="n">
        <f aca="false">IF('Result do Turno'!AM72="","",'Result do Turno'!AM72)</f>
        <v>7</v>
      </c>
      <c r="AD69" s="212" t="n">
        <f aca="false">IF('Result do Turno'!AN71="","",'Result do Turno'!AN71)</f>
        <v>6</v>
      </c>
      <c r="AE69" s="212" t="n">
        <f aca="false">IF('Result do Turno'!AN72="","",'Result do Turno'!AN72)</f>
        <v>4</v>
      </c>
      <c r="AF69" s="212" t="n">
        <f aca="false">IF('Result do Turno'!AO71="","",'Result do Turno'!AO71)</f>
        <v>10</v>
      </c>
      <c r="AG69" s="213" t="n">
        <f aca="false">IF('Result do Turno'!AO72="","",'Result do Turno'!AO72)</f>
        <v>5</v>
      </c>
      <c r="AH69" s="211" t="str">
        <f aca="false">IF('Result do Turno'!AZ70="","",'Result do Turno'!AZ70)</f>
        <v/>
      </c>
      <c r="AI69" s="212" t="str">
        <f aca="false">IF('Result do Turno'!AZ69="","",'Result do Turno'!AZ69)</f>
        <v/>
      </c>
      <c r="AJ69" s="212" t="n">
        <f aca="false">IF('Result do Turno'!BA70="","",'Result do Turno'!BA70)</f>
        <v>2</v>
      </c>
      <c r="AK69" s="212" t="n">
        <f aca="false">IF('Result do Turno'!BA69="","",'Result do Turno'!BA69)</f>
        <v>6</v>
      </c>
      <c r="AL69" s="212" t="n">
        <f aca="false">IF('Result do Turno'!BB70="","",'Result do Turno'!BB70)</f>
        <v>6</v>
      </c>
      <c r="AM69" s="212" t="n">
        <f aca="false">IF('Result do Turno'!BB69="","",'Result do Turno'!BB69)</f>
        <v>1</v>
      </c>
      <c r="AN69" s="212" t="n">
        <f aca="false">IF('Result do Turno'!BC70="","",'Result do Turno'!BC70)</f>
        <v>7</v>
      </c>
      <c r="AO69" s="213" t="n">
        <f aca="false">IF('Result do Turno'!BC69="","",'Result do Turno'!BC69)</f>
        <v>10</v>
      </c>
      <c r="AP69" s="211" t="str">
        <f aca="false">IF('Result do Turno'!BN68="","",'Result do Turno'!BN68)</f>
        <v/>
      </c>
      <c r="AQ69" s="212" t="str">
        <f aca="false">IF('Result do Turno'!BN67="","",'Result do Turno'!BN67)</f>
        <v/>
      </c>
      <c r="AR69" s="212" t="n">
        <f aca="false">IF('Result do Turno'!BO68="","",'Result do Turno'!BO68)</f>
        <v>5</v>
      </c>
      <c r="AS69" s="212" t="n">
        <f aca="false">IF('Result do Turno'!BO67="","",'Result do Turno'!BO67)</f>
        <v>7</v>
      </c>
      <c r="AT69" s="212" t="n">
        <f aca="false">IF('Result do Turno'!BP68="","",'Result do Turno'!BP68)</f>
        <v>6</v>
      </c>
      <c r="AU69" s="212" t="n">
        <f aca="false">IF('Result do Turno'!BP67="","",'Result do Turno'!BP67)</f>
        <v>4</v>
      </c>
      <c r="AV69" s="212" t="n">
        <f aca="false">IF('Result do Turno'!BQ68="","",'Result do Turno'!BQ68)</f>
        <v>4</v>
      </c>
      <c r="AW69" s="213" t="n">
        <f aca="false">IF('Result do Turno'!BQ67="","",'Result do Turno'!BQ67)</f>
        <v>10</v>
      </c>
      <c r="AX69" s="211" t="str">
        <f aca="false">IF('Result do Turno'!CB69="","",'Result do Turno'!CB69)</f>
        <v>O</v>
      </c>
      <c r="AY69" s="212" t="str">
        <f aca="false">IF('Result do Turno'!CB70="","",'Result do Turno'!CB70)</f>
        <v>W</v>
      </c>
      <c r="AZ69" s="212" t="str">
        <f aca="false">IF('Result do Turno'!CC69="","",'Result do Turno'!CC69)</f>
        <v/>
      </c>
      <c r="BA69" s="212" t="str">
        <f aca="false">IF('Result do Turno'!CC70="","",'Result do Turno'!CC70)</f>
        <v/>
      </c>
      <c r="BB69" s="212" t="str">
        <f aca="false">IF('Result do Turno'!CD69="","",'Result do Turno'!CD69)</f>
        <v/>
      </c>
      <c r="BC69" s="212" t="str">
        <f aca="false">IF('Result do Turno'!CD70="","",'Result do Turno'!CD70)</f>
        <v/>
      </c>
      <c r="BD69" s="212" t="str">
        <f aca="false">IF('Result do Turno'!CE69="","",'Result do Turno'!CE69)</f>
        <v/>
      </c>
      <c r="BE69" s="213" t="str">
        <f aca="false">IF('Result do Turno'!CE70="","",'Result do Turno'!CE70)</f>
        <v/>
      </c>
      <c r="BG69" s="164" t="n">
        <f aca="false">'Result do Turno'!W71</f>
        <v>1</v>
      </c>
      <c r="BH69" s="164" t="str">
        <f aca="false">IF(R69="",IF(X69="",CONCATENATE(T69,"x",U69," ",V69,"x",W69),CONCATENATE(T69,"x",U69," ",V69,"x",W69," ",X69,"x",Y69)),CONCATENATE(R69,"x",S69))</f>
        <v>6x4 7x6</v>
      </c>
      <c r="BI69" s="164" t="n">
        <f aca="false">'Result do Turno'!AK71</f>
        <v>1</v>
      </c>
      <c r="BJ69" s="164" t="str">
        <f aca="false">IF(Z69="",IF(AF69="",CONCATENATE(AB69,"x",AC69," ",AD69,"x",AE69),CONCATENATE(AB69,"x",AC69," ",AD69,"x",AE69," ",AF69,"x",AG69)),CONCATENATE(Z69,"x",AA69))</f>
        <v>5x7 6x4 10x5</v>
      </c>
      <c r="BK69" s="164" t="n">
        <f aca="false">'Result do Turno'!AY70</f>
        <v>0</v>
      </c>
      <c r="BL69" s="164" t="str">
        <f aca="false">IF(AH69="",IF(AN69="",CONCATENATE(AJ69,"x",AK69," ",AL69,"x",AM69),CONCATENATE(AJ69,"x",AK69," ",AL69,"x",AM69," ",AN69,"x",AO69)),CONCATENATE(AH69,"x",AI69))</f>
        <v>2x6 6x1 7x10</v>
      </c>
      <c r="BM69" s="164" t="n">
        <f aca="false">'Result do Turno'!BM68</f>
        <v>0</v>
      </c>
      <c r="BN69" s="164" t="str">
        <f aca="false">IF(AP69="",IF(AV69="",CONCATENATE(AR69,"x",AS69," ",AT69,"x",AU69),CONCATENATE(AR69,"x",AS69," ",AT69,"x",AU69," ",AV69,"x",AW69)),CONCATENATE(AP69,"x",AQ69))</f>
        <v>5x7 6x4 4x10</v>
      </c>
      <c r="BO69" s="164" t="n">
        <f aca="false">'Result do Turno'!CA69</f>
        <v>0</v>
      </c>
      <c r="BP69" s="164" t="str">
        <f aca="false">IF(AX69="",IF(BD69="",CONCATENATE(AZ69,"x",BA69," ",BB69,"x",BC69),CONCATENATE(AZ69,"x",BA69," ",BB69,"x",BC69," ",BD69,"x",BE69)),CONCATENATE(AX69,"x",AY69))</f>
        <v>OxW</v>
      </c>
      <c r="BQ69" s="164" t="n">
        <f aca="false">IF(BH69="x x","",1)</f>
        <v>1</v>
      </c>
      <c r="BR69" s="164" t="str">
        <f aca="false">IF(BG69=1,CONCATENATE($A69, " venceu ",B69," por ",BH69),IF(BH69="OxW",CONCATENATE($A69, " perdeu para ",B69," por WxO"),CONCATENATE($A69, " perdeu para ",B69," por ",BH69)))</f>
        <v>ANDERSON ALMEIDA venceu GLAYSON PIMENTA por 6x4 7x6</v>
      </c>
      <c r="BS69" s="164" t="n">
        <f aca="false">IF(BJ69="x x","",1)</f>
        <v>1</v>
      </c>
      <c r="BT69" s="164" t="str">
        <f aca="false">IF(BI69=1,CONCATENATE($A69, " venceu ",D69," por ",BJ69),IF(BJ69="OxW",CONCATENATE($A69, " perdeu para ",D69," por WxO"),CONCATENATE($A69, " perdeu para ",D69," por ",BJ69)))</f>
        <v>ANDERSON ALMEIDA venceu MAXWELL FROTA por 5x7 6x4 10x5</v>
      </c>
      <c r="BU69" s="164" t="n">
        <f aca="false">IF(BL69="x x","",1)</f>
        <v>1</v>
      </c>
      <c r="BV69" s="164" t="str">
        <f aca="false">IF(BK69=1,CONCATENATE($A69, " venceu ",F69," por ",BL69),IF(BL69="OxW",CONCATENATE($A69, " perdeu para ",F69," por WxO"),CONCATENATE($A69, " perdeu para ",F69," por ",BL69)))</f>
        <v>ANDERSON ALMEIDA perdeu para JOAO MEDEIROS por 2x6 6x1 7x10</v>
      </c>
      <c r="BW69" s="164" t="n">
        <f aca="false">IF(BN69="x x","",1)</f>
        <v>1</v>
      </c>
      <c r="BX69" s="164" t="str">
        <f aca="false">IF(BM69=1,CONCATENATE($A69, " venceu ",H69," por ",BN69),IF(BN69="OxW",CONCATENATE($A69, " perdeu para ",H69," por WxO"),CONCATENATE($A69, " perdeu para ",H69," por ",BN69)))</f>
        <v>ANDERSON ALMEIDA perdeu para JOSE LUIS por 5x7 6x4 4x10</v>
      </c>
      <c r="BY69" s="164" t="n">
        <f aca="false">IF(BP69="x x","",1)</f>
        <v>1</v>
      </c>
      <c r="BZ69" s="164" t="str">
        <f aca="false">IF(BO69=1,CONCATENATE($A69, " venceu ",J69," por ",BP69),IF(BP69="OxW",CONCATENATE($A69, " perdeu para ",J69," por WxO"),CONCATENATE($A69, " perdeu para ",J69," por ",BP69)))</f>
        <v>ANDERSON ALMEIDA perdeu para DARIO TESTONI por WxO</v>
      </c>
      <c r="CB69" s="164" t="str">
        <f aca="false">IF(BQ69=1,BR69,CONCATENATE(A69, " x ",B69))</f>
        <v>ANDERSON ALMEIDA venceu GLAYSON PIMENTA por 6x4 7x6</v>
      </c>
      <c r="CC69" s="164" t="str">
        <f aca="false">IF(BS69=1,BT69,CONCATENATE(A69, " x ",D69))</f>
        <v>ANDERSON ALMEIDA venceu MAXWELL FROTA por 5x7 6x4 10x5</v>
      </c>
      <c r="CD69" s="164" t="str">
        <f aca="false">IF(BU69=1,BV69,CONCATENATE(A69, " x ",F69))</f>
        <v>ANDERSON ALMEIDA perdeu para JOAO MEDEIROS por 2x6 6x1 7x10</v>
      </c>
      <c r="CE69" s="164" t="str">
        <f aca="false">IF(BW69=1,BX69,CONCATENATE(A69, " x ",H69))</f>
        <v>ANDERSON ALMEIDA perdeu para JOSE LUIS por 5x7 6x4 4x10</v>
      </c>
      <c r="CF69" s="164" t="str">
        <f aca="false">IF(BY69=1,BZ69,CONCATENATE(A69, " x ",J69))</f>
        <v>ANDERSON ALMEIDA perdeu para DARIO TESTONI por WxO</v>
      </c>
      <c r="CG69" s="164" t="n">
        <f aca="false">COUNTIF(BH69:BP69,"OxW")</f>
        <v>1</v>
      </c>
      <c r="CH69" s="164" t="str">
        <f aca="false">IF(CG69&gt;2,CONCATENATE(A69," perdeu ",CG69, " jogos por WxO - Seus resultados todos serão alterados para perdidos por WxO",""),"")</f>
        <v/>
      </c>
    </row>
    <row r="70" customFormat="false" ht="15" hidden="false" customHeight="false" outlineLevel="0" collapsed="false">
      <c r="A70" s="205" t="str">
        <f aca="false">'Result do Turno'!D70</f>
        <v>GLAYSON PIMENTA</v>
      </c>
      <c r="B70" s="164" t="str">
        <f aca="false">'Result do Turno'!V71</f>
        <v>ANDERSON ALMEIDA</v>
      </c>
      <c r="C70" s="164" t="str">
        <f aca="false">IF(BQ70=1,"",IF(M70=0,A70,B70))</f>
        <v/>
      </c>
      <c r="D70" s="164" t="str">
        <f aca="false">'Result do Turno'!AJ69</f>
        <v>JOAO MEDEIROS</v>
      </c>
      <c r="E70" s="164" t="str">
        <f aca="false">IF(BS70=1,"",IF(N70=0,A70,D70))</f>
        <v/>
      </c>
      <c r="F70" s="164" t="str">
        <f aca="false">'Result do Turno'!AX67</f>
        <v>JOSE LUIS</v>
      </c>
      <c r="G70" s="164" t="str">
        <f aca="false">IF(BU70=1,"",IF(O70=0,A70,F70))</f>
        <v/>
      </c>
      <c r="H70" s="164" t="str">
        <f aca="false">'Result do Turno'!BL71</f>
        <v>DARIO TESTONI</v>
      </c>
      <c r="I70" s="164" t="str">
        <f aca="false">IF(BW70=1,"",IF(P70=0,A70,H70))</f>
        <v/>
      </c>
      <c r="J70" s="164" t="str">
        <f aca="false">'Result do Turno'!BZ72</f>
        <v>MAXWELL FROTA</v>
      </c>
      <c r="K70" s="164" t="str">
        <f aca="false">IF(BY70=1,"",IF(Q70=0,A70,J70))</f>
        <v/>
      </c>
      <c r="M70" s="207" t="n">
        <f aca="false">'Result do Turno'!U71</f>
        <v>0</v>
      </c>
      <c r="N70" s="207" t="str">
        <f aca="false">'Result do Turno'!AI69</f>
        <v>(D)</v>
      </c>
      <c r="O70" s="207" t="n">
        <f aca="false">'Result do Turno'!AW67</f>
        <v>0</v>
      </c>
      <c r="P70" s="207" t="str">
        <f aca="false">'Result do Turno'!BK71</f>
        <v>(D)</v>
      </c>
      <c r="Q70" s="207" t="n">
        <f aca="false">'Result do Turno'!BY72</f>
        <v>0</v>
      </c>
      <c r="R70" s="211" t="str">
        <f aca="false">IF('Result do Turno'!X72="","",'Result do Turno'!X72)</f>
        <v/>
      </c>
      <c r="S70" s="212" t="str">
        <f aca="false">IF('Result do Turno'!X71="","",'Result do Turno'!X71)</f>
        <v/>
      </c>
      <c r="T70" s="212" t="n">
        <f aca="false">IF('Result do Turno'!Y72="","",'Result do Turno'!Y72)</f>
        <v>4</v>
      </c>
      <c r="U70" s="212" t="n">
        <f aca="false">IF('Result do Turno'!Y71="","",'Result do Turno'!Y71)</f>
        <v>6</v>
      </c>
      <c r="V70" s="212" t="n">
        <f aca="false">IF('Result do Turno'!Z72="","",'Result do Turno'!Z72)</f>
        <v>6</v>
      </c>
      <c r="W70" s="212" t="n">
        <f aca="false">IF('Result do Turno'!Z71="","",'Result do Turno'!Z71)</f>
        <v>7</v>
      </c>
      <c r="X70" s="212" t="str">
        <f aca="false">IF('Result do Turno'!AA72="","",'Result do Turno'!AA72)</f>
        <v/>
      </c>
      <c r="Y70" s="213" t="str">
        <f aca="false">IF('Result do Turno'!AA71="","",'Result do Turno'!AA71)</f>
        <v/>
      </c>
      <c r="Z70" s="211" t="str">
        <f aca="false">IF('Result do Turno'!AL70="","",'Result do Turno'!AL70)</f>
        <v/>
      </c>
      <c r="AA70" s="212" t="str">
        <f aca="false">IF('Result do Turno'!AL69="","",'Result do Turno'!AL69)</f>
        <v/>
      </c>
      <c r="AB70" s="212" t="n">
        <f aca="false">IF('Result do Turno'!AM70="","",'Result do Turno'!AM70)</f>
        <v>6</v>
      </c>
      <c r="AC70" s="212" t="n">
        <f aca="false">IF('Result do Turno'!AM69="","",'Result do Turno'!AM69)</f>
        <v>3</v>
      </c>
      <c r="AD70" s="212" t="n">
        <f aca="false">IF('Result do Turno'!AN70="","",'Result do Turno'!AN70)</f>
        <v>1</v>
      </c>
      <c r="AE70" s="212" t="n">
        <f aca="false">IF('Result do Turno'!AN69="","",'Result do Turno'!AN69)</f>
        <v>6</v>
      </c>
      <c r="AF70" s="212" t="n">
        <f aca="false">IF('Result do Turno'!AO70="","",'Result do Turno'!AO70)</f>
        <v>10</v>
      </c>
      <c r="AG70" s="213" t="n">
        <f aca="false">IF('Result do Turno'!AO69="","",'Result do Turno'!AO69)</f>
        <v>8</v>
      </c>
      <c r="AH70" s="211" t="str">
        <f aca="false">IF('Result do Turno'!AZ68="","",'Result do Turno'!AZ68)</f>
        <v/>
      </c>
      <c r="AI70" s="212" t="str">
        <f aca="false">IF('Result do Turno'!AZ67="","",'Result do Turno'!AZ67)</f>
        <v/>
      </c>
      <c r="AJ70" s="212" t="n">
        <f aca="false">IF('Result do Turno'!BA68="","",'Result do Turno'!BA68)</f>
        <v>3</v>
      </c>
      <c r="AK70" s="212" t="n">
        <f aca="false">IF('Result do Turno'!BA67="","",'Result do Turno'!BA67)</f>
        <v>6</v>
      </c>
      <c r="AL70" s="212" t="n">
        <f aca="false">IF('Result do Turno'!BB68="","",'Result do Turno'!BB68)</f>
        <v>1</v>
      </c>
      <c r="AM70" s="212" t="n">
        <f aca="false">IF('Result do Turno'!BB67="","",'Result do Turno'!BB67)</f>
        <v>6</v>
      </c>
      <c r="AN70" s="212" t="str">
        <f aca="false">IF('Result do Turno'!BC68="","",'Result do Turno'!BC68)</f>
        <v/>
      </c>
      <c r="AO70" s="213" t="str">
        <f aca="false">IF('Result do Turno'!BC67="","",'Result do Turno'!BC67)</f>
        <v/>
      </c>
      <c r="AP70" s="211" t="str">
        <f aca="false">IF('Result do Turno'!BN72="","",'Result do Turno'!BN72)</f>
        <v/>
      </c>
      <c r="AQ70" s="212" t="str">
        <f aca="false">IF('Result do Turno'!BN71="","",'Result do Turno'!BN71)</f>
        <v>R</v>
      </c>
      <c r="AR70" s="212" t="n">
        <f aca="false">IF('Result do Turno'!BO72="","",'Result do Turno'!BO72)</f>
        <v>6</v>
      </c>
      <c r="AS70" s="212" t="n">
        <f aca="false">IF('Result do Turno'!BO71="","",'Result do Turno'!BO71)</f>
        <v>2</v>
      </c>
      <c r="AT70" s="212" t="str">
        <f aca="false">IF('Result do Turno'!BP72="","",'Result do Turno'!BP72)</f>
        <v/>
      </c>
      <c r="AU70" s="212" t="str">
        <f aca="false">IF('Result do Turno'!BP71="","",'Result do Turno'!BP71)</f>
        <v/>
      </c>
      <c r="AV70" s="212" t="str">
        <f aca="false">IF('Result do Turno'!BQ72="","",'Result do Turno'!BQ72)</f>
        <v/>
      </c>
      <c r="AW70" s="213" t="str">
        <f aca="false">IF('Result do Turno'!BQ71="","",'Result do Turno'!BQ71)</f>
        <v/>
      </c>
      <c r="AX70" s="211" t="str">
        <f aca="false">IF('Result do Turno'!CB71="","",'Result do Turno'!CB71)</f>
        <v/>
      </c>
      <c r="AY70" s="212" t="str">
        <f aca="false">IF('Result do Turno'!CB72="","",'Result do Turno'!CB72)</f>
        <v/>
      </c>
      <c r="AZ70" s="212" t="n">
        <f aca="false">IF('Result do Turno'!CC71="","",'Result do Turno'!CC71)</f>
        <v>6</v>
      </c>
      <c r="BA70" s="212" t="n">
        <f aca="false">IF('Result do Turno'!CC72="","",'Result do Turno'!CC72)</f>
        <v>4</v>
      </c>
      <c r="BB70" s="212" t="n">
        <f aca="false">IF('Result do Turno'!CD71="","",'Result do Turno'!CD71)</f>
        <v>5</v>
      </c>
      <c r="BC70" s="212" t="n">
        <f aca="false">IF('Result do Turno'!CD72="","",'Result do Turno'!CD72)</f>
        <v>7</v>
      </c>
      <c r="BD70" s="212" t="n">
        <f aca="false">IF('Result do Turno'!CE71="","",'Result do Turno'!CE71)</f>
        <v>9</v>
      </c>
      <c r="BE70" s="213" t="n">
        <f aca="false">IF('Result do Turno'!CE72="","",'Result do Turno'!CE72)</f>
        <v>11</v>
      </c>
      <c r="BG70" s="164" t="n">
        <f aca="false">'Result do Turno'!W72</f>
        <v>0</v>
      </c>
      <c r="BH70" s="164" t="str">
        <f aca="false">IF(R70="",IF(X70="",CONCATENATE(T70,"x",U70," ",V70,"x",W70),CONCATENATE(T70,"x",U70," ",V70,"x",W70," ",X70,"x",Y70)),CONCATENATE(R70,"x",S70))</f>
        <v>4x6 6x7</v>
      </c>
      <c r="BI70" s="164" t="n">
        <f aca="false">'Result do Turno'!AK70</f>
        <v>1</v>
      </c>
      <c r="BJ70" s="164" t="str">
        <f aca="false">IF(Z70="",IF(AF70="",CONCATENATE(AB70,"x",AC70," ",AD70,"x",AE70),CONCATENATE(AB70,"x",AC70," ",AD70,"x",AE70," ",AF70,"x",AG70)),CONCATENATE(Z70,"x",AA70))</f>
        <v>6x3 1x6 10x8</v>
      </c>
      <c r="BK70" s="164" t="n">
        <f aca="false">'Result do Turno'!AY68</f>
        <v>0</v>
      </c>
      <c r="BL70" s="164" t="str">
        <f aca="false">IF(AH70="",IF(AN70="",CONCATENATE(AJ70,"x",AK70," ",AL70,"x",AM70),CONCATENATE(AJ70,"x",AK70," ",AL70,"x",AM70," ",AN70,"x",AO70)),CONCATENATE(AH70,"x",AI70))</f>
        <v>3x6 1x6</v>
      </c>
      <c r="BM70" s="164" t="n">
        <f aca="false">'Result do Turno'!BM72</f>
        <v>1</v>
      </c>
      <c r="BN70" s="164" t="str">
        <f aca="false">IF(AP70="",IF(AV70="",CONCATENATE(AR70,"x",AS70," ",AT70,"x",AU70),CONCATENATE(AR70,"x",AS70," ",AT70,"x",AU70," ",AV70,"x",AW70)),CONCATENATE(AP70,"x",AQ70))</f>
        <v>6x2 x</v>
      </c>
      <c r="BO70" s="164" t="n">
        <f aca="false">'Result do Turno'!CA71</f>
        <v>0</v>
      </c>
      <c r="BP70" s="164" t="str">
        <f aca="false">IF(AX70="",IF(BD70="",CONCATENATE(AZ70,"x",BA70," ",BB70,"x",BC70),CONCATENATE(AZ70,"x",BA70," ",BB70,"x",BC70," ",BD70,"x",BE70)),CONCATENATE(AX70,"x",AY70))</f>
        <v>6x4 5x7 9x11</v>
      </c>
      <c r="BQ70" s="164" t="n">
        <f aca="false">IF(BH70="x x","",1)</f>
        <v>1</v>
      </c>
      <c r="BR70" s="164" t="str">
        <f aca="false">IF(BG70=1,CONCATENATE($A70, " venceu ",B70," por ",BH70),IF(BH70="OxW",CONCATENATE($A70, " perdeu para ",B70," por WxO"),CONCATENATE($A70, " perdeu para ",B70," por ",BH70)))</f>
        <v>GLAYSON PIMENTA perdeu para ANDERSON ALMEIDA por 4x6 6x7</v>
      </c>
      <c r="BS70" s="164" t="n">
        <f aca="false">IF(BJ70="x x","",1)</f>
        <v>1</v>
      </c>
      <c r="BT70" s="164" t="str">
        <f aca="false">IF(BI70=1,CONCATENATE($A70, " venceu ",D70," por ",BJ70),IF(BJ70="OxW",CONCATENATE($A70, " perdeu para ",D70," por WxO"),CONCATENATE($A70, " perdeu para ",D70," por ",BJ70)))</f>
        <v>GLAYSON PIMENTA venceu JOAO MEDEIROS por 6x3 1x6 10x8</v>
      </c>
      <c r="BU70" s="164" t="n">
        <f aca="false">IF(BL70="x x","",1)</f>
        <v>1</v>
      </c>
      <c r="BV70" s="164" t="str">
        <f aca="false">IF(BK70=1,CONCATENATE($A70, " venceu ",F70," por ",BL70),IF(BL70="OxW",CONCATENATE($A70, " perdeu para ",F70," por WxO"),CONCATENATE($A70, " perdeu para ",F70," por ",BL70)))</f>
        <v>GLAYSON PIMENTA perdeu para JOSE LUIS por 3x6 1x6</v>
      </c>
      <c r="BW70" s="164" t="n">
        <f aca="false">IF(BN70="x x","",1)</f>
        <v>1</v>
      </c>
      <c r="BX70" s="164" t="str">
        <f aca="false">IF(BM70=1,CONCATENATE($A70, " venceu ",H70," por ",BN70),IF(BN70="OxW",CONCATENATE($A70, " perdeu para ",H70," por WxO"),CONCATENATE($A70, " perdeu para ",H70," por ",BN70)))</f>
        <v>GLAYSON PIMENTA venceu DARIO TESTONI por 6x2 x</v>
      </c>
      <c r="BY70" s="164" t="n">
        <f aca="false">IF(BP70="x x","",1)</f>
        <v>1</v>
      </c>
      <c r="BZ70" s="164" t="str">
        <f aca="false">IF(BO70=1,CONCATENATE($A70, " venceu ",J70," por ",BP70),IF(BP70="OxW",CONCATENATE($A70, " perdeu para ",J70," por WxO"),CONCATENATE($A70, " perdeu para ",J70," por ",BP70)))</f>
        <v>GLAYSON PIMENTA perdeu para MAXWELL FROTA por 6x4 5x7 9x11</v>
      </c>
      <c r="CB70" s="164" t="str">
        <f aca="false">IF(BQ70=1,BR70,CONCATENATE(A70, " x ",B70))</f>
        <v>GLAYSON PIMENTA perdeu para ANDERSON ALMEIDA por 4x6 6x7</v>
      </c>
      <c r="CC70" s="164" t="str">
        <f aca="false">IF(BS70=1,BT70,CONCATENATE(A70, " x ",D70))</f>
        <v>GLAYSON PIMENTA venceu JOAO MEDEIROS por 6x3 1x6 10x8</v>
      </c>
      <c r="CD70" s="164" t="str">
        <f aca="false">IF(BU70=1,BV70,CONCATENATE(A70, " x ",F70))</f>
        <v>GLAYSON PIMENTA perdeu para JOSE LUIS por 3x6 1x6</v>
      </c>
      <c r="CE70" s="164" t="str">
        <f aca="false">IF(BW70=1,BX70,CONCATENATE(A70, " x ",H70))</f>
        <v>GLAYSON PIMENTA venceu DARIO TESTONI por 6x2 x</v>
      </c>
      <c r="CF70" s="164" t="str">
        <f aca="false">IF(BY70=1,BZ70,CONCATENATE(A70, " x ",J70))</f>
        <v>GLAYSON PIMENTA perdeu para MAXWELL FROTA por 6x4 5x7 9x11</v>
      </c>
      <c r="CG70" s="164" t="n">
        <f aca="false">COUNTIF(BH70:BP70,"OxW")</f>
        <v>0</v>
      </c>
      <c r="CH70" s="164" t="str">
        <f aca="false">IF(CG70&gt;2,CONCATENATE(A70," perdeu ",CG70, " jogos por WxO - Seus resultados todos serão alterados para perdidos por WxO",""),"")</f>
        <v/>
      </c>
    </row>
    <row r="71" customFormat="false" ht="15" hidden="false" customHeight="false" outlineLevel="0" collapsed="false">
      <c r="A71" s="205" t="str">
        <f aca="false">'Result do Turno'!D71</f>
        <v>DARIO TESTONI</v>
      </c>
      <c r="B71" s="164" t="str">
        <f aca="false">'Result do Turno'!V69</f>
        <v>JOAO MEDEIROS</v>
      </c>
      <c r="C71" s="164" t="str">
        <f aca="false">IF(BQ71=1,"",IF(M71=0,A71,B71))</f>
        <v/>
      </c>
      <c r="D71" s="164" t="str">
        <f aca="false">'Result do Turno'!AJ67</f>
        <v>JOSE LUIS</v>
      </c>
      <c r="E71" s="164" t="str">
        <f aca="false">IF(BS71=1,"",IF(N71=0,A71,D71))</f>
        <v/>
      </c>
      <c r="F71" s="164" t="str">
        <f aca="false">'Result do Turno'!AX72</f>
        <v>MAXWELL FROTA</v>
      </c>
      <c r="G71" s="164" t="str">
        <f aca="false">IF(BU71=1,"",IF(O71=0,A71,F71))</f>
        <v/>
      </c>
      <c r="H71" s="164" t="str">
        <f aca="false">'Result do Turno'!BL72</f>
        <v>GLAYSON PIMENTA</v>
      </c>
      <c r="I71" s="164" t="str">
        <f aca="false">IF(BW71=1,"",IF(P71=0,A71,H71))</f>
        <v/>
      </c>
      <c r="J71" s="164" t="str">
        <f aca="false">'Result do Turno'!BZ69</f>
        <v>ANDERSON ALMEIDA</v>
      </c>
      <c r="K71" s="164" t="str">
        <f aca="false">IF(BY71=1,"",IF(Q71=0,A71,J71))</f>
        <v/>
      </c>
      <c r="M71" s="207" t="n">
        <f aca="false">'Result do Turno'!U69</f>
        <v>0</v>
      </c>
      <c r="N71" s="207" t="str">
        <f aca="false">'Result do Turno'!AI67</f>
        <v>(D)</v>
      </c>
      <c r="O71" s="207" t="str">
        <f aca="false">'Result do Turno'!AW72</f>
        <v>(D)</v>
      </c>
      <c r="P71" s="207" t="n">
        <f aca="false">'Result do Turno'!BK72</f>
        <v>0</v>
      </c>
      <c r="Q71" s="207" t="str">
        <f aca="false">'Result do Turno'!BY69</f>
        <v>(D)</v>
      </c>
      <c r="R71" s="211" t="str">
        <f aca="false">IF('Result do Turno'!X70="","",'Result do Turno'!X70)</f>
        <v/>
      </c>
      <c r="S71" s="212" t="str">
        <f aca="false">IF('Result do Turno'!X69="","",'Result do Turno'!X69)</f>
        <v/>
      </c>
      <c r="T71" s="212" t="n">
        <f aca="false">IF('Result do Turno'!Y70="","",'Result do Turno'!Y70)</f>
        <v>7</v>
      </c>
      <c r="U71" s="212" t="n">
        <f aca="false">IF('Result do Turno'!Y69="","",'Result do Turno'!Y69)</f>
        <v>5</v>
      </c>
      <c r="V71" s="212" t="n">
        <f aca="false">IF('Result do Turno'!Z70="","",'Result do Turno'!Z70)</f>
        <v>4</v>
      </c>
      <c r="W71" s="212" t="n">
        <f aca="false">IF('Result do Turno'!Z69="","",'Result do Turno'!Z69)</f>
        <v>6</v>
      </c>
      <c r="X71" s="212" t="n">
        <f aca="false">IF('Result do Turno'!AA70="","",'Result do Turno'!AA70)</f>
        <v>7</v>
      </c>
      <c r="Y71" s="213" t="n">
        <f aca="false">IF('Result do Turno'!AA69="","",'Result do Turno'!AA69)</f>
        <v>10</v>
      </c>
      <c r="Z71" s="211" t="str">
        <f aca="false">IF('Result do Turno'!AL68="","",'Result do Turno'!AL68)</f>
        <v/>
      </c>
      <c r="AA71" s="212" t="str">
        <f aca="false">IF('Result do Turno'!AL67="","",'Result do Turno'!AL67)</f>
        <v/>
      </c>
      <c r="AB71" s="212" t="n">
        <f aca="false">IF('Result do Turno'!AM68="","",'Result do Turno'!AM68)</f>
        <v>1</v>
      </c>
      <c r="AC71" s="212" t="n">
        <f aca="false">IF('Result do Turno'!AM67="","",'Result do Turno'!AM67)</f>
        <v>6</v>
      </c>
      <c r="AD71" s="212" t="n">
        <f aca="false">IF('Result do Turno'!AN68="","",'Result do Turno'!AN68)</f>
        <v>6</v>
      </c>
      <c r="AE71" s="212" t="n">
        <f aca="false">IF('Result do Turno'!AN67="","",'Result do Turno'!AN67)</f>
        <v>3</v>
      </c>
      <c r="AF71" s="212" t="n">
        <f aca="false">IF('Result do Turno'!AO68="","",'Result do Turno'!AO68)</f>
        <v>9</v>
      </c>
      <c r="AG71" s="213" t="n">
        <f aca="false">IF('Result do Turno'!AO67="","",'Result do Turno'!AO67)</f>
        <v>11</v>
      </c>
      <c r="AH71" s="211" t="str">
        <f aca="false">IF('Result do Turno'!AZ71="","",'Result do Turno'!AZ71)</f>
        <v>W</v>
      </c>
      <c r="AI71" s="212" t="str">
        <f aca="false">IF('Result do Turno'!AZ72="","",'Result do Turno'!AZ72)</f>
        <v>O</v>
      </c>
      <c r="AJ71" s="212" t="str">
        <f aca="false">IF('Result do Turno'!BA71="","",'Result do Turno'!BA71)</f>
        <v/>
      </c>
      <c r="AK71" s="212" t="str">
        <f aca="false">IF('Result do Turno'!BA72="","",'Result do Turno'!BA72)</f>
        <v/>
      </c>
      <c r="AL71" s="212" t="str">
        <f aca="false">IF('Result do Turno'!BB71="","",'Result do Turno'!BB71)</f>
        <v/>
      </c>
      <c r="AM71" s="212" t="str">
        <f aca="false">IF('Result do Turno'!BB72="","",'Result do Turno'!BB72)</f>
        <v/>
      </c>
      <c r="AN71" s="212" t="str">
        <f aca="false">IF('Result do Turno'!BC71="","",'Result do Turno'!BC71)</f>
        <v/>
      </c>
      <c r="AO71" s="213" t="str">
        <f aca="false">IF('Result do Turno'!BC72="","",'Result do Turno'!BC72)</f>
        <v/>
      </c>
      <c r="AP71" s="211" t="str">
        <f aca="false">IF('Result do Turno'!BN71="","",'Result do Turno'!BN71)</f>
        <v>R</v>
      </c>
      <c r="AQ71" s="212" t="str">
        <f aca="false">IF('Result do Turno'!BN72="","",'Result do Turno'!BN72)</f>
        <v/>
      </c>
      <c r="AR71" s="212" t="n">
        <f aca="false">IF('Result do Turno'!BO71="","",'Result do Turno'!BO71)</f>
        <v>2</v>
      </c>
      <c r="AS71" s="212" t="n">
        <f aca="false">IF('Result do Turno'!BO72="","",'Result do Turno'!BO72)</f>
        <v>6</v>
      </c>
      <c r="AT71" s="212" t="str">
        <f aca="false">IF('Result do Turno'!BP71="","",'Result do Turno'!BP71)</f>
        <v/>
      </c>
      <c r="AU71" s="212" t="str">
        <f aca="false">IF('Result do Turno'!BP72="","",'Result do Turno'!BP72)</f>
        <v/>
      </c>
      <c r="AV71" s="212" t="str">
        <f aca="false">IF('Result do Turno'!BQ71="","",'Result do Turno'!BQ71)</f>
        <v/>
      </c>
      <c r="AW71" s="213" t="str">
        <f aca="false">IF('Result do Turno'!BQ72="","",'Result do Turno'!BQ72)</f>
        <v/>
      </c>
      <c r="AX71" s="211" t="str">
        <f aca="false">IF('Result do Turno'!CB70="","",'Result do Turno'!CB70)</f>
        <v>W</v>
      </c>
      <c r="AY71" s="212" t="str">
        <f aca="false">IF('Result do Turno'!CB69="","",'Result do Turno'!CB69)</f>
        <v>O</v>
      </c>
      <c r="AZ71" s="212" t="str">
        <f aca="false">IF('Result do Turno'!CC70="","",'Result do Turno'!CC70)</f>
        <v/>
      </c>
      <c r="BA71" s="212" t="str">
        <f aca="false">IF('Result do Turno'!CC69="","",'Result do Turno'!CC69)</f>
        <v/>
      </c>
      <c r="BB71" s="212" t="str">
        <f aca="false">IF('Result do Turno'!CD70="","",'Result do Turno'!CD70)</f>
        <v/>
      </c>
      <c r="BC71" s="212" t="str">
        <f aca="false">IF('Result do Turno'!CD69="","",'Result do Turno'!CD69)</f>
        <v/>
      </c>
      <c r="BD71" s="212" t="str">
        <f aca="false">IF('Result do Turno'!CE70="","",'Result do Turno'!CE70)</f>
        <v/>
      </c>
      <c r="BE71" s="213" t="str">
        <f aca="false">IF('Result do Turno'!CE69="","",'Result do Turno'!CE69)</f>
        <v/>
      </c>
      <c r="BG71" s="164" t="n">
        <f aca="false">'Result do Turno'!W70</f>
        <v>0</v>
      </c>
      <c r="BH71" s="164" t="str">
        <f aca="false">IF(R71="",IF(X71="",CONCATENATE(T71,"x",U71," ",V71,"x",W71),CONCATENATE(T71,"x",U71," ",V71,"x",W71," ",X71,"x",Y71)),CONCATENATE(R71,"x",S71))</f>
        <v>7x5 4x6 7x10</v>
      </c>
      <c r="BI71" s="164" t="n">
        <f aca="false">'Result do Turno'!AK68</f>
        <v>0</v>
      </c>
      <c r="BJ71" s="164" t="str">
        <f aca="false">IF(Z71="",IF(AF71="",CONCATENATE(AB71,"x",AC71," ",AD71,"x",AE71),CONCATENATE(AB71,"x",AC71," ",AD71,"x",AE71," ",AF71,"x",AG71)),CONCATENATE(Z71,"x",AA71))</f>
        <v>1x6 6x3 9x11</v>
      </c>
      <c r="BK71" s="164" t="n">
        <f aca="false">'Result do Turno'!AY71</f>
        <v>1</v>
      </c>
      <c r="BL71" s="164" t="str">
        <f aca="false">IF(AH71="",IF(AN71="",CONCATENATE(AJ71,"x",AK71," ",AL71,"x",AM71),CONCATENATE(AJ71,"x",AK71," ",AL71,"x",AM71," ",AN71,"x",AO71)),CONCATENATE(AH71,"x",AI71))</f>
        <v>WxO</v>
      </c>
      <c r="BM71" s="164" t="n">
        <f aca="false">'Result do Turno'!BM71</f>
        <v>0</v>
      </c>
      <c r="BN71" s="164" t="str">
        <f aca="false">IF(AP71="",IF(AV71="",CONCATENATE(AR71,"x",AS71," ",AT71,"x",AU71),CONCATENATE(AR71,"x",AS71," ",AT71,"x",AU71," ",AV71,"x",AW71)),CONCATENATE(AP71,"x",AQ71))</f>
        <v>Rx</v>
      </c>
      <c r="BO71" s="164" t="n">
        <f aca="false">'Result do Turno'!CA70</f>
        <v>1</v>
      </c>
      <c r="BP71" s="164" t="str">
        <f aca="false">IF(AX71="",IF(BD71="",CONCATENATE(AZ71,"x",BA71," ",BB71,"x",BC71),CONCATENATE(AZ71,"x",BA71," ",BB71,"x",BC71," ",BD71,"x",BE71)),CONCATENATE(AX71,"x",AY71))</f>
        <v>WxO</v>
      </c>
      <c r="BQ71" s="164" t="n">
        <f aca="false">IF(BH71="x x","",1)</f>
        <v>1</v>
      </c>
      <c r="BR71" s="164" t="str">
        <f aca="false">IF(BG71=1,CONCATENATE($A71, " venceu ",B71," por ",BH71),IF(BH71="OxW",CONCATENATE($A71, " perdeu para ",B71," por WxO"),CONCATENATE($A71, " perdeu para ",B71," por ",BH71)))</f>
        <v>DARIO TESTONI perdeu para JOAO MEDEIROS por 7x5 4x6 7x10</v>
      </c>
      <c r="BS71" s="164" t="n">
        <f aca="false">IF(BJ71="x x","",1)</f>
        <v>1</v>
      </c>
      <c r="BT71" s="164" t="str">
        <f aca="false">IF(BI71=1,CONCATENATE($A71, " venceu ",D71," por ",BJ71),IF(BJ71="OxW",CONCATENATE($A71, " perdeu para ",D71," por WxO"),CONCATENATE($A71, " perdeu para ",D71," por ",BJ71)))</f>
        <v>DARIO TESTONI perdeu para JOSE LUIS por 1x6 6x3 9x11</v>
      </c>
      <c r="BU71" s="164" t="n">
        <f aca="false">IF(BL71="x x","",1)</f>
        <v>1</v>
      </c>
      <c r="BV71" s="164" t="str">
        <f aca="false">IF(BK71=1,CONCATENATE($A71, " venceu ",F71," por ",BL71),IF(BL71="OxW",CONCATENATE($A71, " perdeu para ",F71," por WxO"),CONCATENATE($A71, " perdeu para ",F71," por ",BL71)))</f>
        <v>DARIO TESTONI venceu MAXWELL FROTA por WxO</v>
      </c>
      <c r="BW71" s="164" t="n">
        <f aca="false">IF(BN71="x x","",1)</f>
        <v>1</v>
      </c>
      <c r="BX71" s="164" t="str">
        <f aca="false">IF(BM71=1,CONCATENATE($A71, " venceu ",H71," por ",BN71),IF(BN71="OxW",CONCATENATE($A71, " perdeu para ",H71," por WxO"),CONCATENATE($A71, " perdeu para ",H71," por ",BN71)))</f>
        <v>DARIO TESTONI perdeu para GLAYSON PIMENTA por Rx</v>
      </c>
      <c r="BY71" s="164" t="n">
        <f aca="false">IF(BP71="x x","",1)</f>
        <v>1</v>
      </c>
      <c r="BZ71" s="164" t="str">
        <f aca="false">IF(BO71=1,CONCATENATE($A71, " venceu ",J71," por ",BP71),IF(BP71="OxW",CONCATENATE($A71, " perdeu para ",J71," por WxO"),CONCATENATE($A71, " perdeu para ",J71," por ",BP71)))</f>
        <v>DARIO TESTONI venceu ANDERSON ALMEIDA por WxO</v>
      </c>
      <c r="CB71" s="164" t="str">
        <f aca="false">IF(BQ71=1,BR71,CONCATENATE(A71, " x ",B71))</f>
        <v>DARIO TESTONI perdeu para JOAO MEDEIROS por 7x5 4x6 7x10</v>
      </c>
      <c r="CC71" s="164" t="str">
        <f aca="false">IF(BS71=1,BT71,CONCATENATE(A71, " x ",D71))</f>
        <v>DARIO TESTONI perdeu para JOSE LUIS por 1x6 6x3 9x11</v>
      </c>
      <c r="CD71" s="164" t="str">
        <f aca="false">IF(BU71=1,BV71,CONCATENATE(A71, " x ",F71))</f>
        <v>DARIO TESTONI venceu MAXWELL FROTA por WxO</v>
      </c>
      <c r="CE71" s="164" t="str">
        <f aca="false">IF(BW71=1,BX71,CONCATENATE(A71, " x ",H71))</f>
        <v>DARIO TESTONI perdeu para GLAYSON PIMENTA por Rx</v>
      </c>
      <c r="CF71" s="164" t="str">
        <f aca="false">IF(BY71=1,BZ71,CONCATENATE(A71, " x ",J71))</f>
        <v>DARIO TESTONI venceu ANDERSON ALMEIDA por WxO</v>
      </c>
      <c r="CG71" s="164" t="n">
        <f aca="false">COUNTIF(BH71:BP71,"OxW")</f>
        <v>0</v>
      </c>
      <c r="CH71" s="164" t="str">
        <f aca="false">IF(CG71&gt;2,CONCATENATE(A71," perdeu ",CG71, " jogos por WxO - Seus resultados todos serão alterados para perdidos por WxO",""),"")</f>
        <v/>
      </c>
    </row>
    <row r="72" customFormat="false" ht="15" hidden="false" customHeight="false" outlineLevel="0" collapsed="false">
      <c r="A72" s="205" t="str">
        <f aca="false">'Result do Turno'!D72</f>
        <v>MAXWELL FROTA</v>
      </c>
      <c r="B72" s="164" t="str">
        <f aca="false">'Result do Turno'!V67</f>
        <v>JOSE LUIS</v>
      </c>
      <c r="C72" s="164" t="str">
        <f aca="false">IF(BQ72=1,"",IF(M72=0,A72,B72))</f>
        <v/>
      </c>
      <c r="D72" s="164" t="str">
        <f aca="false">'Result do Turno'!AJ71</f>
        <v>ANDERSON ALMEIDA</v>
      </c>
      <c r="E72" s="164" t="str">
        <f aca="false">IF(BS72=1,"",IF(N72=0,A72,D72))</f>
        <v/>
      </c>
      <c r="F72" s="164" t="str">
        <f aca="false">'Result do Turno'!AX71</f>
        <v>DARIO TESTONI</v>
      </c>
      <c r="G72" s="164" t="str">
        <f aca="false">IF(BU72=1,"",IF(O72=0,A72,F72))</f>
        <v/>
      </c>
      <c r="H72" s="164" t="str">
        <f aca="false">'Result do Turno'!BL69</f>
        <v>JOAO MEDEIROS</v>
      </c>
      <c r="I72" s="164" t="str">
        <f aca="false">IF(BW72=1,"",IF(P72=0,A72,H72))</f>
        <v/>
      </c>
      <c r="J72" s="164" t="str">
        <f aca="false">'Result do Turno'!BZ71</f>
        <v>GLAYSON PIMENTA</v>
      </c>
      <c r="K72" s="164" t="str">
        <f aca="false">IF(BY72=1,"",IF(Q72=0,A72,J72))</f>
        <v/>
      </c>
      <c r="M72" s="207" t="n">
        <f aca="false">'Result do Turno'!U67</f>
        <v>0</v>
      </c>
      <c r="N72" s="207" t="str">
        <f aca="false">'Result do Turno'!AI71</f>
        <v>(D)</v>
      </c>
      <c r="O72" s="207" t="n">
        <f aca="false">'Result do Turno'!AW71</f>
        <v>0</v>
      </c>
      <c r="P72" s="207" t="n">
        <f aca="false">'Result do Turno'!BK69</f>
        <v>0</v>
      </c>
      <c r="Q72" s="207" t="str">
        <f aca="false">'Result do Turno'!BY71</f>
        <v>(D)</v>
      </c>
      <c r="R72" s="214" t="str">
        <f aca="false">IF('Result do Turno'!X68="","",'Result do Turno'!X68)</f>
        <v>O</v>
      </c>
      <c r="S72" s="215" t="str">
        <f aca="false">IF('Result do Turno'!X67="","",'Result do Turno'!X67)</f>
        <v>W</v>
      </c>
      <c r="T72" s="215" t="str">
        <f aca="false">IF('Result do Turno'!Y68="","",'Result do Turno'!Y68)</f>
        <v/>
      </c>
      <c r="U72" s="215" t="str">
        <f aca="false">IF('Result do Turno'!Y67="","",'Result do Turno'!Y67)</f>
        <v/>
      </c>
      <c r="V72" s="215" t="str">
        <f aca="false">IF('Result do Turno'!Z68="","",'Result do Turno'!Z68)</f>
        <v/>
      </c>
      <c r="W72" s="215" t="str">
        <f aca="false">IF('Result do Turno'!Z67="","",'Result do Turno'!Z67)</f>
        <v/>
      </c>
      <c r="X72" s="215" t="str">
        <f aca="false">IF('Result do Turno'!AA68="","",'Result do Turno'!AA68)</f>
        <v/>
      </c>
      <c r="Y72" s="216" t="str">
        <f aca="false">IF('Result do Turno'!AA67="","",'Result do Turno'!AA67)</f>
        <v/>
      </c>
      <c r="Z72" s="214" t="str">
        <f aca="false">IF('Result do Turno'!AL72="","",'Result do Turno'!AL72)</f>
        <v/>
      </c>
      <c r="AA72" s="215" t="str">
        <f aca="false">IF('Result do Turno'!AL71="","",'Result do Turno'!AL71)</f>
        <v/>
      </c>
      <c r="AB72" s="215" t="n">
        <f aca="false">IF('Result do Turno'!AM72="","",'Result do Turno'!AM72)</f>
        <v>7</v>
      </c>
      <c r="AC72" s="215" t="n">
        <f aca="false">IF('Result do Turno'!AM71="","",'Result do Turno'!AM71)</f>
        <v>5</v>
      </c>
      <c r="AD72" s="215" t="n">
        <f aca="false">IF('Result do Turno'!AN72="","",'Result do Turno'!AN72)</f>
        <v>4</v>
      </c>
      <c r="AE72" s="215" t="n">
        <f aca="false">IF('Result do Turno'!AN71="","",'Result do Turno'!AN71)</f>
        <v>6</v>
      </c>
      <c r="AF72" s="215" t="n">
        <f aca="false">IF('Result do Turno'!AO72="","",'Result do Turno'!AO72)</f>
        <v>5</v>
      </c>
      <c r="AG72" s="216" t="n">
        <f aca="false">IF('Result do Turno'!AO71="","",'Result do Turno'!AO71)</f>
        <v>10</v>
      </c>
      <c r="AH72" s="214" t="str">
        <f aca="false">IF('Result do Turno'!AZ72="","",'Result do Turno'!AZ72)</f>
        <v>O</v>
      </c>
      <c r="AI72" s="215" t="str">
        <f aca="false">IF('Result do Turno'!AZ71="","",'Result do Turno'!AZ71)</f>
        <v>W</v>
      </c>
      <c r="AJ72" s="215" t="str">
        <f aca="false">IF('Result do Turno'!BA72="","",'Result do Turno'!BA72)</f>
        <v/>
      </c>
      <c r="AK72" s="215" t="str">
        <f aca="false">IF('Result do Turno'!BA71="","",'Result do Turno'!BA71)</f>
        <v/>
      </c>
      <c r="AL72" s="215" t="str">
        <f aca="false">IF('Result do Turno'!BB72="","",'Result do Turno'!BB72)</f>
        <v/>
      </c>
      <c r="AM72" s="215" t="str">
        <f aca="false">IF('Result do Turno'!BB71="","",'Result do Turno'!BB71)</f>
        <v/>
      </c>
      <c r="AN72" s="215" t="str">
        <f aca="false">IF('Result do Turno'!BC72="","",'Result do Turno'!BC72)</f>
        <v/>
      </c>
      <c r="AO72" s="216" t="str">
        <f aca="false">IF('Result do Turno'!BC71="","",'Result do Turno'!BC71)</f>
        <v/>
      </c>
      <c r="AP72" s="214" t="str">
        <f aca="false">IF('Result do Turno'!BN70="","",'Result do Turno'!BN70)</f>
        <v>O</v>
      </c>
      <c r="AQ72" s="215" t="str">
        <f aca="false">IF('Result do Turno'!BN69="","",'Result do Turno'!BN69)</f>
        <v>W</v>
      </c>
      <c r="AR72" s="215" t="str">
        <f aca="false">IF('Result do Turno'!BO70="","",'Result do Turno'!BO70)</f>
        <v/>
      </c>
      <c r="AS72" s="215" t="str">
        <f aca="false">IF('Result do Turno'!BO69="","",'Result do Turno'!BO69)</f>
        <v/>
      </c>
      <c r="AT72" s="215" t="str">
        <f aca="false">IF('Result do Turno'!BP70="","",'Result do Turno'!BP70)</f>
        <v/>
      </c>
      <c r="AU72" s="215" t="str">
        <f aca="false">IF('Result do Turno'!BP69="","",'Result do Turno'!BP69)</f>
        <v/>
      </c>
      <c r="AV72" s="215" t="str">
        <f aca="false">IF('Result do Turno'!BQ70="","",'Result do Turno'!BQ70)</f>
        <v/>
      </c>
      <c r="AW72" s="216" t="str">
        <f aca="false">IF('Result do Turno'!BQ69="","",'Result do Turno'!BQ69)</f>
        <v/>
      </c>
      <c r="AX72" s="214" t="str">
        <f aca="false">IF('Result do Turno'!CB72="","",'Result do Turno'!CB72)</f>
        <v/>
      </c>
      <c r="AY72" s="215" t="str">
        <f aca="false">IF('Result do Turno'!CB71="","",'Result do Turno'!CB71)</f>
        <v/>
      </c>
      <c r="AZ72" s="215" t="n">
        <f aca="false">IF('Result do Turno'!CC72="","",'Result do Turno'!CC72)</f>
        <v>4</v>
      </c>
      <c r="BA72" s="215" t="n">
        <f aca="false">IF('Result do Turno'!CC71="","",'Result do Turno'!CC71)</f>
        <v>6</v>
      </c>
      <c r="BB72" s="215" t="n">
        <f aca="false">IF('Result do Turno'!CD72="","",'Result do Turno'!CD72)</f>
        <v>7</v>
      </c>
      <c r="BC72" s="215" t="n">
        <f aca="false">IF('Result do Turno'!CD71="","",'Result do Turno'!CD71)</f>
        <v>5</v>
      </c>
      <c r="BD72" s="215" t="n">
        <f aca="false">IF('Result do Turno'!CE72="","",'Result do Turno'!CE72)</f>
        <v>11</v>
      </c>
      <c r="BE72" s="216" t="n">
        <f aca="false">IF('Result do Turno'!CE71="","",'Result do Turno'!CE71)</f>
        <v>9</v>
      </c>
      <c r="BG72" s="164" t="n">
        <f aca="false">'Result do Turno'!W68</f>
        <v>0</v>
      </c>
      <c r="BH72" s="164" t="str">
        <f aca="false">IF(R72="",IF(X72="",CONCATENATE(T72,"x",U72," ",V72,"x",W72),CONCATENATE(T72,"x",U72," ",V72,"x",W72," ",X72,"x",Y72)),CONCATENATE(R72,"x",S72))</f>
        <v>OxW</v>
      </c>
      <c r="BI72" s="164" t="n">
        <f aca="false">'Result do Turno'!AK72</f>
        <v>0</v>
      </c>
      <c r="BJ72" s="164" t="str">
        <f aca="false">IF(Z72="",IF(AF72="",CONCATENATE(AB72,"x",AC72," ",AD72,"x",AE72),CONCATENATE(AB72,"x",AC72," ",AD72,"x",AE72," ",AF72,"x",AG72)),CONCATENATE(Z72,"x",AA72))</f>
        <v>7x5 4x6 5x10</v>
      </c>
      <c r="BK72" s="164" t="n">
        <f aca="false">'Result do Turno'!AY72</f>
        <v>0</v>
      </c>
      <c r="BL72" s="164" t="str">
        <f aca="false">IF(AH72="",IF(AN72="",CONCATENATE(AJ72,"x",AK72," ",AL72,"x",AM72),CONCATENATE(AJ72,"x",AK72," ",AL72,"x",AM72," ",AN72,"x",AO72)),CONCATENATE(AH72,"x",AI72))</f>
        <v>OxW</v>
      </c>
      <c r="BM72" s="164" t="n">
        <f aca="false">'Result do Turno'!BM70</f>
        <v>0</v>
      </c>
      <c r="BN72" s="164" t="str">
        <f aca="false">IF(AP72="",IF(AV72="",CONCATENATE(AR72,"x",AS72," ",AT72,"x",AU72),CONCATENATE(AR72,"x",AS72," ",AT72,"x",AU72," ",AV72,"x",AW72)),CONCATENATE(AP72,"x",AQ72))</f>
        <v>OxW</v>
      </c>
      <c r="BO72" s="164" t="n">
        <f aca="false">'Result do Turno'!CA72</f>
        <v>1</v>
      </c>
      <c r="BP72" s="164" t="str">
        <f aca="false">IF(AX72="",IF(BD72="",CONCATENATE(AZ72,"x",BA72," ",BB72,"x",BC72),CONCATENATE(AZ72,"x",BA72," ",BB72,"x",BC72," ",BD72,"x",BE72)),CONCATENATE(AX72,"x",AY72))</f>
        <v>4x6 7x5 11x9</v>
      </c>
      <c r="BQ72" s="164" t="n">
        <f aca="false">IF(BH72="x x","",1)</f>
        <v>1</v>
      </c>
      <c r="BR72" s="164" t="str">
        <f aca="false">IF(BG72=1,CONCATENATE($A72, " venceu ",B72," por ",BH72),IF(BH72="OxW",CONCATENATE($A72, " perdeu para ",B72," por WxO"),CONCATENATE($A72, " perdeu para ",B72," por ",BH72)))</f>
        <v>MAXWELL FROTA perdeu para JOSE LUIS por WxO</v>
      </c>
      <c r="BS72" s="164" t="n">
        <f aca="false">IF(BJ72="x x","",1)</f>
        <v>1</v>
      </c>
      <c r="BT72" s="164" t="str">
        <f aca="false">IF(BI72=1,CONCATENATE($A72, " venceu ",D72," por ",BJ72),IF(BJ72="OxW",CONCATENATE($A72, " perdeu para ",D72," por WxO"),CONCATENATE($A72, " perdeu para ",D72," por ",BJ72)))</f>
        <v>MAXWELL FROTA perdeu para ANDERSON ALMEIDA por 7x5 4x6 5x10</v>
      </c>
      <c r="BU72" s="164" t="n">
        <f aca="false">IF(BL72="x x","",1)</f>
        <v>1</v>
      </c>
      <c r="BV72" s="164" t="str">
        <f aca="false">IF(BK72=1,CONCATENATE($A72, " venceu ",F72," por ",BL72),IF(BL72="OxW",CONCATENATE($A72, " perdeu para ",F72," por WxO"),CONCATENATE($A72, " perdeu para ",F72," por ",BL72)))</f>
        <v>MAXWELL FROTA perdeu para DARIO TESTONI por WxO</v>
      </c>
      <c r="BW72" s="164" t="n">
        <f aca="false">IF(BN72="x x","",1)</f>
        <v>1</v>
      </c>
      <c r="BX72" s="164" t="str">
        <f aca="false">IF(BM72=1,CONCATENATE($A72, " venceu ",H72," por ",BN72),IF(BN72="OxW",CONCATENATE($A72, " perdeu para ",H72," por WxO"),CONCATENATE($A72, " perdeu para ",H72," por ",BN72)))</f>
        <v>MAXWELL FROTA perdeu para JOAO MEDEIROS por WxO</v>
      </c>
      <c r="BY72" s="164" t="n">
        <f aca="false">IF(BP72="x x","",1)</f>
        <v>1</v>
      </c>
      <c r="BZ72" s="164" t="str">
        <f aca="false">IF(BO72=1,CONCATENATE($A72, " venceu ",J72," por ",BP72),IF(BP72="OxW",CONCATENATE($A72, " perdeu para ",J72," por WxO"),CONCATENATE($A72, " perdeu para ",J72," por ",BP72)))</f>
        <v>MAXWELL FROTA venceu GLAYSON PIMENTA por 4x6 7x5 11x9</v>
      </c>
      <c r="CB72" s="164" t="str">
        <f aca="false">IF(BQ72=1,BR72,CONCATENATE(A72, " x ",B72))</f>
        <v>MAXWELL FROTA perdeu para JOSE LUIS por WxO</v>
      </c>
      <c r="CC72" s="164" t="str">
        <f aca="false">IF(BS72=1,BT72,CONCATENATE(A72, " x ",D72))</f>
        <v>MAXWELL FROTA perdeu para ANDERSON ALMEIDA por 7x5 4x6 5x10</v>
      </c>
      <c r="CD72" s="164" t="str">
        <f aca="false">IF(BU72=1,BV72,CONCATENATE(A72, " x ",F72))</f>
        <v>MAXWELL FROTA perdeu para DARIO TESTONI por WxO</v>
      </c>
      <c r="CE72" s="164" t="str">
        <f aca="false">IF(BW72=1,BX72,CONCATENATE(A72, " x ",H72))</f>
        <v>MAXWELL FROTA perdeu para JOAO MEDEIROS por WxO</v>
      </c>
      <c r="CF72" s="164" t="str">
        <f aca="false">IF(BY72=1,BZ72,CONCATENATE(A72, " x ",J72))</f>
        <v>MAXWELL FROTA venceu GLAYSON PIMENTA por 4x6 7x5 11x9</v>
      </c>
      <c r="CG72" s="164" t="n">
        <f aca="false">COUNTIF(BH72:BP72,"OxW")</f>
        <v>3</v>
      </c>
      <c r="CH72" s="164" t="str">
        <f aca="false">IF(CG72&gt;2,CONCATENATE(A72," perdeu ",CG72, " jogos por WxO - Seus resultados todos serão alterados para perdidos por WxO",""),"")</f>
        <v>MAXWELL FROTA perdeu 3 jogos por WxO - Seus resultados todos serão alterados para perdidos por WxO</v>
      </c>
    </row>
    <row r="73" customFormat="false" ht="15" hidden="false" customHeight="false" outlineLevel="0" collapsed="false">
      <c r="BG73" s="164" t="n">
        <f aca="false">'Result do Turno'!W73</f>
        <v>0</v>
      </c>
      <c r="BI73" s="164" t="n">
        <f aca="false">'Result do Turno'!AK73</f>
        <v>0</v>
      </c>
      <c r="BL73" s="164" t="str">
        <f aca="false">IF(AH73="",IF(AN73="",CONCATENATE(AJ73,"x",AK73," ",AL73,"x",AM73),CONCATENATE(AJ73,"x",AK73," ",AL73,"x",AM73," ",AN73,"x",AO73)),CONCATENATE(AH73,"x",AI73))</f>
        <v>x x</v>
      </c>
      <c r="BN73" s="164" t="str">
        <f aca="false">IF(AP73="",IF(AV73="",CONCATENATE(AR73,"x",AS73," ",AT73,"x",AU73),CONCATENATE(AR73,"x",AS73," ",AT73,"x",AU73," ",AV73,"x",AW73)),CONCATENATE(AP73,"x",AQ73))</f>
        <v>x x</v>
      </c>
      <c r="BP73" s="164" t="str">
        <f aca="false">IF(AX73="",IF(BD73="",CONCATENATE(AZ73,"x",BA73," ",BB73,"x",BC73),CONCATENATE(AZ73,"x",BA73," ",BB73,"x",BC73," ",BD73,"x",BE73)),CONCATENATE(AX73,"x",AY73))</f>
        <v>x x</v>
      </c>
      <c r="CH73" s="164" t="str">
        <f aca="false">IF(CG73&gt;2,CONCATENATE(A73," perdeu ",CG73, " jogos por WxO - Seus resultados todos serão alterados para perdidos por WxO",""),"")</f>
        <v/>
      </c>
    </row>
    <row r="74" customFormat="false" ht="15" hidden="false" customHeight="false" outlineLevel="0" collapsed="false">
      <c r="BG74" s="164" t="n">
        <f aca="false">'Result do Turno'!W74</f>
        <v>0</v>
      </c>
      <c r="BI74" s="164" t="n">
        <f aca="false">'Result do Turno'!AK74</f>
        <v>0</v>
      </c>
      <c r="BL74" s="164" t="str">
        <f aca="false">IF(AH74="",IF(AN74="",CONCATENATE(AJ74,"x",AK74," ",AL74,"x",AM74),CONCATENATE(AJ74,"x",AK74," ",AL74,"x",AM74," ",AN74,"x",AO74)),CONCATENATE(AH74,"x",AI74))</f>
        <v>x x</v>
      </c>
      <c r="BN74" s="164" t="str">
        <f aca="false">IF(AP74="",IF(AV74="",CONCATENATE(AR74,"x",AS74," ",AT74,"x",AU74),CONCATENATE(AR74,"x",AS74," ",AT74,"x",AU74," ",AV74,"x",AW74)),CONCATENATE(AP74,"x",AQ74))</f>
        <v>x x</v>
      </c>
      <c r="BP74" s="164" t="str">
        <f aca="false">IF(AX74="",IF(BD74="",CONCATENATE(AZ74,"x",BA74," ",BB74,"x",BC74),CONCATENATE(AZ74,"x",BA74," ",BB74,"x",BC74," ",BD74,"x",BE74)),CONCATENATE(AX74,"x",AY74))</f>
        <v>x x</v>
      </c>
      <c r="CH74" s="164" t="str">
        <f aca="false">IF(CG74&gt;2,CONCATENATE(A74," perdeu ",CG74, " jogos por WxO - Seus resultados todos serão alterados para perdidos por WxO",""),"")</f>
        <v/>
      </c>
    </row>
    <row r="75" customFormat="false" ht="15" hidden="false" customHeight="false" outlineLevel="0" collapsed="false">
      <c r="E75" s="164" t="s">
        <v>133</v>
      </c>
      <c r="G75" s="164" t="s">
        <v>133</v>
      </c>
      <c r="I75" s="164" t="s">
        <v>134</v>
      </c>
      <c r="K75" s="164" t="s">
        <v>135</v>
      </c>
      <c r="BG75" s="164" t="n">
        <f aca="false">'Result do Turno'!W75</f>
        <v>0</v>
      </c>
      <c r="BI75" s="164" t="n">
        <f aca="false">'Result do Turno'!AK75</f>
        <v>0</v>
      </c>
      <c r="BL75" s="164" t="str">
        <f aca="false">IF(AH75="",IF(AN75="",CONCATENATE(AJ75,"x",AK75," ",AL75,"x",AM75),CONCATENATE(AJ75,"x",AK75," ",AL75,"x",AM75," ",AN75,"x",AO75)),CONCATENATE(AH75,"x",AI75))</f>
        <v>x x</v>
      </c>
      <c r="BN75" s="164" t="str">
        <f aca="false">IF(AP75="",IF(AV75="",CONCATENATE(AR75,"x",AS75," ",AT75,"x",AU75),CONCATENATE(AR75,"x",AS75," ",AT75,"x",AU75," ",AV75,"x",AW75)),CONCATENATE(AP75,"x",AQ75))</f>
        <v>x x</v>
      </c>
      <c r="BP75" s="164" t="str">
        <f aca="false">IF(AX75="",IF(BD75="",CONCATENATE(AZ75,"x",BA75," ",BB75,"x",BC75),CONCATENATE(AZ75,"x",BA75," ",BB75,"x",BC75," ",BD75,"x",BE75)),CONCATENATE(AX75,"x",AY75))</f>
        <v>x x</v>
      </c>
      <c r="CH75" s="164" t="str">
        <f aca="false">IF(CG75&gt;2,CONCATENATE(A75," perdeu ",CG75, " jogos por WxO - Seus resultados todos serão alterados para perdidos por WxO",""),"")</f>
        <v/>
      </c>
    </row>
    <row r="76" customFormat="false" ht="15" hidden="false" customHeight="false" outlineLevel="0" collapsed="false">
      <c r="A76" s="205" t="str">
        <f aca="false">'Result do Turno'!D76</f>
        <v>VENUS DEA</v>
      </c>
      <c r="B76" s="206" t="str">
        <f aca="false">'Result do Turno'!V77</f>
        <v>UIRA OLIVEIRA</v>
      </c>
      <c r="C76" s="164" t="str">
        <f aca="false">IF(BQ76=1,"",IF(M76=0,A76,B76))</f>
        <v/>
      </c>
      <c r="D76" s="164" t="str">
        <f aca="false">'Result do Turno'!AJ77</f>
        <v>MARLOS PARANHOS</v>
      </c>
      <c r="E76" s="164" t="str">
        <f aca="false">IF(BS76=1,"",IF(N76=0,A76,D76))</f>
        <v/>
      </c>
      <c r="F76" s="206" t="str">
        <f aca="false">'Result do Turno'!AX77</f>
        <v>RICARDO VILLELA</v>
      </c>
      <c r="G76" s="164" t="str">
        <f aca="false">IF(BU76=1,"",IF(O76=0,A76,F76))</f>
        <v/>
      </c>
      <c r="H76" s="206" t="str">
        <f aca="false">'Result do Turno'!BL77</f>
        <v>CRISTIANO SANTOS</v>
      </c>
      <c r="I76" s="164" t="str">
        <f aca="false">IF(BW76=1,"",IF(P76=0,A76,H76))</f>
        <v/>
      </c>
      <c r="J76" s="206" t="str">
        <f aca="false">'Result do Turno'!BZ77</f>
        <v>ARIO TOLEDO</v>
      </c>
      <c r="K76" s="164" t="str">
        <f aca="false">IF(BY76=1,"",IF(Q76=0,A76,J76))</f>
        <v/>
      </c>
      <c r="M76" s="207" t="str">
        <f aca="false">'Result do Turno'!U77</f>
        <v>(D)</v>
      </c>
      <c r="N76" s="207" t="n">
        <f aca="false">'Result do Turno'!AI77</f>
        <v>0</v>
      </c>
      <c r="O76" s="207" t="str">
        <f aca="false">'Result do Turno'!AW77</f>
        <v>(D)</v>
      </c>
      <c r="P76" s="207" t="n">
        <f aca="false">'Result do Turno'!BK77</f>
        <v>0</v>
      </c>
      <c r="Q76" s="207" t="str">
        <f aca="false">'Result do Turno'!BY77</f>
        <v>(D)</v>
      </c>
      <c r="R76" s="208" t="str">
        <f aca="false">IF('Result do Turno'!X76="","",'Result do Turno'!X76)</f>
        <v/>
      </c>
      <c r="S76" s="209" t="str">
        <f aca="false">IF('Result do Turno'!X77="","",'Result do Turno'!X77)</f>
        <v/>
      </c>
      <c r="T76" s="209" t="n">
        <f aca="false">IF('Result do Turno'!Y76="","",'Result do Turno'!Y76)</f>
        <v>3</v>
      </c>
      <c r="U76" s="209" t="n">
        <f aca="false">IF('Result do Turno'!Y77="","",'Result do Turno'!Y77)</f>
        <v>6</v>
      </c>
      <c r="V76" s="209" t="n">
        <f aca="false">IF('Result do Turno'!Z76="","",'Result do Turno'!Z76)</f>
        <v>2</v>
      </c>
      <c r="W76" s="209" t="n">
        <f aca="false">IF('Result do Turno'!Z77="","",'Result do Turno'!Z77)</f>
        <v>6</v>
      </c>
      <c r="X76" s="209" t="str">
        <f aca="false">IF('Result do Turno'!AA76="","",'Result do Turno'!AA76)</f>
        <v/>
      </c>
      <c r="Y76" s="210" t="str">
        <f aca="false">IF('Result do Turno'!AA77="","",'Result do Turno'!AA77)</f>
        <v/>
      </c>
      <c r="Z76" s="208" t="str">
        <f aca="false">IF('Result do Turno'!AL76="","",'Result do Turno'!AL76)</f>
        <v/>
      </c>
      <c r="AA76" s="209" t="str">
        <f aca="false">IF('Result do Turno'!AL77="","",'Result do Turno'!AL77)</f>
        <v/>
      </c>
      <c r="AB76" s="209" t="n">
        <f aca="false">IF('Result do Turno'!AM76="","",'Result do Turno'!AM76)</f>
        <v>6</v>
      </c>
      <c r="AC76" s="209" t="n">
        <f aca="false">IF('Result do Turno'!AM77="","",'Result do Turno'!AM77)</f>
        <v>4</v>
      </c>
      <c r="AD76" s="209" t="n">
        <f aca="false">IF('Result do Turno'!AN76="","",'Result do Turno'!AN76)</f>
        <v>2</v>
      </c>
      <c r="AE76" s="209" t="n">
        <f aca="false">IF('Result do Turno'!AN77="","",'Result do Turno'!AN77)</f>
        <v>6</v>
      </c>
      <c r="AF76" s="209" t="n">
        <f aca="false">IF('Result do Turno'!AO76="","",'Result do Turno'!AO76)</f>
        <v>8</v>
      </c>
      <c r="AG76" s="210" t="n">
        <f aca="false">IF('Result do Turno'!AO77="","",'Result do Turno'!AO77)</f>
        <v>10</v>
      </c>
      <c r="AH76" s="208" t="str">
        <f aca="false">IF('Result do Turno'!AZ76="","",'Result do Turno'!AZ76)</f>
        <v/>
      </c>
      <c r="AI76" s="209" t="str">
        <f aca="false">IF('Result do Turno'!AZ77="","",'Result do Turno'!AZ77)</f>
        <v/>
      </c>
      <c r="AJ76" s="209" t="n">
        <f aca="false">IF('Result do Turno'!BA76="","",'Result do Turno'!BA76)</f>
        <v>7</v>
      </c>
      <c r="AK76" s="209" t="n">
        <f aca="false">IF('Result do Turno'!BA77="","",'Result do Turno'!BA77)</f>
        <v>5</v>
      </c>
      <c r="AL76" s="209" t="n">
        <f aca="false">IF('Result do Turno'!BB76="","",'Result do Turno'!BB76)</f>
        <v>6</v>
      </c>
      <c r="AM76" s="209" t="n">
        <f aca="false">IF('Result do Turno'!BB77="","",'Result do Turno'!BB77)</f>
        <v>3</v>
      </c>
      <c r="AN76" s="209" t="str">
        <f aca="false">IF('Result do Turno'!BC76="","",'Result do Turno'!BC76)</f>
        <v/>
      </c>
      <c r="AO76" s="210" t="str">
        <f aca="false">IF('Result do Turno'!BC77="","",'Result do Turno'!BC77)</f>
        <v/>
      </c>
      <c r="AP76" s="208" t="str">
        <f aca="false">IF('Result do Turno'!BN76="","",'Result do Turno'!BN76)</f>
        <v>W</v>
      </c>
      <c r="AQ76" s="209" t="str">
        <f aca="false">IF('Result do Turno'!BN77="","",'Result do Turno'!BN77)</f>
        <v>O</v>
      </c>
      <c r="AR76" s="209" t="str">
        <f aca="false">IF('Result do Turno'!BO76="","",'Result do Turno'!BO76)</f>
        <v/>
      </c>
      <c r="AS76" s="209" t="str">
        <f aca="false">IF('Result do Turno'!BO77="","",'Result do Turno'!BO77)</f>
        <v/>
      </c>
      <c r="AT76" s="209" t="str">
        <f aca="false">IF('Result do Turno'!BP76="","",'Result do Turno'!BP76)</f>
        <v/>
      </c>
      <c r="AU76" s="209" t="str">
        <f aca="false">IF('Result do Turno'!BP77="","",'Result do Turno'!BP77)</f>
        <v/>
      </c>
      <c r="AV76" s="209" t="str">
        <f aca="false">IF('Result do Turno'!BQ76="","",'Result do Turno'!BQ76)</f>
        <v/>
      </c>
      <c r="AW76" s="210" t="str">
        <f aca="false">IF('Result do Turno'!BQ77="","",'Result do Turno'!BQ77)</f>
        <v/>
      </c>
      <c r="AX76" s="208" t="str">
        <f aca="false">IF('Result do Turno'!CB76="","",'Result do Turno'!CB76)</f>
        <v/>
      </c>
      <c r="AY76" s="209" t="str">
        <f aca="false">IF('Result do Turno'!CB77="","",'Result do Turno'!CB77)</f>
        <v/>
      </c>
      <c r="AZ76" s="209" t="n">
        <f aca="false">IF('Result do Turno'!CC76="","",'Result do Turno'!CC76)</f>
        <v>1</v>
      </c>
      <c r="BA76" s="209" t="n">
        <f aca="false">IF('Result do Turno'!CC77="","",'Result do Turno'!CC77)</f>
        <v>6</v>
      </c>
      <c r="BB76" s="209" t="n">
        <f aca="false">IF('Result do Turno'!CD76="","",'Result do Turno'!CD76)</f>
        <v>5</v>
      </c>
      <c r="BC76" s="209" t="n">
        <f aca="false">IF('Result do Turno'!CD77="","",'Result do Turno'!CD77)</f>
        <v>7</v>
      </c>
      <c r="BD76" s="209" t="str">
        <f aca="false">IF('Result do Turno'!CE76="","",'Result do Turno'!CE76)</f>
        <v/>
      </c>
      <c r="BE76" s="210" t="str">
        <f aca="false">IF('Result do Turno'!CE77="","",'Result do Turno'!CE77)</f>
        <v/>
      </c>
      <c r="BG76" s="164" t="n">
        <f aca="false">'Result do Turno'!W76</f>
        <v>0</v>
      </c>
      <c r="BH76" s="164" t="str">
        <f aca="false">IF(R76="",IF(X76="",CONCATENATE(T76,"x",U76," ",V76,"x",W76),CONCATENATE(T76,"x",U76," ",V76,"x",W76," ",X76,"x",Y76)),CONCATENATE(R76,"x",S76))</f>
        <v>3x6 2x6</v>
      </c>
      <c r="BI76" s="164" t="n">
        <f aca="false">'Result do Turno'!AK76</f>
        <v>0</v>
      </c>
      <c r="BJ76" s="164" t="str">
        <f aca="false">IF(Z76="",IF(AF76="",CONCATENATE(AB76,"x",AC76," ",AD76,"x",AE76),CONCATENATE(AB76,"x",AC76," ",AD76,"x",AE76," ",AF76,"x",AG76)),CONCATENATE(Z76,"x",AA76))</f>
        <v>6x4 2x6 8x10</v>
      </c>
      <c r="BK76" s="164" t="n">
        <f aca="false">'Result do Turno'!AY76</f>
        <v>1</v>
      </c>
      <c r="BL76" s="164" t="str">
        <f aca="false">IF(AH76="",IF(AN76="",CONCATENATE(AJ76,"x",AK76," ",AL76,"x",AM76),CONCATENATE(AJ76,"x",AK76," ",AL76,"x",AM76," ",AN76,"x",AO76)),CONCATENATE(AH76,"x",AI76))</f>
        <v>7x5 6x3</v>
      </c>
      <c r="BM76" s="164" t="n">
        <f aca="false">'Result do Turno'!BM76</f>
        <v>1</v>
      </c>
      <c r="BN76" s="164" t="str">
        <f aca="false">IF(AP76="",IF(AV76="",CONCATENATE(AR76,"x",AS76," ",AT76,"x",AU76),CONCATENATE(AR76,"x",AS76," ",AT76,"x",AU76," ",AV76,"x",AW76)),CONCATENATE(AP76,"x",AQ76))</f>
        <v>WxO</v>
      </c>
      <c r="BO76" s="164" t="n">
        <f aca="false">'Result do Turno'!CA76</f>
        <v>0</v>
      </c>
      <c r="BP76" s="164" t="str">
        <f aca="false">IF(AX76="",IF(BD76="",CONCATENATE(AZ76,"x",BA76," ",BB76,"x",BC76),CONCATENATE(AZ76,"x",BA76," ",BB76,"x",BC76," ",BD76,"x",BE76)),CONCATENATE(AX76,"x",AY76))</f>
        <v>1x6 5x7</v>
      </c>
      <c r="BQ76" s="164" t="n">
        <f aca="false">IF(BH76="x x","",1)</f>
        <v>1</v>
      </c>
      <c r="BR76" s="164" t="str">
        <f aca="false">IF(BG76=1,CONCATENATE($A76, " venceu ",B76," por ",BH76),IF(BH76="OxW",CONCATENATE($A76, " perdeu para ",B76," por WxO"),CONCATENATE($A76, " perdeu para ",B76," por ",BH76)))</f>
        <v>VENUS DEA perdeu para UIRA OLIVEIRA por 3x6 2x6</v>
      </c>
      <c r="BS76" s="164" t="n">
        <f aca="false">IF(BJ76="x x","",1)</f>
        <v>1</v>
      </c>
      <c r="BT76" s="164" t="str">
        <f aca="false">IF(BI76=1,CONCATENATE($A76, " venceu ",D76," por ",BJ76),IF(BJ76="OxW",CONCATENATE($A76, " perdeu para ",D76," por WxO"),CONCATENATE($A76, " perdeu para ",D76," por ",BJ76)))</f>
        <v>VENUS DEA perdeu para MARLOS PARANHOS por 6x4 2x6 8x10</v>
      </c>
      <c r="BU76" s="164" t="n">
        <f aca="false">IF(BL76="x x","",1)</f>
        <v>1</v>
      </c>
      <c r="BV76" s="164" t="str">
        <f aca="false">IF(BK76=1,CONCATENATE($A76, " venceu ",F76," por ",BL76),IF(BL76="OxW",CONCATENATE($A76, " perdeu para ",F76," por WxO"),CONCATENATE($A76, " perdeu para ",F76," por ",BL76)))</f>
        <v>VENUS DEA venceu RICARDO VILLELA por 7x5 6x3</v>
      </c>
      <c r="BW76" s="164" t="n">
        <f aca="false">IF(BN76="x x","",1)</f>
        <v>1</v>
      </c>
      <c r="BX76" s="164" t="str">
        <f aca="false">IF(BM76=1,CONCATENATE($A76, " venceu ",H76," por ",BN76),IF(BN76="OxW",CONCATENATE($A76, " perdeu para ",H76," por WxO"),CONCATENATE($A76, " perdeu para ",H76," por ",BN76)))</f>
        <v>VENUS DEA venceu CRISTIANO SANTOS por WxO</v>
      </c>
      <c r="BY76" s="164" t="n">
        <f aca="false">IF(BP76="x x","",1)</f>
        <v>1</v>
      </c>
      <c r="BZ76" s="164" t="str">
        <f aca="false">IF(BO76=1,CONCATENATE($A76, " venceu ",J76," por ",BP76),IF(BP76="OxW",CONCATENATE($A76, " perdeu para ",J76," por WxO"),CONCATENATE($A76, " perdeu para ",J76," por ",BP76)))</f>
        <v>VENUS DEA perdeu para ARIO TOLEDO por 1x6 5x7</v>
      </c>
      <c r="CB76" s="164" t="str">
        <f aca="false">IF(BQ76=1,BR76,CONCATENATE(A76, " x ",B76))</f>
        <v>VENUS DEA perdeu para UIRA OLIVEIRA por 3x6 2x6</v>
      </c>
      <c r="CC76" s="164" t="str">
        <f aca="false">IF(BS76=1,BT76,CONCATENATE(A76, " x ",D76))</f>
        <v>VENUS DEA perdeu para MARLOS PARANHOS por 6x4 2x6 8x10</v>
      </c>
      <c r="CD76" s="164" t="str">
        <f aca="false">IF(BU76=1,BV76,CONCATENATE(A76, " x ",F76))</f>
        <v>VENUS DEA venceu RICARDO VILLELA por 7x5 6x3</v>
      </c>
      <c r="CE76" s="164" t="str">
        <f aca="false">IF(BW76=1,BX76,CONCATENATE(A76, " x ",H76))</f>
        <v>VENUS DEA venceu CRISTIANO SANTOS por WxO</v>
      </c>
      <c r="CF76" s="164" t="str">
        <f aca="false">IF(BY76=1,BZ76,CONCATENATE(A76, " x ",J76))</f>
        <v>VENUS DEA perdeu para ARIO TOLEDO por 1x6 5x7</v>
      </c>
      <c r="CG76" s="164" t="n">
        <f aca="false">COUNTIF(BH76:BP76,"OxW")</f>
        <v>0</v>
      </c>
      <c r="CH76" s="164" t="str">
        <f aca="false">IF(CG76&gt;2,CONCATENATE(A76," perdeu ",CG76, " jogos por WxO - Seus resultados todos serão alterados para perdidos por WxO",""),"")</f>
        <v/>
      </c>
    </row>
    <row r="77" customFormat="false" ht="15" hidden="false" customHeight="false" outlineLevel="0" collapsed="false">
      <c r="A77" s="205" t="str">
        <f aca="false">'Result do Turno'!D77</f>
        <v>ARIO TOLEDO</v>
      </c>
      <c r="B77" s="164" t="str">
        <f aca="false">'Result do Turno'!V79</f>
        <v>MARLOS PARANHOS</v>
      </c>
      <c r="C77" s="164" t="str">
        <f aca="false">IF(BQ77=1,"",IF(M77=0,A77,B77))</f>
        <v/>
      </c>
      <c r="D77" s="164" t="str">
        <f aca="false">'Result do Turno'!AJ79</f>
        <v>RICARDO VILLELA</v>
      </c>
      <c r="E77" s="164" t="str">
        <f aca="false">IF(BS77=1,"",IF(N77=0,A77,D77))</f>
        <v/>
      </c>
      <c r="F77" s="164" t="str">
        <f aca="false">'Result do Turno'!AX79</f>
        <v>CRISTIANO SANTOS</v>
      </c>
      <c r="G77" s="164" t="str">
        <f aca="false">IF(BU77=1,"",IF(O77=0,A77,F77))</f>
        <v/>
      </c>
      <c r="H77" s="164" t="str">
        <f aca="false">'Result do Turno'!BL79</f>
        <v>UIRA OLIVEIRA</v>
      </c>
      <c r="I77" s="164" t="str">
        <f aca="false">IF(BW77=1,"",IF(P77=0,A77,H77))</f>
        <v/>
      </c>
      <c r="J77" s="164" t="str">
        <f aca="false">'Result do Turno'!BZ76</f>
        <v>VENUS DEA</v>
      </c>
      <c r="K77" s="164" t="str">
        <f aca="false">IF(BY77=1,"",IF(Q77=0,A77,J77))</f>
        <v/>
      </c>
      <c r="M77" s="207" t="str">
        <f aca="false">'Result do Turno'!U79</f>
        <v>(D)</v>
      </c>
      <c r="N77" s="207" t="n">
        <f aca="false">'Result do Turno'!AI79</f>
        <v>0</v>
      </c>
      <c r="O77" s="207" t="str">
        <f aca="false">'Result do Turno'!AW79</f>
        <v>(D)</v>
      </c>
      <c r="P77" s="207" t="str">
        <f aca="false">'Result do Turno'!BK79</f>
        <v>(D)</v>
      </c>
      <c r="Q77" s="207" t="n">
        <f aca="false">'Result do Turno'!BY76</f>
        <v>0</v>
      </c>
      <c r="R77" s="211" t="str">
        <f aca="false">IF('Result do Turno'!X78="","",'Result do Turno'!X78)</f>
        <v/>
      </c>
      <c r="S77" s="212" t="str">
        <f aca="false">IF('Result do Turno'!X79="","",'Result do Turno'!X79)</f>
        <v/>
      </c>
      <c r="T77" s="212" t="n">
        <f aca="false">IF('Result do Turno'!Y78="","",'Result do Turno'!Y78)</f>
        <v>6</v>
      </c>
      <c r="U77" s="212" t="n">
        <f aca="false">IF('Result do Turno'!Y79="","",'Result do Turno'!Y79)</f>
        <v>7</v>
      </c>
      <c r="V77" s="212" t="n">
        <f aca="false">IF('Result do Turno'!Z78="","",'Result do Turno'!Z78)</f>
        <v>1</v>
      </c>
      <c r="W77" s="212" t="n">
        <f aca="false">IF('Result do Turno'!Z79="","",'Result do Turno'!Z79)</f>
        <v>6</v>
      </c>
      <c r="X77" s="212" t="str">
        <f aca="false">IF('Result do Turno'!AA78="","",'Result do Turno'!AA78)</f>
        <v/>
      </c>
      <c r="Y77" s="213" t="str">
        <f aca="false">IF('Result do Turno'!AA79="","",'Result do Turno'!AA79)</f>
        <v/>
      </c>
      <c r="Z77" s="211" t="str">
        <f aca="false">IF('Result do Turno'!AL78="","",'Result do Turno'!AL78)</f>
        <v/>
      </c>
      <c r="AA77" s="212" t="str">
        <f aca="false">IF('Result do Turno'!AL79="","",'Result do Turno'!AL79)</f>
        <v/>
      </c>
      <c r="AB77" s="212" t="n">
        <f aca="false">IF('Result do Turno'!AM78="","",'Result do Turno'!AM78)</f>
        <v>6</v>
      </c>
      <c r="AC77" s="212" t="n">
        <f aca="false">IF('Result do Turno'!AM79="","",'Result do Turno'!AM79)</f>
        <v>3</v>
      </c>
      <c r="AD77" s="212" t="n">
        <f aca="false">IF('Result do Turno'!AN78="","",'Result do Turno'!AN78)</f>
        <v>6</v>
      </c>
      <c r="AE77" s="212" t="n">
        <f aca="false">IF('Result do Turno'!AN79="","",'Result do Turno'!AN79)</f>
        <v>3</v>
      </c>
      <c r="AF77" s="212" t="str">
        <f aca="false">IF('Result do Turno'!AO78="","",'Result do Turno'!AO78)</f>
        <v/>
      </c>
      <c r="AG77" s="213" t="str">
        <f aca="false">IF('Result do Turno'!AO79="","",'Result do Turno'!AO79)</f>
        <v/>
      </c>
      <c r="AH77" s="211" t="str">
        <f aca="false">IF('Result do Turno'!AZ78="","",'Result do Turno'!AZ78)</f>
        <v>W</v>
      </c>
      <c r="AI77" s="212" t="str">
        <f aca="false">IF('Result do Turno'!AZ79="","",'Result do Turno'!AZ79)</f>
        <v>O</v>
      </c>
      <c r="AJ77" s="212" t="str">
        <f aca="false">IF('Result do Turno'!BA78="","",'Result do Turno'!BA78)</f>
        <v/>
      </c>
      <c r="AK77" s="212" t="str">
        <f aca="false">IF('Result do Turno'!BA79="","",'Result do Turno'!BA79)</f>
        <v/>
      </c>
      <c r="AL77" s="212" t="str">
        <f aca="false">IF('Result do Turno'!BB78="","",'Result do Turno'!BB78)</f>
        <v/>
      </c>
      <c r="AM77" s="212" t="str">
        <f aca="false">IF('Result do Turno'!BB79="","",'Result do Turno'!BB79)</f>
        <v/>
      </c>
      <c r="AN77" s="212" t="str">
        <f aca="false">IF('Result do Turno'!BC78="","",'Result do Turno'!BC78)</f>
        <v/>
      </c>
      <c r="AO77" s="213" t="str">
        <f aca="false">IF('Result do Turno'!BC79="","",'Result do Turno'!BC79)</f>
        <v/>
      </c>
      <c r="AP77" s="211" t="str">
        <f aca="false">IF('Result do Turno'!BN78="","",'Result do Turno'!BN78)</f>
        <v/>
      </c>
      <c r="AQ77" s="212" t="str">
        <f aca="false">IF('Result do Turno'!BN79="","",'Result do Turno'!BN79)</f>
        <v/>
      </c>
      <c r="AR77" s="212" t="n">
        <f aca="false">IF('Result do Turno'!BO78="","",'Result do Turno'!BO78)</f>
        <v>6</v>
      </c>
      <c r="AS77" s="212" t="n">
        <f aca="false">IF('Result do Turno'!BO79="","",'Result do Turno'!BO79)</f>
        <v>1</v>
      </c>
      <c r="AT77" s="212" t="n">
        <f aca="false">IF('Result do Turno'!BP78="","",'Result do Turno'!BP78)</f>
        <v>4</v>
      </c>
      <c r="AU77" s="212" t="n">
        <f aca="false">IF('Result do Turno'!BP79="","",'Result do Turno'!BP79)</f>
        <v>6</v>
      </c>
      <c r="AV77" s="212" t="n">
        <f aca="false">IF('Result do Turno'!BQ78="","",'Result do Turno'!BQ78)</f>
        <v>10</v>
      </c>
      <c r="AW77" s="213" t="n">
        <f aca="false">IF('Result do Turno'!BQ79="","",'Result do Turno'!BQ79)</f>
        <v>5</v>
      </c>
      <c r="AX77" s="211" t="str">
        <f aca="false">IF('Result do Turno'!CB77="","",'Result do Turno'!CB77)</f>
        <v/>
      </c>
      <c r="AY77" s="212" t="str">
        <f aca="false">IF('Result do Turno'!CB76="","",'Result do Turno'!CB76)</f>
        <v/>
      </c>
      <c r="AZ77" s="212" t="n">
        <f aca="false">IF('Result do Turno'!CC77="","",'Result do Turno'!CC77)</f>
        <v>6</v>
      </c>
      <c r="BA77" s="212" t="n">
        <f aca="false">IF('Result do Turno'!CC76="","",'Result do Turno'!CC76)</f>
        <v>1</v>
      </c>
      <c r="BB77" s="212" t="n">
        <f aca="false">IF('Result do Turno'!CD77="","",'Result do Turno'!CD77)</f>
        <v>7</v>
      </c>
      <c r="BC77" s="212" t="n">
        <f aca="false">IF('Result do Turno'!CD76="","",'Result do Turno'!CD76)</f>
        <v>5</v>
      </c>
      <c r="BD77" s="212" t="str">
        <f aca="false">IF('Result do Turno'!CE77="","",'Result do Turno'!CE77)</f>
        <v/>
      </c>
      <c r="BE77" s="213" t="str">
        <f aca="false">IF('Result do Turno'!CE76="","",'Result do Turno'!CE76)</f>
        <v/>
      </c>
      <c r="BG77" s="164" t="n">
        <f aca="false">'Result do Turno'!W78</f>
        <v>0</v>
      </c>
      <c r="BH77" s="164" t="str">
        <f aca="false">IF(R77="",IF(X77="",CONCATENATE(T77,"x",U77," ",V77,"x",W77),CONCATENATE(T77,"x",U77," ",V77,"x",W77," ",X77,"x",Y77)),CONCATENATE(R77,"x",S77))</f>
        <v>6x7 1x6</v>
      </c>
      <c r="BI77" s="164" t="n">
        <f aca="false">'Result do Turno'!AK78</f>
        <v>1</v>
      </c>
      <c r="BJ77" s="164" t="str">
        <f aca="false">IF(Z77="",IF(AF77="",CONCATENATE(AB77,"x",AC77," ",AD77,"x",AE77),CONCATENATE(AB77,"x",AC77," ",AD77,"x",AE77," ",AF77,"x",AG77)),CONCATENATE(Z77,"x",AA77))</f>
        <v>6x3 6x3</v>
      </c>
      <c r="BK77" s="164" t="n">
        <f aca="false">'Result do Turno'!AY78</f>
        <v>1</v>
      </c>
      <c r="BL77" s="164" t="str">
        <f aca="false">IF(AH77="",IF(AN77="",CONCATENATE(AJ77,"x",AK77," ",AL77,"x",AM77),CONCATENATE(AJ77,"x",AK77," ",AL77,"x",AM77," ",AN77,"x",AO77)),CONCATENATE(AH77,"x",AI77))</f>
        <v>WxO</v>
      </c>
      <c r="BM77" s="164" t="n">
        <f aca="false">'Result do Turno'!BM78</f>
        <v>1</v>
      </c>
      <c r="BN77" s="164" t="str">
        <f aca="false">IF(AP77="",IF(AV77="",CONCATENATE(AR77,"x",AS77," ",AT77,"x",AU77),CONCATENATE(AR77,"x",AS77," ",AT77,"x",AU77," ",AV77,"x",AW77)),CONCATENATE(AP77,"x",AQ77))</f>
        <v>6x1 4x6 10x5</v>
      </c>
      <c r="BO77" s="164" t="n">
        <f aca="false">'Result do Turno'!CA77</f>
        <v>1</v>
      </c>
      <c r="BP77" s="164" t="str">
        <f aca="false">IF(AX77="",IF(BD77="",CONCATENATE(AZ77,"x",BA77," ",BB77,"x",BC77),CONCATENATE(AZ77,"x",BA77," ",BB77,"x",BC77," ",BD77,"x",BE77)),CONCATENATE(AX77,"x",AY77))</f>
        <v>6x1 7x5</v>
      </c>
      <c r="BQ77" s="164" t="n">
        <f aca="false">IF(BH77="x x","",1)</f>
        <v>1</v>
      </c>
      <c r="BR77" s="164" t="str">
        <f aca="false">IF(BG77=1,CONCATENATE($A77, " venceu ",B77," por ",BH77),IF(BH77="OxW",CONCATENATE($A77, " perdeu para ",B77," por WxO"),CONCATENATE($A77, " perdeu para ",B77," por ",BH77)))</f>
        <v>ARIO TOLEDO perdeu para MARLOS PARANHOS por 6x7 1x6</v>
      </c>
      <c r="BS77" s="164" t="n">
        <f aca="false">IF(BJ77="x x","",1)</f>
        <v>1</v>
      </c>
      <c r="BT77" s="164" t="str">
        <f aca="false">IF(BI77=1,CONCATENATE($A77, " venceu ",D77," por ",BJ77),IF(BJ77="OxW",CONCATENATE($A77, " perdeu para ",D77," por WxO"),CONCATENATE($A77, " perdeu para ",D77," por ",BJ77)))</f>
        <v>ARIO TOLEDO venceu RICARDO VILLELA por 6x3 6x3</v>
      </c>
      <c r="BU77" s="164" t="n">
        <f aca="false">IF(BL77="x x","",1)</f>
        <v>1</v>
      </c>
      <c r="BV77" s="164" t="str">
        <f aca="false">IF(BK77=1,CONCATENATE($A77, " venceu ",F77," por ",BL77),IF(BL77="OxW",CONCATENATE($A77, " perdeu para ",F77," por WxO"),CONCATENATE($A77, " perdeu para ",F77," por ",BL77)))</f>
        <v>ARIO TOLEDO venceu CRISTIANO SANTOS por WxO</v>
      </c>
      <c r="BW77" s="164" t="n">
        <f aca="false">IF(BN77="x x","",1)</f>
        <v>1</v>
      </c>
      <c r="BX77" s="164" t="str">
        <f aca="false">IF(BM77=1,CONCATENATE($A77, " venceu ",H77," por ",BN77),IF(BN77="OxW",CONCATENATE($A77, " perdeu para ",H77," por WxO"),CONCATENATE($A77, " perdeu para ",H77," por ",BN77)))</f>
        <v>ARIO TOLEDO venceu UIRA OLIVEIRA por 6x1 4x6 10x5</v>
      </c>
      <c r="BY77" s="164" t="n">
        <f aca="false">IF(BP77="x x","",1)</f>
        <v>1</v>
      </c>
      <c r="BZ77" s="164" t="str">
        <f aca="false">IF(BO77=1,CONCATENATE($A77, " venceu ",J77," por ",BP77),IF(BP77="OxW",CONCATENATE($A77, " perdeu para ",J77," por WxO"),CONCATENATE($A77, " perdeu para ",J77," por ",BP77)))</f>
        <v>ARIO TOLEDO venceu VENUS DEA por 6x1 7x5</v>
      </c>
      <c r="CB77" s="164" t="str">
        <f aca="false">IF(BQ77=1,BR77,CONCATENATE(A77, " x ",B77))</f>
        <v>ARIO TOLEDO perdeu para MARLOS PARANHOS por 6x7 1x6</v>
      </c>
      <c r="CC77" s="164" t="str">
        <f aca="false">IF(BS77=1,BT77,CONCATENATE(A77, " x ",D77))</f>
        <v>ARIO TOLEDO venceu RICARDO VILLELA por 6x3 6x3</v>
      </c>
      <c r="CD77" s="164" t="str">
        <f aca="false">IF(BU77=1,BV77,CONCATENATE(A77, " x ",F77))</f>
        <v>ARIO TOLEDO venceu CRISTIANO SANTOS por WxO</v>
      </c>
      <c r="CE77" s="164" t="str">
        <f aca="false">IF(BW77=1,BX77,CONCATENATE(A77, " x ",H77))</f>
        <v>ARIO TOLEDO venceu UIRA OLIVEIRA por 6x1 4x6 10x5</v>
      </c>
      <c r="CF77" s="164" t="str">
        <f aca="false">IF(BY77=1,BZ77,CONCATENATE(A77, " x ",J77))</f>
        <v>ARIO TOLEDO venceu VENUS DEA por 6x1 7x5</v>
      </c>
      <c r="CG77" s="164" t="n">
        <f aca="false">COUNTIF(BH77:BP77,"OxW")</f>
        <v>0</v>
      </c>
      <c r="CH77" s="164" t="str">
        <f aca="false">IF(CG77&gt;2,CONCATENATE(A77," perdeu ",CG77, " jogos por WxO - Seus resultados todos serão alterados para perdidos por WxO",""),"")</f>
        <v/>
      </c>
    </row>
    <row r="78" customFormat="false" ht="15" hidden="false" customHeight="false" outlineLevel="0" collapsed="false">
      <c r="A78" s="205" t="str">
        <f aca="false">'Result do Turno'!D78</f>
        <v>CRISTIANO SANTOS</v>
      </c>
      <c r="B78" s="164" t="str">
        <f aca="false">'Result do Turno'!V81</f>
        <v>RICARDO VILLELA</v>
      </c>
      <c r="C78" s="164" t="str">
        <f aca="false">IF(BQ78=1,"",IF(M78=0,A78,B78))</f>
        <v/>
      </c>
      <c r="D78" s="164" t="str">
        <f aca="false">'Result do Turno'!AJ81</f>
        <v>UIRA OLIVEIRA</v>
      </c>
      <c r="E78" s="164" t="str">
        <f aca="false">IF(BS78=1,"",IF(N78=0,A78,D78))</f>
        <v/>
      </c>
      <c r="F78" s="164" t="str">
        <f aca="false">'Result do Turno'!AX78</f>
        <v>ARIO TOLEDO</v>
      </c>
      <c r="G78" s="164" t="str">
        <f aca="false">IF(BU78=1,"",IF(O78=0,A78,F78))</f>
        <v/>
      </c>
      <c r="H78" s="164" t="str">
        <f aca="false">'Result do Turno'!BL76</f>
        <v>VENUS DEA</v>
      </c>
      <c r="I78" s="164" t="str">
        <f aca="false">IF(BW78=1,"",IF(P78=0,A78,H78))</f>
        <v/>
      </c>
      <c r="J78" s="164" t="str">
        <f aca="false">'Result do Turno'!BZ79</f>
        <v>MARLOS PARANHOS</v>
      </c>
      <c r="K78" s="164" t="str">
        <f aca="false">IF(BY78=1,"",IF(Q78=0,A78,J78))</f>
        <v/>
      </c>
      <c r="M78" s="207" t="str">
        <f aca="false">'Result do Turno'!U81</f>
        <v>(D)</v>
      </c>
      <c r="N78" s="207" t="n">
        <f aca="false">'Result do Turno'!AI81</f>
        <v>0</v>
      </c>
      <c r="O78" s="207" t="n">
        <f aca="false">'Result do Turno'!AW78</f>
        <v>0</v>
      </c>
      <c r="P78" s="207" t="str">
        <f aca="false">'Result do Turno'!BK76</f>
        <v>(D)</v>
      </c>
      <c r="Q78" s="207" t="n">
        <f aca="false">'Result do Turno'!BY79</f>
        <v>0</v>
      </c>
      <c r="R78" s="211" t="str">
        <f aca="false">IF('Result do Turno'!X80="","",'Result do Turno'!X80)</f>
        <v/>
      </c>
      <c r="S78" s="212" t="str">
        <f aca="false">IF('Result do Turno'!X81="","",'Result do Turno'!X81)</f>
        <v/>
      </c>
      <c r="T78" s="212" t="n">
        <f aca="false">IF('Result do Turno'!Y80="","",'Result do Turno'!Y80)</f>
        <v>6</v>
      </c>
      <c r="U78" s="212" t="n">
        <f aca="false">IF('Result do Turno'!Y81="","",'Result do Turno'!Y81)</f>
        <v>4</v>
      </c>
      <c r="V78" s="212" t="n">
        <f aca="false">IF('Result do Turno'!Z80="","",'Result do Turno'!Z80)</f>
        <v>6</v>
      </c>
      <c r="W78" s="212" t="n">
        <f aca="false">IF('Result do Turno'!Z81="","",'Result do Turno'!Z81)</f>
        <v>3</v>
      </c>
      <c r="X78" s="212" t="str">
        <f aca="false">IF('Result do Turno'!AA80="","",'Result do Turno'!AA80)</f>
        <v/>
      </c>
      <c r="Y78" s="213" t="str">
        <f aca="false">IF('Result do Turno'!AA81="","",'Result do Turno'!AA81)</f>
        <v/>
      </c>
      <c r="Z78" s="211" t="str">
        <f aca="false">IF('Result do Turno'!AL80="","",'Result do Turno'!AL80)</f>
        <v/>
      </c>
      <c r="AA78" s="212" t="str">
        <f aca="false">IF('Result do Turno'!AL81="","",'Result do Turno'!AL81)</f>
        <v/>
      </c>
      <c r="AB78" s="212" t="n">
        <f aca="false">IF('Result do Turno'!AM80="","",'Result do Turno'!AM80)</f>
        <v>2</v>
      </c>
      <c r="AC78" s="212" t="n">
        <f aca="false">IF('Result do Turno'!AM81="","",'Result do Turno'!AM81)</f>
        <v>6</v>
      </c>
      <c r="AD78" s="212" t="n">
        <f aca="false">IF('Result do Turno'!AN80="","",'Result do Turno'!AN80)</f>
        <v>4</v>
      </c>
      <c r="AE78" s="212" t="n">
        <f aca="false">IF('Result do Turno'!AN81="","",'Result do Turno'!AN81)</f>
        <v>6</v>
      </c>
      <c r="AF78" s="212" t="str">
        <f aca="false">IF('Result do Turno'!AO80="","",'Result do Turno'!AO80)</f>
        <v/>
      </c>
      <c r="AG78" s="213" t="str">
        <f aca="false">IF('Result do Turno'!AO81="","",'Result do Turno'!AO81)</f>
        <v/>
      </c>
      <c r="AH78" s="211" t="str">
        <f aca="false">IF('Result do Turno'!AZ79="","",'Result do Turno'!AZ79)</f>
        <v>O</v>
      </c>
      <c r="AI78" s="212" t="str">
        <f aca="false">IF('Result do Turno'!AZ78="","",'Result do Turno'!AZ78)</f>
        <v>W</v>
      </c>
      <c r="AJ78" s="212" t="str">
        <f aca="false">IF('Result do Turno'!BA79="","",'Result do Turno'!BA79)</f>
        <v/>
      </c>
      <c r="AK78" s="212" t="str">
        <f aca="false">IF('Result do Turno'!BA78="","",'Result do Turno'!BA78)</f>
        <v/>
      </c>
      <c r="AL78" s="212" t="str">
        <f aca="false">IF('Result do Turno'!BB79="","",'Result do Turno'!BB79)</f>
        <v/>
      </c>
      <c r="AM78" s="212" t="str">
        <f aca="false">IF('Result do Turno'!BB78="","",'Result do Turno'!BB78)</f>
        <v/>
      </c>
      <c r="AN78" s="212" t="str">
        <f aca="false">IF('Result do Turno'!BC79="","",'Result do Turno'!BC79)</f>
        <v/>
      </c>
      <c r="AO78" s="213" t="str">
        <f aca="false">IF('Result do Turno'!BC78="","",'Result do Turno'!BC78)</f>
        <v/>
      </c>
      <c r="AP78" s="211" t="str">
        <f aca="false">IF('Result do Turno'!BN77="","",'Result do Turno'!BN77)</f>
        <v>O</v>
      </c>
      <c r="AQ78" s="212" t="str">
        <f aca="false">IF('Result do Turno'!BN76="","",'Result do Turno'!BN76)</f>
        <v>W</v>
      </c>
      <c r="AR78" s="212" t="str">
        <f aca="false">IF('Result do Turno'!BO77="","",'Result do Turno'!BO77)</f>
        <v/>
      </c>
      <c r="AS78" s="212" t="str">
        <f aca="false">IF('Result do Turno'!BO76="","",'Result do Turno'!BO76)</f>
        <v/>
      </c>
      <c r="AT78" s="212" t="str">
        <f aca="false">IF('Result do Turno'!BP77="","",'Result do Turno'!BP77)</f>
        <v/>
      </c>
      <c r="AU78" s="212" t="str">
        <f aca="false">IF('Result do Turno'!BP76="","",'Result do Turno'!BP76)</f>
        <v/>
      </c>
      <c r="AV78" s="212" t="str">
        <f aca="false">IF('Result do Turno'!BQ77="","",'Result do Turno'!BQ77)</f>
        <v/>
      </c>
      <c r="AW78" s="213" t="str">
        <f aca="false">IF('Result do Turno'!BQ76="","",'Result do Turno'!BQ76)</f>
        <v/>
      </c>
      <c r="AX78" s="211" t="str">
        <f aca="false">IF('Result do Turno'!CB78="","",'Result do Turno'!CB78)</f>
        <v>O</v>
      </c>
      <c r="AY78" s="212" t="str">
        <f aca="false">IF('Result do Turno'!CB79="","",'Result do Turno'!CB79)</f>
        <v>W</v>
      </c>
      <c r="AZ78" s="212" t="str">
        <f aca="false">IF('Result do Turno'!CC78="","",'Result do Turno'!CC78)</f>
        <v/>
      </c>
      <c r="BA78" s="212" t="str">
        <f aca="false">IF('Result do Turno'!CC79="","",'Result do Turno'!CC79)</f>
        <v/>
      </c>
      <c r="BB78" s="212" t="str">
        <f aca="false">IF('Result do Turno'!CD78="","",'Result do Turno'!CD78)</f>
        <v/>
      </c>
      <c r="BC78" s="212" t="str">
        <f aca="false">IF('Result do Turno'!CD79="","",'Result do Turno'!CD79)</f>
        <v/>
      </c>
      <c r="BD78" s="212" t="str">
        <f aca="false">IF('Result do Turno'!CE78="","",'Result do Turno'!CE78)</f>
        <v/>
      </c>
      <c r="BE78" s="213" t="str">
        <f aca="false">IF('Result do Turno'!CE79="","",'Result do Turno'!CE79)</f>
        <v/>
      </c>
      <c r="BG78" s="164" t="n">
        <f aca="false">'Result do Turno'!W80</f>
        <v>1</v>
      </c>
      <c r="BH78" s="164" t="str">
        <f aca="false">IF(R78="",IF(X78="",CONCATENATE(T78,"x",U78," ",V78,"x",W78),CONCATENATE(T78,"x",U78," ",V78,"x",W78," ",X78,"x",Y78)),CONCATENATE(R78,"x",S78))</f>
        <v>6x4 6x3</v>
      </c>
      <c r="BI78" s="164" t="n">
        <f aca="false">'Result do Turno'!AK80</f>
        <v>0</v>
      </c>
      <c r="BJ78" s="164" t="str">
        <f aca="false">IF(Z78="",IF(AF78="",CONCATENATE(AB78,"x",AC78," ",AD78,"x",AE78),CONCATENATE(AB78,"x",AC78," ",AD78,"x",AE78," ",AF78,"x",AG78)),CONCATENATE(Z78,"x",AA78))</f>
        <v>2x6 4x6</v>
      </c>
      <c r="BK78" s="164" t="n">
        <f aca="false">'Result do Turno'!AY79</f>
        <v>0</v>
      </c>
      <c r="BL78" s="164" t="str">
        <f aca="false">IF(AH78="",IF(AN78="",CONCATENATE(AJ78,"x",AK78," ",AL78,"x",AM78),CONCATENATE(AJ78,"x",AK78," ",AL78,"x",AM78," ",AN78,"x",AO78)),CONCATENATE(AH78,"x",AI78))</f>
        <v>OxW</v>
      </c>
      <c r="BM78" s="164" t="n">
        <f aca="false">'Result do Turno'!BM77</f>
        <v>0</v>
      </c>
      <c r="BN78" s="164" t="str">
        <f aca="false">IF(AP78="",IF(AV78="",CONCATENATE(AR78,"x",AS78," ",AT78,"x",AU78),CONCATENATE(AR78,"x",AS78," ",AT78,"x",AU78," ",AV78,"x",AW78)),CONCATENATE(AP78,"x",AQ78))</f>
        <v>OxW</v>
      </c>
      <c r="BO78" s="164" t="n">
        <f aca="false">'Result do Turno'!CA78</f>
        <v>0</v>
      </c>
      <c r="BP78" s="164" t="str">
        <f aca="false">IF(AX78="",IF(BD78="",CONCATENATE(AZ78,"x",BA78," ",BB78,"x",BC78),CONCATENATE(AZ78,"x",BA78," ",BB78,"x",BC78," ",BD78,"x",BE78)),CONCATENATE(AX78,"x",AY78))</f>
        <v>OxW</v>
      </c>
      <c r="BQ78" s="164" t="n">
        <f aca="false">IF(BH78="x x","",1)</f>
        <v>1</v>
      </c>
      <c r="BR78" s="164" t="str">
        <f aca="false">IF(BG78=1,CONCATENATE($A78, " venceu ",B78," por ",BH78),IF(BH78="OxW",CONCATENATE($A78, " perdeu para ",B78," por WxO"),CONCATENATE($A78, " perdeu para ",B78," por ",BH78)))</f>
        <v>CRISTIANO SANTOS venceu RICARDO VILLELA por 6x4 6x3</v>
      </c>
      <c r="BS78" s="164" t="n">
        <f aca="false">IF(BJ78="x x","",1)</f>
        <v>1</v>
      </c>
      <c r="BT78" s="164" t="str">
        <f aca="false">IF(BI78=1,CONCATENATE($A78, " venceu ",D78," por ",BJ78),IF(BJ78="OxW",CONCATENATE($A78, " perdeu para ",D78," por WxO"),CONCATENATE($A78, " perdeu para ",D78," por ",BJ78)))</f>
        <v>CRISTIANO SANTOS perdeu para UIRA OLIVEIRA por 2x6 4x6</v>
      </c>
      <c r="BU78" s="164" t="n">
        <f aca="false">IF(BL78="x x","",1)</f>
        <v>1</v>
      </c>
      <c r="BV78" s="164" t="str">
        <f aca="false">IF(BK78=1,CONCATENATE($A78, " venceu ",F78," por ",BL78),IF(BL78="OxW",CONCATENATE($A78, " perdeu para ",F78," por WxO"),CONCATENATE($A78, " perdeu para ",F78," por ",BL78)))</f>
        <v>CRISTIANO SANTOS perdeu para ARIO TOLEDO por WxO</v>
      </c>
      <c r="BW78" s="164" t="n">
        <f aca="false">IF(BN78="x x","",1)</f>
        <v>1</v>
      </c>
      <c r="BX78" s="164" t="str">
        <f aca="false">IF(BM78=1,CONCATENATE($A78, " venceu ",H78," por ",BN78),IF(BN78="OxW",CONCATENATE($A78, " perdeu para ",H78," por WxO"),CONCATENATE($A78, " perdeu para ",H78," por ",BN78)))</f>
        <v>CRISTIANO SANTOS perdeu para VENUS DEA por WxO</v>
      </c>
      <c r="BY78" s="164" t="n">
        <f aca="false">IF(BP78="x x","",1)</f>
        <v>1</v>
      </c>
      <c r="BZ78" s="164" t="str">
        <f aca="false">IF(BO78=1,CONCATENATE($A78, " venceu ",J78," por ",BP78),IF(BP78="OxW",CONCATENATE($A78, " perdeu para ",J78," por WxO"),CONCATENATE($A78, " perdeu para ",J78," por ",BP78)))</f>
        <v>CRISTIANO SANTOS perdeu para MARLOS PARANHOS por WxO</v>
      </c>
      <c r="CB78" s="164" t="str">
        <f aca="false">IF(BQ78=1,BR78,CONCATENATE(A78, " x ",B78))</f>
        <v>CRISTIANO SANTOS venceu RICARDO VILLELA por 6x4 6x3</v>
      </c>
      <c r="CC78" s="164" t="str">
        <f aca="false">IF(BS78=1,BT78,CONCATENATE(A78, " x ",D78))</f>
        <v>CRISTIANO SANTOS perdeu para UIRA OLIVEIRA por 2x6 4x6</v>
      </c>
      <c r="CD78" s="164" t="str">
        <f aca="false">IF(BU78=1,BV78,CONCATENATE(A78, " x ",F78))</f>
        <v>CRISTIANO SANTOS perdeu para ARIO TOLEDO por WxO</v>
      </c>
      <c r="CE78" s="164" t="str">
        <f aca="false">IF(BW78=1,BX78,CONCATENATE(A78, " x ",H78))</f>
        <v>CRISTIANO SANTOS perdeu para VENUS DEA por WxO</v>
      </c>
      <c r="CF78" s="164" t="str">
        <f aca="false">IF(BY78=1,BZ78,CONCATENATE(A78, " x ",J78))</f>
        <v>CRISTIANO SANTOS perdeu para MARLOS PARANHOS por WxO</v>
      </c>
      <c r="CG78" s="164" t="n">
        <f aca="false">COUNTIF(BH78:BP78,"OxW")</f>
        <v>3</v>
      </c>
      <c r="CH78" s="164" t="str">
        <f aca="false">IF(CG78&gt;2,CONCATENATE(A78," perdeu ",CG78, " jogos por WxO - Seus resultados todos serão alterados para perdidos por WxO",""),"")</f>
        <v>CRISTIANO SANTOS perdeu 3 jogos por WxO - Seus resultados todos serão alterados para perdidos por WxO</v>
      </c>
    </row>
    <row r="79" customFormat="false" ht="15" hidden="false" customHeight="false" outlineLevel="0" collapsed="false">
      <c r="A79" s="205" t="str">
        <f aca="false">'Result do Turno'!D79</f>
        <v>RICARDO VILLELA</v>
      </c>
      <c r="B79" s="164" t="str">
        <f aca="false">'Result do Turno'!V80</f>
        <v>CRISTIANO SANTOS</v>
      </c>
      <c r="C79" s="164" t="str">
        <f aca="false">IF(BQ79=1,"",IF(M79=0,A79,B79))</f>
        <v/>
      </c>
      <c r="D79" s="164" t="str">
        <f aca="false">'Result do Turno'!AJ78</f>
        <v>ARIO TOLEDO</v>
      </c>
      <c r="E79" s="164" t="str">
        <f aca="false">IF(BS79=1,"",IF(N79=0,A79,D79))</f>
        <v/>
      </c>
      <c r="F79" s="164" t="str">
        <f aca="false">'Result do Turno'!AX76</f>
        <v>VENUS DEA</v>
      </c>
      <c r="G79" s="164" t="str">
        <f aca="false">IF(BU79=1,"",IF(O79=0,A79,F79))</f>
        <v/>
      </c>
      <c r="H79" s="164" t="str">
        <f aca="false">'Result do Turno'!BL80</f>
        <v>MARLOS PARANHOS</v>
      </c>
      <c r="I79" s="164" t="str">
        <f aca="false">IF(BW79=1,"",IF(P79=0,A79,H79))</f>
        <v/>
      </c>
      <c r="J79" s="164" t="str">
        <f aca="false">'Result do Turno'!BZ81</f>
        <v>UIRA OLIVEIRA</v>
      </c>
      <c r="K79" s="164" t="str">
        <f aca="false">IF(BY79=1,"",IF(Q79=0,A79,J79))</f>
        <v/>
      </c>
      <c r="M79" s="207" t="n">
        <f aca="false">'Result do Turno'!U80</f>
        <v>0</v>
      </c>
      <c r="N79" s="207" t="str">
        <f aca="false">'Result do Turno'!AI78</f>
        <v>(D)</v>
      </c>
      <c r="O79" s="207" t="n">
        <f aca="false">'Result do Turno'!AW76</f>
        <v>0</v>
      </c>
      <c r="P79" s="207" t="str">
        <f aca="false">'Result do Turno'!BK80</f>
        <v>(D)</v>
      </c>
      <c r="Q79" s="207" t="n">
        <f aca="false">'Result do Turno'!BY81</f>
        <v>0</v>
      </c>
      <c r="R79" s="211" t="str">
        <f aca="false">IF('Result do Turno'!X81="","",'Result do Turno'!X81)</f>
        <v/>
      </c>
      <c r="S79" s="212" t="str">
        <f aca="false">IF('Result do Turno'!X80="","",'Result do Turno'!X80)</f>
        <v/>
      </c>
      <c r="T79" s="212" t="n">
        <f aca="false">IF('Result do Turno'!Y81="","",'Result do Turno'!Y81)</f>
        <v>4</v>
      </c>
      <c r="U79" s="212" t="n">
        <f aca="false">IF('Result do Turno'!Y80="","",'Result do Turno'!Y80)</f>
        <v>6</v>
      </c>
      <c r="V79" s="212" t="n">
        <f aca="false">IF('Result do Turno'!Z81="","",'Result do Turno'!Z81)</f>
        <v>3</v>
      </c>
      <c r="W79" s="212" t="n">
        <f aca="false">IF('Result do Turno'!Z80="","",'Result do Turno'!Z80)</f>
        <v>6</v>
      </c>
      <c r="X79" s="212" t="str">
        <f aca="false">IF('Result do Turno'!AA81="","",'Result do Turno'!AA81)</f>
        <v/>
      </c>
      <c r="Y79" s="213" t="str">
        <f aca="false">IF('Result do Turno'!AA80="","",'Result do Turno'!AA80)</f>
        <v/>
      </c>
      <c r="Z79" s="211" t="str">
        <f aca="false">IF('Result do Turno'!AL79="","",'Result do Turno'!AL79)</f>
        <v/>
      </c>
      <c r="AA79" s="212" t="str">
        <f aca="false">IF('Result do Turno'!AL78="","",'Result do Turno'!AL78)</f>
        <v/>
      </c>
      <c r="AB79" s="212" t="n">
        <f aca="false">IF('Result do Turno'!AM79="","",'Result do Turno'!AM79)</f>
        <v>3</v>
      </c>
      <c r="AC79" s="212" t="n">
        <f aca="false">IF('Result do Turno'!AM78="","",'Result do Turno'!AM78)</f>
        <v>6</v>
      </c>
      <c r="AD79" s="212" t="n">
        <f aca="false">IF('Result do Turno'!AN79="","",'Result do Turno'!AN79)</f>
        <v>3</v>
      </c>
      <c r="AE79" s="212" t="n">
        <f aca="false">IF('Result do Turno'!AN78="","",'Result do Turno'!AN78)</f>
        <v>6</v>
      </c>
      <c r="AF79" s="212" t="str">
        <f aca="false">IF('Result do Turno'!AO79="","",'Result do Turno'!AO79)</f>
        <v/>
      </c>
      <c r="AG79" s="213" t="str">
        <f aca="false">IF('Result do Turno'!AO78="","",'Result do Turno'!AO78)</f>
        <v/>
      </c>
      <c r="AH79" s="211" t="str">
        <f aca="false">IF('Result do Turno'!AZ77="","",'Result do Turno'!AZ77)</f>
        <v/>
      </c>
      <c r="AI79" s="212" t="str">
        <f aca="false">IF('Result do Turno'!AZ76="","",'Result do Turno'!AZ76)</f>
        <v/>
      </c>
      <c r="AJ79" s="212" t="n">
        <f aca="false">IF('Result do Turno'!BA77="","",'Result do Turno'!BA77)</f>
        <v>5</v>
      </c>
      <c r="AK79" s="212" t="n">
        <f aca="false">IF('Result do Turno'!BA76="","",'Result do Turno'!BA76)</f>
        <v>7</v>
      </c>
      <c r="AL79" s="212" t="n">
        <f aca="false">IF('Result do Turno'!BB77="","",'Result do Turno'!BB77)</f>
        <v>3</v>
      </c>
      <c r="AM79" s="212" t="n">
        <f aca="false">IF('Result do Turno'!BB76="","",'Result do Turno'!BB76)</f>
        <v>6</v>
      </c>
      <c r="AN79" s="212" t="str">
        <f aca="false">IF('Result do Turno'!BC77="","",'Result do Turno'!BC77)</f>
        <v/>
      </c>
      <c r="AO79" s="213" t="str">
        <f aca="false">IF('Result do Turno'!BC76="","",'Result do Turno'!BC76)</f>
        <v/>
      </c>
      <c r="AP79" s="211" t="str">
        <f aca="false">IF('Result do Turno'!BN81="","",'Result do Turno'!BN81)</f>
        <v/>
      </c>
      <c r="AQ79" s="212" t="str">
        <f aca="false">IF('Result do Turno'!BN80="","",'Result do Turno'!BN80)</f>
        <v/>
      </c>
      <c r="AR79" s="212" t="n">
        <f aca="false">IF('Result do Turno'!BO81="","",'Result do Turno'!BO81)</f>
        <v>5</v>
      </c>
      <c r="AS79" s="212" t="n">
        <f aca="false">IF('Result do Turno'!BO80="","",'Result do Turno'!BO80)</f>
        <v>7</v>
      </c>
      <c r="AT79" s="212" t="n">
        <f aca="false">IF('Result do Turno'!BP81="","",'Result do Turno'!BP81)</f>
        <v>5</v>
      </c>
      <c r="AU79" s="212" t="n">
        <f aca="false">IF('Result do Turno'!BP80="","",'Result do Turno'!BP80)</f>
        <v>7</v>
      </c>
      <c r="AV79" s="212" t="str">
        <f aca="false">IF('Result do Turno'!BQ81="","",'Result do Turno'!BQ81)</f>
        <v/>
      </c>
      <c r="AW79" s="213" t="str">
        <f aca="false">IF('Result do Turno'!BQ80="","",'Result do Turno'!BQ80)</f>
        <v/>
      </c>
      <c r="AX79" s="211" t="str">
        <f aca="false">IF('Result do Turno'!CB80="","",'Result do Turno'!CB80)</f>
        <v/>
      </c>
      <c r="AY79" s="212" t="str">
        <f aca="false">IF('Result do Turno'!CB81="","",'Result do Turno'!CB81)</f>
        <v/>
      </c>
      <c r="AZ79" s="212" t="n">
        <f aca="false">IF('Result do Turno'!CC80="","",'Result do Turno'!CC80)</f>
        <v>4</v>
      </c>
      <c r="BA79" s="212" t="n">
        <f aca="false">IF('Result do Turno'!CC81="","",'Result do Turno'!CC81)</f>
        <v>6</v>
      </c>
      <c r="BB79" s="212" t="n">
        <f aca="false">IF('Result do Turno'!CD80="","",'Result do Turno'!CD80)</f>
        <v>2</v>
      </c>
      <c r="BC79" s="212" t="n">
        <f aca="false">IF('Result do Turno'!CD81="","",'Result do Turno'!CD81)</f>
        <v>6</v>
      </c>
      <c r="BD79" s="212" t="str">
        <f aca="false">IF('Result do Turno'!CE80="","",'Result do Turno'!CE80)</f>
        <v/>
      </c>
      <c r="BE79" s="213" t="str">
        <f aca="false">IF('Result do Turno'!CE81="","",'Result do Turno'!CE81)</f>
        <v/>
      </c>
      <c r="BG79" s="164" t="n">
        <f aca="false">'Result do Turno'!W81</f>
        <v>0</v>
      </c>
      <c r="BH79" s="164" t="str">
        <f aca="false">IF(R79="",IF(X79="",CONCATENATE(T79,"x",U79," ",V79,"x",W79),CONCATENATE(T79,"x",U79," ",V79,"x",W79," ",X79,"x",Y79)),CONCATENATE(R79,"x",S79))</f>
        <v>4x6 3x6</v>
      </c>
      <c r="BI79" s="164" t="n">
        <f aca="false">'Result do Turno'!AK79</f>
        <v>0</v>
      </c>
      <c r="BJ79" s="164" t="str">
        <f aca="false">IF(Z79="",IF(AF79="",CONCATENATE(AB79,"x",AC79," ",AD79,"x",AE79),CONCATENATE(AB79,"x",AC79," ",AD79,"x",AE79," ",AF79,"x",AG79)),CONCATENATE(Z79,"x",AA79))</f>
        <v>3x6 3x6</v>
      </c>
      <c r="BK79" s="164" t="n">
        <f aca="false">'Result do Turno'!AY77</f>
        <v>0</v>
      </c>
      <c r="BL79" s="164" t="str">
        <f aca="false">IF(AH79="",IF(AN79="",CONCATENATE(AJ79,"x",AK79," ",AL79,"x",AM79),CONCATENATE(AJ79,"x",AK79," ",AL79,"x",AM79," ",AN79,"x",AO79)),CONCATENATE(AH79,"x",AI79))</f>
        <v>5x7 3x6</v>
      </c>
      <c r="BM79" s="164" t="n">
        <f aca="false">'Result do Turno'!BM81</f>
        <v>0</v>
      </c>
      <c r="BN79" s="164" t="str">
        <f aca="false">IF(AP79="",IF(AV79="",CONCATENATE(AR79,"x",AS79," ",AT79,"x",AU79),CONCATENATE(AR79,"x",AS79," ",AT79,"x",AU79," ",AV79,"x",AW79)),CONCATENATE(AP79,"x",AQ79))</f>
        <v>5x7 5x7</v>
      </c>
      <c r="BO79" s="164" t="n">
        <f aca="false">'Result do Turno'!CA80</f>
        <v>0</v>
      </c>
      <c r="BP79" s="164" t="str">
        <f aca="false">IF(AX79="",IF(BD79="",CONCATENATE(AZ79,"x",BA79," ",BB79,"x",BC79),CONCATENATE(AZ79,"x",BA79," ",BB79,"x",BC79," ",BD79,"x",BE79)),CONCATENATE(AX79,"x",AY79))</f>
        <v>4x6 2x6</v>
      </c>
      <c r="BQ79" s="164" t="n">
        <f aca="false">IF(BH79="x x","",1)</f>
        <v>1</v>
      </c>
      <c r="BR79" s="164" t="str">
        <f aca="false">IF(BG79=1,CONCATENATE($A79, " venceu ",B79," por ",BH79),IF(BH79="OxW",CONCATENATE($A79, " perdeu para ",B79," por WxO"),CONCATENATE($A79, " perdeu para ",B79," por ",BH79)))</f>
        <v>RICARDO VILLELA perdeu para CRISTIANO SANTOS por 4x6 3x6</v>
      </c>
      <c r="BS79" s="164" t="n">
        <f aca="false">IF(BJ79="x x","",1)</f>
        <v>1</v>
      </c>
      <c r="BT79" s="164" t="str">
        <f aca="false">IF(BI79=1,CONCATENATE($A79, " venceu ",D79," por ",BJ79),IF(BJ79="OxW",CONCATENATE($A79, " perdeu para ",D79," por WxO"),CONCATENATE($A79, " perdeu para ",D79," por ",BJ79)))</f>
        <v>RICARDO VILLELA perdeu para ARIO TOLEDO por 3x6 3x6</v>
      </c>
      <c r="BU79" s="164" t="n">
        <f aca="false">IF(BL79="x x","",1)</f>
        <v>1</v>
      </c>
      <c r="BV79" s="164" t="str">
        <f aca="false">IF(BK79=1,CONCATENATE($A79, " venceu ",F79," por ",BL79),IF(BL79="OxW",CONCATENATE($A79, " perdeu para ",F79," por WxO"),CONCATENATE($A79, " perdeu para ",F79," por ",BL79)))</f>
        <v>RICARDO VILLELA perdeu para VENUS DEA por 5x7 3x6</v>
      </c>
      <c r="BW79" s="164" t="n">
        <f aca="false">IF(BN79="x x","",1)</f>
        <v>1</v>
      </c>
      <c r="BX79" s="164" t="str">
        <f aca="false">IF(BM79=1,CONCATENATE($A79, " venceu ",H79," por ",BN79),IF(BN79="OxW",CONCATENATE($A79, " perdeu para ",H79," por WxO"),CONCATENATE($A79, " perdeu para ",H79," por ",BN79)))</f>
        <v>RICARDO VILLELA perdeu para MARLOS PARANHOS por 5x7 5x7</v>
      </c>
      <c r="BY79" s="164" t="n">
        <f aca="false">IF(BP79="x x","",1)</f>
        <v>1</v>
      </c>
      <c r="BZ79" s="164" t="str">
        <f aca="false">IF(BO79=1,CONCATENATE($A79, " venceu ",J79," por ",BP79),IF(BP79="OxW",CONCATENATE($A79, " perdeu para ",J79," por WxO"),CONCATENATE($A79, " perdeu para ",J79," por ",BP79)))</f>
        <v>RICARDO VILLELA perdeu para UIRA OLIVEIRA por 4x6 2x6</v>
      </c>
      <c r="CB79" s="164" t="str">
        <f aca="false">IF(BQ79=1,BR79,CONCATENATE(A79, " x ",B79))</f>
        <v>RICARDO VILLELA perdeu para CRISTIANO SANTOS por 4x6 3x6</v>
      </c>
      <c r="CC79" s="164" t="str">
        <f aca="false">IF(BS79=1,BT79,CONCATENATE(A79, " x ",D79))</f>
        <v>RICARDO VILLELA perdeu para ARIO TOLEDO por 3x6 3x6</v>
      </c>
      <c r="CD79" s="164" t="str">
        <f aca="false">IF(BU79=1,BV79,CONCATENATE(A79, " x ",F79))</f>
        <v>RICARDO VILLELA perdeu para VENUS DEA por 5x7 3x6</v>
      </c>
      <c r="CE79" s="164" t="str">
        <f aca="false">IF(BW79=1,BX79,CONCATENATE(A79, " x ",H79))</f>
        <v>RICARDO VILLELA perdeu para MARLOS PARANHOS por 5x7 5x7</v>
      </c>
      <c r="CF79" s="164" t="str">
        <f aca="false">IF(BY79=1,BZ79,CONCATENATE(A79, " x ",J79))</f>
        <v>RICARDO VILLELA perdeu para UIRA OLIVEIRA por 4x6 2x6</v>
      </c>
      <c r="CG79" s="164" t="n">
        <f aca="false">COUNTIF(BH79:BP79,"OxW")</f>
        <v>0</v>
      </c>
      <c r="CH79" s="164" t="str">
        <f aca="false">IF(CG79&gt;2,CONCATENATE(A79," perdeu ",CG79, " jogos por WxO - Seus resultados todos serão alterados para perdidos por WxO",""),"")</f>
        <v/>
      </c>
    </row>
    <row r="80" customFormat="false" ht="15" hidden="false" customHeight="false" outlineLevel="0" collapsed="false">
      <c r="A80" s="205" t="str">
        <f aca="false">'Result do Turno'!D80</f>
        <v>MARLOS PARANHOS</v>
      </c>
      <c r="B80" s="164" t="str">
        <f aca="false">'Result do Turno'!V78</f>
        <v>ARIO TOLEDO</v>
      </c>
      <c r="C80" s="164" t="str">
        <f aca="false">IF(BQ80=1,"",IF(M80=0,A80,B80))</f>
        <v/>
      </c>
      <c r="D80" s="164" t="str">
        <f aca="false">'Result do Turno'!AJ76</f>
        <v>VENUS DEA</v>
      </c>
      <c r="E80" s="164" t="str">
        <f aca="false">IF(BS80=1,"",IF(N80=0,A80,D80))</f>
        <v/>
      </c>
      <c r="F80" s="164" t="str">
        <f aca="false">'Result do Turno'!AX81</f>
        <v>UIRA OLIVEIRA</v>
      </c>
      <c r="G80" s="164" t="str">
        <f aca="false">IF(BU80=1,"",IF(O80=0,A80,F80))</f>
        <v/>
      </c>
      <c r="H80" s="164" t="str">
        <f aca="false">'Result do Turno'!BL81</f>
        <v>RICARDO VILLELA</v>
      </c>
      <c r="I80" s="164" t="str">
        <f aca="false">IF(BW80=1,"",IF(P80=0,A80,H80))</f>
        <v/>
      </c>
      <c r="J80" s="164" t="str">
        <f aca="false">'Result do Turno'!BZ78</f>
        <v>CRISTIANO SANTOS</v>
      </c>
      <c r="K80" s="164" t="str">
        <f aca="false">IF(BY80=1,"",IF(Q80=0,A80,J80))</f>
        <v/>
      </c>
      <c r="M80" s="207" t="n">
        <f aca="false">'Result do Turno'!U78</f>
        <v>0</v>
      </c>
      <c r="N80" s="207" t="str">
        <f aca="false">'Result do Turno'!AI76</f>
        <v>(D)</v>
      </c>
      <c r="O80" s="207" t="str">
        <f aca="false">'Result do Turno'!AW81</f>
        <v>(D)</v>
      </c>
      <c r="P80" s="207" t="n">
        <f aca="false">'Result do Turno'!BK81</f>
        <v>0</v>
      </c>
      <c r="Q80" s="207" t="str">
        <f aca="false">'Result do Turno'!BY78</f>
        <v>(D)</v>
      </c>
      <c r="R80" s="211" t="str">
        <f aca="false">IF('Result do Turno'!X79="","",'Result do Turno'!X79)</f>
        <v/>
      </c>
      <c r="S80" s="212" t="str">
        <f aca="false">IF('Result do Turno'!X78="","",'Result do Turno'!X78)</f>
        <v/>
      </c>
      <c r="T80" s="212" t="n">
        <f aca="false">IF('Result do Turno'!Y79="","",'Result do Turno'!Y79)</f>
        <v>7</v>
      </c>
      <c r="U80" s="212" t="n">
        <f aca="false">IF('Result do Turno'!Y78="","",'Result do Turno'!Y78)</f>
        <v>6</v>
      </c>
      <c r="V80" s="212" t="n">
        <f aca="false">IF('Result do Turno'!Z79="","",'Result do Turno'!Z79)</f>
        <v>6</v>
      </c>
      <c r="W80" s="212" t="n">
        <f aca="false">IF('Result do Turno'!Z78="","",'Result do Turno'!Z78)</f>
        <v>1</v>
      </c>
      <c r="X80" s="212" t="str">
        <f aca="false">IF('Result do Turno'!AA79="","",'Result do Turno'!AA79)</f>
        <v/>
      </c>
      <c r="Y80" s="213" t="str">
        <f aca="false">IF('Result do Turno'!AA78="","",'Result do Turno'!AA78)</f>
        <v/>
      </c>
      <c r="Z80" s="211" t="str">
        <f aca="false">IF('Result do Turno'!AL77="","",'Result do Turno'!AL77)</f>
        <v/>
      </c>
      <c r="AA80" s="212" t="str">
        <f aca="false">IF('Result do Turno'!AL76="","",'Result do Turno'!AL76)</f>
        <v/>
      </c>
      <c r="AB80" s="212" t="n">
        <f aca="false">IF('Result do Turno'!AM77="","",'Result do Turno'!AM77)</f>
        <v>4</v>
      </c>
      <c r="AC80" s="212" t="n">
        <f aca="false">IF('Result do Turno'!AM76="","",'Result do Turno'!AM76)</f>
        <v>6</v>
      </c>
      <c r="AD80" s="212" t="n">
        <f aca="false">IF('Result do Turno'!AN77="","",'Result do Turno'!AN77)</f>
        <v>6</v>
      </c>
      <c r="AE80" s="212" t="n">
        <f aca="false">IF('Result do Turno'!AN76="","",'Result do Turno'!AN76)</f>
        <v>2</v>
      </c>
      <c r="AF80" s="212" t="n">
        <f aca="false">IF('Result do Turno'!AO77="","",'Result do Turno'!AO77)</f>
        <v>10</v>
      </c>
      <c r="AG80" s="213" t="n">
        <f aca="false">IF('Result do Turno'!AO76="","",'Result do Turno'!AO76)</f>
        <v>8</v>
      </c>
      <c r="AH80" s="211" t="str">
        <f aca="false">IF('Result do Turno'!AZ80="","",'Result do Turno'!AZ80)</f>
        <v/>
      </c>
      <c r="AI80" s="212" t="str">
        <f aca="false">IF('Result do Turno'!AZ81="","",'Result do Turno'!AZ81)</f>
        <v/>
      </c>
      <c r="AJ80" s="212" t="n">
        <f aca="false">IF('Result do Turno'!BA80="","",'Result do Turno'!BA80)</f>
        <v>7</v>
      </c>
      <c r="AK80" s="212" t="n">
        <f aca="false">IF('Result do Turno'!BA81="","",'Result do Turno'!BA81)</f>
        <v>6</v>
      </c>
      <c r="AL80" s="212" t="n">
        <f aca="false">IF('Result do Turno'!BB80="","",'Result do Turno'!BB80)</f>
        <v>7</v>
      </c>
      <c r="AM80" s="212" t="n">
        <f aca="false">IF('Result do Turno'!BB81="","",'Result do Turno'!BB81)</f>
        <v>5</v>
      </c>
      <c r="AN80" s="212" t="str">
        <f aca="false">IF('Result do Turno'!BC80="","",'Result do Turno'!BC80)</f>
        <v/>
      </c>
      <c r="AO80" s="213" t="str">
        <f aca="false">IF('Result do Turno'!BC81="","",'Result do Turno'!BC81)</f>
        <v/>
      </c>
      <c r="AP80" s="211" t="str">
        <f aca="false">IF('Result do Turno'!BN80="","",'Result do Turno'!BN80)</f>
        <v/>
      </c>
      <c r="AQ80" s="212" t="str">
        <f aca="false">IF('Result do Turno'!BN81="","",'Result do Turno'!BN81)</f>
        <v/>
      </c>
      <c r="AR80" s="212" t="n">
        <f aca="false">IF('Result do Turno'!BO80="","",'Result do Turno'!BO80)</f>
        <v>7</v>
      </c>
      <c r="AS80" s="212" t="n">
        <f aca="false">IF('Result do Turno'!BO81="","",'Result do Turno'!BO81)</f>
        <v>5</v>
      </c>
      <c r="AT80" s="212" t="n">
        <f aca="false">IF('Result do Turno'!BP80="","",'Result do Turno'!BP80)</f>
        <v>7</v>
      </c>
      <c r="AU80" s="212" t="n">
        <f aca="false">IF('Result do Turno'!BP81="","",'Result do Turno'!BP81)</f>
        <v>5</v>
      </c>
      <c r="AV80" s="212" t="str">
        <f aca="false">IF('Result do Turno'!BQ80="","",'Result do Turno'!BQ80)</f>
        <v/>
      </c>
      <c r="AW80" s="213" t="str">
        <f aca="false">IF('Result do Turno'!BQ81="","",'Result do Turno'!BQ81)</f>
        <v/>
      </c>
      <c r="AX80" s="211" t="str">
        <f aca="false">IF('Result do Turno'!CB79="","",'Result do Turno'!CB79)</f>
        <v>W</v>
      </c>
      <c r="AY80" s="212" t="str">
        <f aca="false">IF('Result do Turno'!CB78="","",'Result do Turno'!CB78)</f>
        <v>O</v>
      </c>
      <c r="AZ80" s="212" t="str">
        <f aca="false">IF('Result do Turno'!CC79="","",'Result do Turno'!CC79)</f>
        <v/>
      </c>
      <c r="BA80" s="212" t="str">
        <f aca="false">IF('Result do Turno'!CC78="","",'Result do Turno'!CC78)</f>
        <v/>
      </c>
      <c r="BB80" s="212" t="str">
        <f aca="false">IF('Result do Turno'!CD79="","",'Result do Turno'!CD79)</f>
        <v/>
      </c>
      <c r="BC80" s="212" t="str">
        <f aca="false">IF('Result do Turno'!CD78="","",'Result do Turno'!CD78)</f>
        <v/>
      </c>
      <c r="BD80" s="212" t="str">
        <f aca="false">IF('Result do Turno'!CE79="","",'Result do Turno'!CE79)</f>
        <v/>
      </c>
      <c r="BE80" s="213" t="str">
        <f aca="false">IF('Result do Turno'!CE78="","",'Result do Turno'!CE78)</f>
        <v/>
      </c>
      <c r="BG80" s="164" t="n">
        <f aca="false">'Result do Turno'!W79</f>
        <v>1</v>
      </c>
      <c r="BH80" s="164" t="str">
        <f aca="false">IF(R80="",IF(X80="",CONCATENATE(T80,"x",U80," ",V80,"x",W80),CONCATENATE(T80,"x",U80," ",V80,"x",W80," ",X80,"x",Y80)),CONCATENATE(R80,"x",S80))</f>
        <v>7x6 6x1</v>
      </c>
      <c r="BI80" s="164" t="n">
        <f aca="false">'Result do Turno'!AK77</f>
        <v>1</v>
      </c>
      <c r="BJ80" s="164" t="str">
        <f aca="false">IF(Z80="",IF(AF80="",CONCATENATE(AB80,"x",AC80," ",AD80,"x",AE80),CONCATENATE(AB80,"x",AC80," ",AD80,"x",AE80," ",AF80,"x",AG80)),CONCATENATE(Z80,"x",AA80))</f>
        <v>4x6 6x2 10x8</v>
      </c>
      <c r="BK80" s="164" t="n">
        <f aca="false">'Result do Turno'!AY80</f>
        <v>1</v>
      </c>
      <c r="BL80" s="164" t="str">
        <f aca="false">IF(AH80="",IF(AN80="",CONCATENATE(AJ80,"x",AK80," ",AL80,"x",AM80),CONCATENATE(AJ80,"x",AK80," ",AL80,"x",AM80," ",AN80,"x",AO80)),CONCATENATE(AH80,"x",AI80))</f>
        <v>7x6 7x5</v>
      </c>
      <c r="BM80" s="164" t="n">
        <f aca="false">'Result do Turno'!BM80</f>
        <v>1</v>
      </c>
      <c r="BN80" s="164" t="str">
        <f aca="false">IF(AP80="",IF(AV80="",CONCATENATE(AR80,"x",AS80," ",AT80,"x",AU80),CONCATENATE(AR80,"x",AS80," ",AT80,"x",AU80," ",AV80,"x",AW80)),CONCATENATE(AP80,"x",AQ80))</f>
        <v>7x5 7x5</v>
      </c>
      <c r="BO80" s="164" t="n">
        <f aca="false">'Result do Turno'!CA79</f>
        <v>1</v>
      </c>
      <c r="BP80" s="164" t="str">
        <f aca="false">IF(AX80="",IF(BD80="",CONCATENATE(AZ80,"x",BA80," ",BB80,"x",BC80),CONCATENATE(AZ80,"x",BA80," ",BB80,"x",BC80," ",BD80,"x",BE80)),CONCATENATE(AX80,"x",AY80))</f>
        <v>WxO</v>
      </c>
      <c r="BQ80" s="164" t="n">
        <f aca="false">IF(BH80="x x","",1)</f>
        <v>1</v>
      </c>
      <c r="BR80" s="164" t="str">
        <f aca="false">IF(BG80=1,CONCATENATE($A80, " venceu ",B80," por ",BH80),IF(BH80="OxW",CONCATENATE($A80, " perdeu para ",B80," por WxO"),CONCATENATE($A80, " perdeu para ",B80," por ",BH80)))</f>
        <v>MARLOS PARANHOS venceu ARIO TOLEDO por 7x6 6x1</v>
      </c>
      <c r="BS80" s="164" t="n">
        <f aca="false">IF(BJ80="x x","",1)</f>
        <v>1</v>
      </c>
      <c r="BT80" s="164" t="str">
        <f aca="false">IF(BI80=1,CONCATENATE($A80, " venceu ",D80," por ",BJ80),IF(BJ80="OxW",CONCATENATE($A80, " perdeu para ",D80," por WxO"),CONCATENATE($A80, " perdeu para ",D80," por ",BJ80)))</f>
        <v>MARLOS PARANHOS venceu VENUS DEA por 4x6 6x2 10x8</v>
      </c>
      <c r="BU80" s="164" t="n">
        <f aca="false">IF(BL80="x x","",1)</f>
        <v>1</v>
      </c>
      <c r="BV80" s="164" t="str">
        <f aca="false">IF(BK80=1,CONCATENATE($A80, " venceu ",F80," por ",BL80),IF(BL80="OxW",CONCATENATE($A80, " perdeu para ",F80," por WxO"),CONCATENATE($A80, " perdeu para ",F80," por ",BL80)))</f>
        <v>MARLOS PARANHOS venceu UIRA OLIVEIRA por 7x6 7x5</v>
      </c>
      <c r="BW80" s="164" t="n">
        <f aca="false">IF(BN80="x x","",1)</f>
        <v>1</v>
      </c>
      <c r="BX80" s="164" t="str">
        <f aca="false">IF(BM80=1,CONCATENATE($A80, " venceu ",H80," por ",BN80),IF(BN80="OxW",CONCATENATE($A80, " perdeu para ",H80," por WxO"),CONCATENATE($A80, " perdeu para ",H80," por ",BN80)))</f>
        <v>MARLOS PARANHOS venceu RICARDO VILLELA por 7x5 7x5</v>
      </c>
      <c r="BY80" s="164" t="n">
        <f aca="false">IF(BP80="x x","",1)</f>
        <v>1</v>
      </c>
      <c r="BZ80" s="164" t="str">
        <f aca="false">IF(BO80=1,CONCATENATE($A80, " venceu ",J80," por ",BP80),IF(BP80="OxW",CONCATENATE($A80, " perdeu para ",J80," por WxO"),CONCATENATE($A80, " perdeu para ",J80," por ",BP80)))</f>
        <v>MARLOS PARANHOS venceu CRISTIANO SANTOS por WxO</v>
      </c>
      <c r="CB80" s="164" t="str">
        <f aca="false">IF(BQ80=1,BR80,CONCATENATE(A80, " x ",B80))</f>
        <v>MARLOS PARANHOS venceu ARIO TOLEDO por 7x6 6x1</v>
      </c>
      <c r="CC80" s="164" t="str">
        <f aca="false">IF(BS80=1,BT80,CONCATENATE(A80, " x ",D80))</f>
        <v>MARLOS PARANHOS venceu VENUS DEA por 4x6 6x2 10x8</v>
      </c>
      <c r="CD80" s="164" t="str">
        <f aca="false">IF(BU80=1,BV80,CONCATENATE(A80, " x ",F80))</f>
        <v>MARLOS PARANHOS venceu UIRA OLIVEIRA por 7x6 7x5</v>
      </c>
      <c r="CE80" s="164" t="str">
        <f aca="false">IF(BW80=1,BX80,CONCATENATE(A80, " x ",H80))</f>
        <v>MARLOS PARANHOS venceu RICARDO VILLELA por 7x5 7x5</v>
      </c>
      <c r="CF80" s="164" t="str">
        <f aca="false">IF(BY80=1,BZ80,CONCATENATE(A80, " x ",J80))</f>
        <v>MARLOS PARANHOS venceu CRISTIANO SANTOS por WxO</v>
      </c>
      <c r="CG80" s="164" t="n">
        <f aca="false">COUNTIF(BH80:BP80,"OxW")</f>
        <v>0</v>
      </c>
      <c r="CH80" s="164" t="str">
        <f aca="false">IF(CG80&gt;2,CONCATENATE(A80," perdeu ",CG80, " jogos por WxO - Seus resultados todos serão alterados para perdidos por WxO",""),"")</f>
        <v/>
      </c>
    </row>
    <row r="81" customFormat="false" ht="15" hidden="false" customHeight="false" outlineLevel="0" collapsed="false">
      <c r="A81" s="205" t="str">
        <f aca="false">'Result do Turno'!D81</f>
        <v>UIRA OLIVEIRA</v>
      </c>
      <c r="B81" s="164" t="str">
        <f aca="false">'Result do Turno'!V76</f>
        <v>VENUS DEA</v>
      </c>
      <c r="C81" s="164" t="str">
        <f aca="false">IF(BQ81=1,"",IF(M81=0,A81,B81))</f>
        <v/>
      </c>
      <c r="D81" s="164" t="str">
        <f aca="false">'Result do Turno'!AJ80</f>
        <v>CRISTIANO SANTOS</v>
      </c>
      <c r="E81" s="164" t="str">
        <f aca="false">IF(BS81=1,"",IF(N81=0,A81,D81))</f>
        <v/>
      </c>
      <c r="F81" s="164" t="str">
        <f aca="false">'Result do Turno'!AX80</f>
        <v>MARLOS PARANHOS</v>
      </c>
      <c r="G81" s="164" t="str">
        <f aca="false">IF(BU81=1,"",IF(O81=0,A81,F81))</f>
        <v/>
      </c>
      <c r="H81" s="164" t="str">
        <f aca="false">'Result do Turno'!BL78</f>
        <v>ARIO TOLEDO</v>
      </c>
      <c r="I81" s="164" t="str">
        <f aca="false">IF(BW81=1,"",IF(P81=0,A81,H81))</f>
        <v/>
      </c>
      <c r="J81" s="164" t="str">
        <f aca="false">'Result do Turno'!BZ80</f>
        <v>RICARDO VILLELA</v>
      </c>
      <c r="K81" s="164" t="str">
        <f aca="false">IF(BY81=1,"",IF(Q81=0,A81,J81))</f>
        <v/>
      </c>
      <c r="M81" s="207" t="n">
        <f aca="false">'Result do Turno'!U76</f>
        <v>0</v>
      </c>
      <c r="N81" s="207" t="str">
        <f aca="false">'Result do Turno'!AI80</f>
        <v>(D)</v>
      </c>
      <c r="O81" s="207" t="n">
        <f aca="false">'Result do Turno'!AW80</f>
        <v>0</v>
      </c>
      <c r="P81" s="207" t="n">
        <f aca="false">'Result do Turno'!BK78</f>
        <v>0</v>
      </c>
      <c r="Q81" s="207" t="str">
        <f aca="false">'Result do Turno'!BY80</f>
        <v>(D)</v>
      </c>
      <c r="R81" s="214" t="str">
        <f aca="false">IF('Result do Turno'!X77="","",'Result do Turno'!X77)</f>
        <v/>
      </c>
      <c r="S81" s="215" t="str">
        <f aca="false">IF('Result do Turno'!X76="","",'Result do Turno'!X76)</f>
        <v/>
      </c>
      <c r="T81" s="215" t="n">
        <f aca="false">IF('Result do Turno'!Y77="","",'Result do Turno'!Y77)</f>
        <v>6</v>
      </c>
      <c r="U81" s="215" t="n">
        <f aca="false">IF('Result do Turno'!Y76="","",'Result do Turno'!Y76)</f>
        <v>3</v>
      </c>
      <c r="V81" s="215" t="n">
        <f aca="false">IF('Result do Turno'!Z77="","",'Result do Turno'!Z77)</f>
        <v>6</v>
      </c>
      <c r="W81" s="215" t="n">
        <f aca="false">IF('Result do Turno'!Z76="","",'Result do Turno'!Z76)</f>
        <v>2</v>
      </c>
      <c r="X81" s="215" t="str">
        <f aca="false">IF('Result do Turno'!AA77="","",'Result do Turno'!AA77)</f>
        <v/>
      </c>
      <c r="Y81" s="216" t="str">
        <f aca="false">IF('Result do Turno'!AA76="","",'Result do Turno'!AA76)</f>
        <v/>
      </c>
      <c r="Z81" s="214" t="str">
        <f aca="false">IF('Result do Turno'!AL81="","",'Result do Turno'!AL81)</f>
        <v/>
      </c>
      <c r="AA81" s="215" t="str">
        <f aca="false">IF('Result do Turno'!AL80="","",'Result do Turno'!AL80)</f>
        <v/>
      </c>
      <c r="AB81" s="215" t="n">
        <f aca="false">IF('Result do Turno'!AM81="","",'Result do Turno'!AM81)</f>
        <v>6</v>
      </c>
      <c r="AC81" s="215" t="n">
        <f aca="false">IF('Result do Turno'!AM80="","",'Result do Turno'!AM80)</f>
        <v>2</v>
      </c>
      <c r="AD81" s="215" t="n">
        <f aca="false">IF('Result do Turno'!AN81="","",'Result do Turno'!AN81)</f>
        <v>6</v>
      </c>
      <c r="AE81" s="215" t="n">
        <f aca="false">IF('Result do Turno'!AN80="","",'Result do Turno'!AN80)</f>
        <v>4</v>
      </c>
      <c r="AF81" s="215" t="str">
        <f aca="false">IF('Result do Turno'!AO81="","",'Result do Turno'!AO81)</f>
        <v/>
      </c>
      <c r="AG81" s="216" t="str">
        <f aca="false">IF('Result do Turno'!AO80="","",'Result do Turno'!AO80)</f>
        <v/>
      </c>
      <c r="AH81" s="214" t="str">
        <f aca="false">IF('Result do Turno'!AZ81="","",'Result do Turno'!AZ81)</f>
        <v/>
      </c>
      <c r="AI81" s="215" t="str">
        <f aca="false">IF('Result do Turno'!AZ80="","",'Result do Turno'!AZ80)</f>
        <v/>
      </c>
      <c r="AJ81" s="215" t="n">
        <f aca="false">IF('Result do Turno'!BA81="","",'Result do Turno'!BA81)</f>
        <v>6</v>
      </c>
      <c r="AK81" s="215" t="n">
        <f aca="false">IF('Result do Turno'!BA80="","",'Result do Turno'!BA80)</f>
        <v>7</v>
      </c>
      <c r="AL81" s="215" t="n">
        <f aca="false">IF('Result do Turno'!BB81="","",'Result do Turno'!BB81)</f>
        <v>5</v>
      </c>
      <c r="AM81" s="215" t="n">
        <f aca="false">IF('Result do Turno'!BB80="","",'Result do Turno'!BB80)</f>
        <v>7</v>
      </c>
      <c r="AN81" s="215" t="str">
        <f aca="false">IF('Result do Turno'!BC81="","",'Result do Turno'!BC81)</f>
        <v/>
      </c>
      <c r="AO81" s="216" t="str">
        <f aca="false">IF('Result do Turno'!BC80="","",'Result do Turno'!BC80)</f>
        <v/>
      </c>
      <c r="AP81" s="214" t="str">
        <f aca="false">IF('Result do Turno'!BN79="","",'Result do Turno'!BN79)</f>
        <v/>
      </c>
      <c r="AQ81" s="215" t="str">
        <f aca="false">IF('Result do Turno'!BN78="","",'Result do Turno'!BN78)</f>
        <v/>
      </c>
      <c r="AR81" s="215" t="n">
        <f aca="false">IF('Result do Turno'!BO79="","",'Result do Turno'!BO79)</f>
        <v>1</v>
      </c>
      <c r="AS81" s="215" t="n">
        <f aca="false">IF('Result do Turno'!BO78="","",'Result do Turno'!BO78)</f>
        <v>6</v>
      </c>
      <c r="AT81" s="215" t="n">
        <f aca="false">IF('Result do Turno'!BP79="","",'Result do Turno'!BP79)</f>
        <v>6</v>
      </c>
      <c r="AU81" s="215" t="n">
        <f aca="false">IF('Result do Turno'!BP78="","",'Result do Turno'!BP78)</f>
        <v>4</v>
      </c>
      <c r="AV81" s="215" t="n">
        <f aca="false">IF('Result do Turno'!BQ79="","",'Result do Turno'!BQ79)</f>
        <v>5</v>
      </c>
      <c r="AW81" s="216" t="n">
        <f aca="false">IF('Result do Turno'!BQ78="","",'Result do Turno'!BQ78)</f>
        <v>10</v>
      </c>
      <c r="AX81" s="214" t="str">
        <f aca="false">IF('Result do Turno'!CB81="","",'Result do Turno'!CB81)</f>
        <v/>
      </c>
      <c r="AY81" s="215" t="str">
        <f aca="false">IF('Result do Turno'!CB80="","",'Result do Turno'!CB80)</f>
        <v/>
      </c>
      <c r="AZ81" s="215" t="n">
        <f aca="false">IF('Result do Turno'!CC81="","",'Result do Turno'!CC81)</f>
        <v>6</v>
      </c>
      <c r="BA81" s="215" t="n">
        <f aca="false">IF('Result do Turno'!CC80="","",'Result do Turno'!CC80)</f>
        <v>4</v>
      </c>
      <c r="BB81" s="215" t="n">
        <f aca="false">IF('Result do Turno'!CD81="","",'Result do Turno'!CD81)</f>
        <v>6</v>
      </c>
      <c r="BC81" s="215" t="n">
        <f aca="false">IF('Result do Turno'!CD80="","",'Result do Turno'!CD80)</f>
        <v>2</v>
      </c>
      <c r="BD81" s="215" t="str">
        <f aca="false">IF('Result do Turno'!CE81="","",'Result do Turno'!CE81)</f>
        <v/>
      </c>
      <c r="BE81" s="216" t="str">
        <f aca="false">IF('Result do Turno'!CE80="","",'Result do Turno'!CE80)</f>
        <v/>
      </c>
      <c r="BG81" s="164" t="n">
        <f aca="false">'Result do Turno'!W77</f>
        <v>1</v>
      </c>
      <c r="BH81" s="164" t="str">
        <f aca="false">IF(R81="",IF(X81="",CONCATENATE(T81,"x",U81," ",V81,"x",W81),CONCATENATE(T81,"x",U81," ",V81,"x",W81," ",X81,"x",Y81)),CONCATENATE(R81,"x",S81))</f>
        <v>6x3 6x2</v>
      </c>
      <c r="BI81" s="164" t="n">
        <f aca="false">'Result do Turno'!AK81</f>
        <v>1</v>
      </c>
      <c r="BJ81" s="164" t="str">
        <f aca="false">IF(Z81="",IF(AF81="",CONCATENATE(AB81,"x",AC81," ",AD81,"x",AE81),CONCATENATE(AB81,"x",AC81," ",AD81,"x",AE81," ",AF81,"x",AG81)),CONCATENATE(Z81,"x",AA81))</f>
        <v>6x2 6x4</v>
      </c>
      <c r="BK81" s="164" t="n">
        <f aca="false">'Result do Turno'!AY81</f>
        <v>0</v>
      </c>
      <c r="BL81" s="164" t="str">
        <f aca="false">IF(AH81="",IF(AN81="",CONCATENATE(AJ81,"x",AK81," ",AL81,"x",AM81),CONCATENATE(AJ81,"x",AK81," ",AL81,"x",AM81," ",AN81,"x",AO81)),CONCATENATE(AH81,"x",AI81))</f>
        <v>6x7 5x7</v>
      </c>
      <c r="BM81" s="164" t="n">
        <f aca="false">'Result do Turno'!BM79</f>
        <v>0</v>
      </c>
      <c r="BN81" s="164" t="str">
        <f aca="false">IF(AP81="",IF(AV81="",CONCATENATE(AR81,"x",AS81," ",AT81,"x",AU81),CONCATENATE(AR81,"x",AS81," ",AT81,"x",AU81," ",AV81,"x",AW81)),CONCATENATE(AP81,"x",AQ81))</f>
        <v>1x6 6x4 5x10</v>
      </c>
      <c r="BO81" s="164" t="n">
        <f aca="false">'Result do Turno'!CA81</f>
        <v>1</v>
      </c>
      <c r="BP81" s="164" t="str">
        <f aca="false">IF(AX81="",IF(BD81="",CONCATENATE(AZ81,"x",BA81," ",BB81,"x",BC81),CONCATENATE(AZ81,"x",BA81," ",BB81,"x",BC81," ",BD81,"x",BE81)),CONCATENATE(AX81,"x",AY81))</f>
        <v>6x4 6x2</v>
      </c>
      <c r="BQ81" s="164" t="n">
        <f aca="false">IF(BH81="x x","",1)</f>
        <v>1</v>
      </c>
      <c r="BR81" s="164" t="str">
        <f aca="false">IF(BG81=1,CONCATENATE($A81, " venceu ",B81," por ",BH81),IF(BH81="OxW",CONCATENATE($A81, " perdeu para ",B81," por WxO"),CONCATENATE($A81, " perdeu para ",B81," por ",BH81)))</f>
        <v>UIRA OLIVEIRA venceu VENUS DEA por 6x3 6x2</v>
      </c>
      <c r="BS81" s="164" t="n">
        <f aca="false">IF(BJ81="x x","",1)</f>
        <v>1</v>
      </c>
      <c r="BT81" s="164" t="str">
        <f aca="false">IF(BI81=1,CONCATENATE($A81, " venceu ",D81," por ",BJ81),IF(BJ81="OxW",CONCATENATE($A81, " perdeu para ",D81," por WxO"),CONCATENATE($A81, " perdeu para ",D81," por ",BJ81)))</f>
        <v>UIRA OLIVEIRA venceu CRISTIANO SANTOS por 6x2 6x4</v>
      </c>
      <c r="BU81" s="164" t="n">
        <f aca="false">IF(BL81="x x","",1)</f>
        <v>1</v>
      </c>
      <c r="BV81" s="164" t="str">
        <f aca="false">IF(BK81=1,CONCATENATE($A81, " venceu ",F81," por ",BL81),IF(BL81="OxW",CONCATENATE($A81, " perdeu para ",F81," por WxO"),CONCATENATE($A81, " perdeu para ",F81," por ",BL81)))</f>
        <v>UIRA OLIVEIRA perdeu para MARLOS PARANHOS por 6x7 5x7</v>
      </c>
      <c r="BW81" s="164" t="n">
        <f aca="false">IF(BN81="x x","",1)</f>
        <v>1</v>
      </c>
      <c r="BX81" s="164" t="str">
        <f aca="false">IF(BM81=1,CONCATENATE($A81, " venceu ",H81," por ",BN81),IF(BN81="OxW",CONCATENATE($A81, " perdeu para ",H81," por WxO"),CONCATENATE($A81, " perdeu para ",H81," por ",BN81)))</f>
        <v>UIRA OLIVEIRA perdeu para ARIO TOLEDO por 1x6 6x4 5x10</v>
      </c>
      <c r="BY81" s="164" t="n">
        <f aca="false">IF(BP81="x x","",1)</f>
        <v>1</v>
      </c>
      <c r="BZ81" s="164" t="str">
        <f aca="false">IF(BO81=1,CONCATENATE($A81, " venceu ",J81," por ",BP81),IF(BP81="OxW",CONCATENATE($A81, " perdeu para ",J81," por WxO"),CONCATENATE($A81, " perdeu para ",J81," por ",BP81)))</f>
        <v>UIRA OLIVEIRA venceu RICARDO VILLELA por 6x4 6x2</v>
      </c>
      <c r="CB81" s="164" t="str">
        <f aca="false">IF(BQ81=1,BR81,CONCATENATE(A81, " x ",B81))</f>
        <v>UIRA OLIVEIRA venceu VENUS DEA por 6x3 6x2</v>
      </c>
      <c r="CC81" s="164" t="str">
        <f aca="false">IF(BS81=1,BT81,CONCATENATE(A81, " x ",D81))</f>
        <v>UIRA OLIVEIRA venceu CRISTIANO SANTOS por 6x2 6x4</v>
      </c>
      <c r="CD81" s="164" t="str">
        <f aca="false">IF(BU81=1,BV81,CONCATENATE(A81, " x ",F81))</f>
        <v>UIRA OLIVEIRA perdeu para MARLOS PARANHOS por 6x7 5x7</v>
      </c>
      <c r="CE81" s="164" t="str">
        <f aca="false">IF(BW81=1,BX81,CONCATENATE(A81, " x ",H81))</f>
        <v>UIRA OLIVEIRA perdeu para ARIO TOLEDO por 1x6 6x4 5x10</v>
      </c>
      <c r="CF81" s="164" t="str">
        <f aca="false">IF(BY81=1,BZ81,CONCATENATE(A81, " x ",J81))</f>
        <v>UIRA OLIVEIRA venceu RICARDO VILLELA por 6x4 6x2</v>
      </c>
      <c r="CG81" s="164" t="n">
        <f aca="false">COUNTIF(BH81:BP81,"OxW")</f>
        <v>0</v>
      </c>
      <c r="CH81" s="164" t="str">
        <f aca="false">IF(CG81&gt;2,CONCATENATE(A81," perdeu ",CG81, " jogos por WxO - Seus resultados todos serão alterados para perdidos por WxO",""),"")</f>
        <v/>
      </c>
    </row>
    <row r="82" customFormat="false" ht="15" hidden="false" customHeight="false" outlineLevel="0" collapsed="false">
      <c r="BG82" s="164" t="n">
        <f aca="false">'Result do Turno'!W82</f>
        <v>0</v>
      </c>
      <c r="BI82" s="164" t="n">
        <f aca="false">'Result do Turno'!AK82</f>
        <v>0</v>
      </c>
      <c r="BL82" s="164" t="str">
        <f aca="false">IF(AH82="",IF(AN82="",CONCATENATE(AJ82,"x",AK82," ",AL82,"x",AM82),CONCATENATE(AJ82,"x",AK82," ",AL82,"x",AM82," ",AN82,"x",AO82)),CONCATENATE(AH82,"x",AI82))</f>
        <v>x x</v>
      </c>
      <c r="BN82" s="164" t="str">
        <f aca="false">IF(AP82="",IF(AV82="",CONCATENATE(AR82,"x",AS82," ",AT82,"x",AU82),CONCATENATE(AR82,"x",AS82," ",AT82,"x",AU82," ",AV82,"x",AW82)),CONCATENATE(AP82,"x",AQ82))</f>
        <v>x x</v>
      </c>
      <c r="BP82" s="164" t="str">
        <f aca="false">IF(AX82="",IF(BD82="",CONCATENATE(AZ82,"x",BA82," ",BB82,"x",BC82),CONCATENATE(AZ82,"x",BA82," ",BB82,"x",BC82," ",BD82,"x",BE82)),CONCATENATE(AX82,"x",AY82))</f>
        <v>x x</v>
      </c>
      <c r="CH82" s="164" t="str">
        <f aca="false">IF(CG82&gt;2,CONCATENATE(A82," perdeu ",CG82, " jogos por WxO - Seus resultados todos serão alterados para perdidos por WxO",""),"")</f>
        <v/>
      </c>
    </row>
    <row r="83" customFormat="false" ht="15" hidden="false" customHeight="false" outlineLevel="0" collapsed="false">
      <c r="BG83" s="164" t="n">
        <f aca="false">'Result do Turno'!W83</f>
        <v>0</v>
      </c>
      <c r="BI83" s="164" t="n">
        <f aca="false">'Result do Turno'!AK83</f>
        <v>0</v>
      </c>
      <c r="BL83" s="164" t="str">
        <f aca="false">IF(AH83="",IF(AN83="",CONCATENATE(AJ83,"x",AK83," ",AL83,"x",AM83),CONCATENATE(AJ83,"x",AK83," ",AL83,"x",AM83," ",AN83,"x",AO83)),CONCATENATE(AH83,"x",AI83))</f>
        <v>x x</v>
      </c>
      <c r="BN83" s="164" t="str">
        <f aca="false">IF(AP83="",IF(AV83="",CONCATENATE(AR83,"x",AS83," ",AT83,"x",AU83),CONCATENATE(AR83,"x",AS83," ",AT83,"x",AU83," ",AV83,"x",AW83)),CONCATENATE(AP83,"x",AQ83))</f>
        <v>x x</v>
      </c>
      <c r="BP83" s="164" t="str">
        <f aca="false">IF(AX83="",IF(BD83="",CONCATENATE(AZ83,"x",BA83," ",BB83,"x",BC83),CONCATENATE(AZ83,"x",BA83," ",BB83,"x",BC83," ",BD83,"x",BE83)),CONCATENATE(AX83,"x",AY83))</f>
        <v>x x</v>
      </c>
      <c r="CH83" s="164" t="str">
        <f aca="false">IF(CG83&gt;2,CONCATENATE(A83," perdeu ",CG83, " jogos por WxO - Seus resultados todos serão alterados para perdidos por WxO",""),"")</f>
        <v/>
      </c>
    </row>
    <row r="84" customFormat="false" ht="15" hidden="false" customHeight="false" outlineLevel="0" collapsed="false">
      <c r="E84" s="164" t="s">
        <v>133</v>
      </c>
      <c r="G84" s="164" t="s">
        <v>133</v>
      </c>
      <c r="I84" s="164" t="s">
        <v>134</v>
      </c>
      <c r="K84" s="164" t="s">
        <v>135</v>
      </c>
      <c r="BG84" s="164" t="n">
        <f aca="false">'Result do Turno'!W84</f>
        <v>0</v>
      </c>
      <c r="BI84" s="164" t="n">
        <f aca="false">'Result do Turno'!AK84</f>
        <v>0</v>
      </c>
      <c r="BL84" s="164" t="str">
        <f aca="false">IF(AH84="",IF(AN84="",CONCATENATE(AJ84,"x",AK84," ",AL84,"x",AM84),CONCATENATE(AJ84,"x",AK84," ",AL84,"x",AM84," ",AN84,"x",AO84)),CONCATENATE(AH84,"x",AI84))</f>
        <v>x x</v>
      </c>
      <c r="BN84" s="164" t="str">
        <f aca="false">IF(AP84="",IF(AV84="",CONCATENATE(AR84,"x",AS84," ",AT84,"x",AU84),CONCATENATE(AR84,"x",AS84," ",AT84,"x",AU84," ",AV84,"x",AW84)),CONCATENATE(AP84,"x",AQ84))</f>
        <v>x x</v>
      </c>
      <c r="BP84" s="164" t="str">
        <f aca="false">IF(AX84="",IF(BD84="",CONCATENATE(AZ84,"x",BA84," ",BB84,"x",BC84),CONCATENATE(AZ84,"x",BA84," ",BB84,"x",BC84," ",BD84,"x",BE84)),CONCATENATE(AX84,"x",AY84))</f>
        <v>x x</v>
      </c>
      <c r="CH84" s="164" t="str">
        <f aca="false">IF(CG84&gt;2,CONCATENATE(A84," perdeu ",CG84, " jogos por WxO - Seus resultados todos serão alterados para perdidos por WxO",""),"")</f>
        <v/>
      </c>
    </row>
    <row r="85" customFormat="false" ht="15" hidden="false" customHeight="false" outlineLevel="0" collapsed="false">
      <c r="A85" s="205" t="str">
        <f aca="false">'Result do Turno'!D85</f>
        <v>VALNEI PIAZZA</v>
      </c>
      <c r="B85" s="206" t="str">
        <f aca="false">'Result do Turno'!V86</f>
        <v>NATAN MORELO</v>
      </c>
      <c r="C85" s="164" t="str">
        <f aca="false">IF(BQ85=1,"",IF(M85=0,A85,B85))</f>
        <v/>
      </c>
      <c r="D85" s="164" t="str">
        <f aca="false">'Result do Turno'!AJ86</f>
        <v>JACKLINE FROTA</v>
      </c>
      <c r="E85" s="164" t="str">
        <f aca="false">IF(BS85=1,"",IF(N85=0,A85,D85))</f>
        <v/>
      </c>
      <c r="F85" s="206" t="str">
        <f aca="false">'Result do Turno'!AX86</f>
        <v>MAURO GOES</v>
      </c>
      <c r="G85" s="164" t="str">
        <f aca="false">IF(BU85=1,"",IF(O85=0,A85,F85))</f>
        <v/>
      </c>
      <c r="H85" s="206" t="str">
        <f aca="false">'Result do Turno'!BL86</f>
        <v>HERMINIO SUGUINO</v>
      </c>
      <c r="I85" s="164" t="str">
        <f aca="false">IF(BW85=1,"",IF(P85=0,A85,H85))</f>
        <v/>
      </c>
      <c r="J85" s="206" t="str">
        <f aca="false">'Result do Turno'!BZ86</f>
        <v>ELISA PRATA</v>
      </c>
      <c r="K85" s="164" t="str">
        <f aca="false">IF(BY85=1,"",IF(Q85=0,A85,J85))</f>
        <v/>
      </c>
      <c r="M85" s="207" t="str">
        <f aca="false">'Result do Turno'!U86</f>
        <v>(D)</v>
      </c>
      <c r="N85" s="207" t="n">
        <f aca="false">'Result do Turno'!AI86</f>
        <v>0</v>
      </c>
      <c r="O85" s="207" t="str">
        <f aca="false">'Result do Turno'!AW86</f>
        <v>(D)</v>
      </c>
      <c r="P85" s="207" t="n">
        <f aca="false">'Result do Turno'!BK86</f>
        <v>0</v>
      </c>
      <c r="Q85" s="207" t="str">
        <f aca="false">'Result do Turno'!BY86</f>
        <v>(D)</v>
      </c>
      <c r="R85" s="208" t="str">
        <f aca="false">IF('Result do Turno'!X85="","",'Result do Turno'!X85)</f>
        <v/>
      </c>
      <c r="S85" s="209" t="str">
        <f aca="false">IF('Result do Turno'!X86="","",'Result do Turno'!X86)</f>
        <v/>
      </c>
      <c r="T85" s="209" t="n">
        <f aca="false">IF('Result do Turno'!Y85="","",'Result do Turno'!Y85)</f>
        <v>3</v>
      </c>
      <c r="U85" s="209" t="n">
        <f aca="false">IF('Result do Turno'!Y86="","",'Result do Turno'!Y86)</f>
        <v>6</v>
      </c>
      <c r="V85" s="209" t="n">
        <f aca="false">IF('Result do Turno'!Z85="","",'Result do Turno'!Z85)</f>
        <v>6</v>
      </c>
      <c r="W85" s="209" t="n">
        <f aca="false">IF('Result do Turno'!Z86="","",'Result do Turno'!Z86)</f>
        <v>4</v>
      </c>
      <c r="X85" s="209" t="n">
        <f aca="false">IF('Result do Turno'!AA85="","",'Result do Turno'!AA85)</f>
        <v>5</v>
      </c>
      <c r="Y85" s="210" t="n">
        <f aca="false">IF('Result do Turno'!AA86="","",'Result do Turno'!AA86)</f>
        <v>10</v>
      </c>
      <c r="Z85" s="208" t="str">
        <f aca="false">IF('Result do Turno'!AL85="","",'Result do Turno'!AL85)</f>
        <v>W</v>
      </c>
      <c r="AA85" s="209" t="str">
        <f aca="false">IF('Result do Turno'!AL86="","",'Result do Turno'!AL86)</f>
        <v>O</v>
      </c>
      <c r="AB85" s="209" t="str">
        <f aca="false">IF('Result do Turno'!AM85="","",'Result do Turno'!AM85)</f>
        <v/>
      </c>
      <c r="AC85" s="209" t="str">
        <f aca="false">IF('Result do Turno'!AM86="","",'Result do Turno'!AM86)</f>
        <v/>
      </c>
      <c r="AD85" s="209" t="str">
        <f aca="false">IF('Result do Turno'!AN85="","",'Result do Turno'!AN85)</f>
        <v/>
      </c>
      <c r="AE85" s="209" t="str">
        <f aca="false">IF('Result do Turno'!AN86="","",'Result do Turno'!AN86)</f>
        <v/>
      </c>
      <c r="AF85" s="209" t="str">
        <f aca="false">IF('Result do Turno'!AO85="","",'Result do Turno'!AO85)</f>
        <v/>
      </c>
      <c r="AG85" s="210" t="str">
        <f aca="false">IF('Result do Turno'!AO86="","",'Result do Turno'!AO86)</f>
        <v/>
      </c>
      <c r="AH85" s="208" t="str">
        <f aca="false">IF('Result do Turno'!AZ85="","",'Result do Turno'!AZ85)</f>
        <v/>
      </c>
      <c r="AI85" s="209" t="str">
        <f aca="false">IF('Result do Turno'!AZ86="","",'Result do Turno'!AZ86)</f>
        <v/>
      </c>
      <c r="AJ85" s="209" t="n">
        <f aca="false">IF('Result do Turno'!BA85="","",'Result do Turno'!BA85)</f>
        <v>6</v>
      </c>
      <c r="AK85" s="209" t="n">
        <f aca="false">IF('Result do Turno'!BA86="","",'Result do Turno'!BA86)</f>
        <v>7</v>
      </c>
      <c r="AL85" s="209" t="n">
        <f aca="false">IF('Result do Turno'!BB85="","",'Result do Turno'!BB85)</f>
        <v>6</v>
      </c>
      <c r="AM85" s="209" t="n">
        <f aca="false">IF('Result do Turno'!BB86="","",'Result do Turno'!BB86)</f>
        <v>2</v>
      </c>
      <c r="AN85" s="209" t="n">
        <f aca="false">IF('Result do Turno'!BC85="","",'Result do Turno'!BC85)</f>
        <v>10</v>
      </c>
      <c r="AO85" s="210" t="n">
        <f aca="false">IF('Result do Turno'!BC86="","",'Result do Turno'!BC86)</f>
        <v>7</v>
      </c>
      <c r="AP85" s="208" t="str">
        <f aca="false">IF('Result do Turno'!BN85="","",'Result do Turno'!BN85)</f>
        <v>W</v>
      </c>
      <c r="AQ85" s="209" t="str">
        <f aca="false">IF('Result do Turno'!BN86="","",'Result do Turno'!BN86)</f>
        <v>O</v>
      </c>
      <c r="AR85" s="209" t="str">
        <f aca="false">IF('Result do Turno'!BO85="","",'Result do Turno'!BO85)</f>
        <v/>
      </c>
      <c r="AS85" s="209" t="str">
        <f aca="false">IF('Result do Turno'!BO86="","",'Result do Turno'!BO86)</f>
        <v/>
      </c>
      <c r="AT85" s="209" t="str">
        <f aca="false">IF('Result do Turno'!BP85="","",'Result do Turno'!BP85)</f>
        <v/>
      </c>
      <c r="AU85" s="209" t="str">
        <f aca="false">IF('Result do Turno'!BP86="","",'Result do Turno'!BP86)</f>
        <v/>
      </c>
      <c r="AV85" s="209" t="str">
        <f aca="false">IF('Result do Turno'!BQ85="","",'Result do Turno'!BQ85)</f>
        <v/>
      </c>
      <c r="AW85" s="210" t="str">
        <f aca="false">IF('Result do Turno'!BQ86="","",'Result do Turno'!BQ86)</f>
        <v/>
      </c>
      <c r="AX85" s="208" t="str">
        <f aca="false">IF('Result do Turno'!CB85="","",'Result do Turno'!CB85)</f>
        <v/>
      </c>
      <c r="AY85" s="209" t="str">
        <f aca="false">IF('Result do Turno'!CB86="","",'Result do Turno'!CB86)</f>
        <v/>
      </c>
      <c r="AZ85" s="209" t="n">
        <f aca="false">IF('Result do Turno'!CC85="","",'Result do Turno'!CC85)</f>
        <v>6</v>
      </c>
      <c r="BA85" s="209" t="n">
        <f aca="false">IF('Result do Turno'!CC86="","",'Result do Turno'!CC86)</f>
        <v>3</v>
      </c>
      <c r="BB85" s="209" t="n">
        <f aca="false">IF('Result do Turno'!CD85="","",'Result do Turno'!CD85)</f>
        <v>6</v>
      </c>
      <c r="BC85" s="209" t="n">
        <f aca="false">IF('Result do Turno'!CD86="","",'Result do Turno'!CD86)</f>
        <v>2</v>
      </c>
      <c r="BD85" s="209" t="str">
        <f aca="false">IF('Result do Turno'!CE85="","",'Result do Turno'!CE85)</f>
        <v/>
      </c>
      <c r="BE85" s="210" t="str">
        <f aca="false">IF('Result do Turno'!CE86="","",'Result do Turno'!CE86)</f>
        <v/>
      </c>
      <c r="BG85" s="164" t="n">
        <f aca="false">'Result do Turno'!W85</f>
        <v>0</v>
      </c>
      <c r="BH85" s="164" t="str">
        <f aca="false">IF(R85="",IF(X85="",CONCATENATE(T85,"x",U85," ",V85,"x",W85),CONCATENATE(T85,"x",U85," ",V85,"x",W85," ",X85,"x",Y85)),CONCATENATE(R85,"x",S85))</f>
        <v>3x6 6x4 5x10</v>
      </c>
      <c r="BI85" s="164" t="n">
        <f aca="false">'Result do Turno'!AK85</f>
        <v>1</v>
      </c>
      <c r="BJ85" s="164" t="str">
        <f aca="false">IF(Z85="",IF(AF85="",CONCATENATE(AB85,"x",AC85," ",AD85,"x",AE85),CONCATENATE(AB85,"x",AC85," ",AD85,"x",AE85," ",AF85,"x",AG85)),CONCATENATE(Z85,"x",AA85))</f>
        <v>WxO</v>
      </c>
      <c r="BK85" s="164" t="n">
        <f aca="false">'Result do Turno'!AY85</f>
        <v>1</v>
      </c>
      <c r="BL85" s="164" t="str">
        <f aca="false">IF(AH85="",IF(AN85="",CONCATENATE(AJ85,"x",AK85," ",AL85,"x",AM85),CONCATENATE(AJ85,"x",AK85," ",AL85,"x",AM85," ",AN85,"x",AO85)),CONCATENATE(AH85,"x",AI85))</f>
        <v>6x7 6x2 10x7</v>
      </c>
      <c r="BM85" s="164" t="n">
        <f aca="false">'Result do Turno'!BM85</f>
        <v>1</v>
      </c>
      <c r="BN85" s="164" t="str">
        <f aca="false">IF(AP85="",IF(AV85="",CONCATENATE(AR85,"x",AS85," ",AT85,"x",AU85),CONCATENATE(AR85,"x",AS85," ",AT85,"x",AU85," ",AV85,"x",AW85)),CONCATENATE(AP85,"x",AQ85))</f>
        <v>WxO</v>
      </c>
      <c r="BO85" s="164" t="n">
        <f aca="false">'Result do Turno'!CA85</f>
        <v>1</v>
      </c>
      <c r="BP85" s="164" t="str">
        <f aca="false">IF(AX85="",IF(BD85="",CONCATENATE(AZ85,"x",BA85," ",BB85,"x",BC85),CONCATENATE(AZ85,"x",BA85," ",BB85,"x",BC85," ",BD85,"x",BE85)),CONCATENATE(AX85,"x",AY85))</f>
        <v>6x3 6x2</v>
      </c>
      <c r="BQ85" s="164" t="n">
        <f aca="false">IF(BH85="x x","",1)</f>
        <v>1</v>
      </c>
      <c r="BR85" s="164" t="str">
        <f aca="false">IF(BG85=1,CONCATENATE($A85, " venceu ",B85," por ",BH85),IF(BH85="OxW",CONCATENATE($A85, " perdeu para ",B85," por WxO"),CONCATENATE($A85, " perdeu para ",B85," por ",BH85)))</f>
        <v>VALNEI PIAZZA perdeu para NATAN MORELO por 3x6 6x4 5x10</v>
      </c>
      <c r="BS85" s="164" t="n">
        <f aca="false">IF(BJ85="x x","",1)</f>
        <v>1</v>
      </c>
      <c r="BT85" s="164" t="str">
        <f aca="false">IF(BI85=1,CONCATENATE($A85, " venceu ",D85," por ",BJ85),IF(BJ85="OxW",CONCATENATE($A85, " perdeu para ",D85," por WxO"),CONCATENATE($A85, " perdeu para ",D85," por ",BJ85)))</f>
        <v>VALNEI PIAZZA venceu JACKLINE FROTA por WxO</v>
      </c>
      <c r="BU85" s="164" t="n">
        <f aca="false">IF(BL85="x x","",1)</f>
        <v>1</v>
      </c>
      <c r="BV85" s="164" t="str">
        <f aca="false">IF(BK85=1,CONCATENATE($A85, " venceu ",F85," por ",BL85),IF(BL85="OxW",CONCATENATE($A85, " perdeu para ",F85," por WxO"),CONCATENATE($A85, " perdeu para ",F85," por ",BL85)))</f>
        <v>VALNEI PIAZZA venceu MAURO GOES por 6x7 6x2 10x7</v>
      </c>
      <c r="BW85" s="164" t="n">
        <f aca="false">IF(BN85="x x","",1)</f>
        <v>1</v>
      </c>
      <c r="BX85" s="164" t="str">
        <f aca="false">IF(BM85=1,CONCATENATE($A85, " venceu ",H85," por ",BN85),IF(BN85="OxW",CONCATENATE($A85, " perdeu para ",H85," por WxO"),CONCATENATE($A85, " perdeu para ",H85," por ",BN85)))</f>
        <v>VALNEI PIAZZA venceu HERMINIO SUGUINO por WxO</v>
      </c>
      <c r="BY85" s="164" t="n">
        <f aca="false">IF(BP85="x x","",1)</f>
        <v>1</v>
      </c>
      <c r="BZ85" s="164" t="str">
        <f aca="false">IF(BO85=1,CONCATENATE($A85, " venceu ",J85," por ",BP85),IF(BP85="OxW",CONCATENATE($A85, " perdeu para ",J85," por WxO"),CONCATENATE($A85, " perdeu para ",J85," por ",BP85)))</f>
        <v>VALNEI PIAZZA venceu ELISA PRATA por 6x3 6x2</v>
      </c>
      <c r="CB85" s="164" t="str">
        <f aca="false">IF(BQ85=1,BR85,CONCATENATE(A85, " x ",B85))</f>
        <v>VALNEI PIAZZA perdeu para NATAN MORELO por 3x6 6x4 5x10</v>
      </c>
      <c r="CC85" s="164" t="str">
        <f aca="false">IF(BS85=1,BT85,CONCATENATE(A85, " x ",D85))</f>
        <v>VALNEI PIAZZA venceu JACKLINE FROTA por WxO</v>
      </c>
      <c r="CD85" s="164" t="str">
        <f aca="false">IF(BU85=1,BV85,CONCATENATE(A85, " x ",F85))</f>
        <v>VALNEI PIAZZA venceu MAURO GOES por 6x7 6x2 10x7</v>
      </c>
      <c r="CE85" s="164" t="str">
        <f aca="false">IF(BW85=1,BX85,CONCATENATE(A85, " x ",H85))</f>
        <v>VALNEI PIAZZA venceu HERMINIO SUGUINO por WxO</v>
      </c>
      <c r="CF85" s="164" t="str">
        <f aca="false">IF(BY85=1,BZ85,CONCATENATE(A85, " x ",J85))</f>
        <v>VALNEI PIAZZA venceu ELISA PRATA por 6x3 6x2</v>
      </c>
      <c r="CG85" s="164" t="n">
        <f aca="false">COUNTIF(BH85:BP85,"OxW")</f>
        <v>0</v>
      </c>
      <c r="CH85" s="164" t="str">
        <f aca="false">IF(CG85&gt;2,CONCATENATE(A85," perdeu ",CG85, " jogos por WxO - Seus resultados todos serão alterados para perdidos por WxO",""),"")</f>
        <v/>
      </c>
    </row>
    <row r="86" customFormat="false" ht="15" hidden="false" customHeight="false" outlineLevel="0" collapsed="false">
      <c r="A86" s="205" t="str">
        <f aca="false">'Result do Turno'!D86</f>
        <v>ELISA PRATA</v>
      </c>
      <c r="B86" s="164" t="str">
        <f aca="false">'Result do Turno'!V88</f>
        <v>JACKLINE FROTA</v>
      </c>
      <c r="C86" s="164" t="str">
        <f aca="false">IF(BQ86=1,"",IF(M86=0,A86,B86))</f>
        <v/>
      </c>
      <c r="D86" s="164" t="str">
        <f aca="false">'Result do Turno'!AJ88</f>
        <v>MAURO GOES</v>
      </c>
      <c r="E86" s="164" t="str">
        <f aca="false">IF(BS86=1,"",IF(N86=0,A86,D86))</f>
        <v/>
      </c>
      <c r="F86" s="164" t="str">
        <f aca="false">'Result do Turno'!AX88</f>
        <v>HERMINIO SUGUINO</v>
      </c>
      <c r="G86" s="164" t="str">
        <f aca="false">IF(BU86=1,"",IF(O86=0,A86,F86))</f>
        <v/>
      </c>
      <c r="H86" s="164" t="str">
        <f aca="false">'Result do Turno'!BL88</f>
        <v>NATAN MORELO</v>
      </c>
      <c r="I86" s="164" t="str">
        <f aca="false">IF(BW86=1,"",IF(P86=0,A86,H86))</f>
        <v/>
      </c>
      <c r="J86" s="164" t="str">
        <f aca="false">'Result do Turno'!BZ85</f>
        <v>VALNEI PIAZZA</v>
      </c>
      <c r="K86" s="164" t="str">
        <f aca="false">IF(BY86=1,"",IF(Q86=0,A86,J86))</f>
        <v/>
      </c>
      <c r="M86" s="207" t="str">
        <f aca="false">'Result do Turno'!U88</f>
        <v>(D)</v>
      </c>
      <c r="N86" s="207" t="n">
        <f aca="false">'Result do Turno'!AI88</f>
        <v>0</v>
      </c>
      <c r="O86" s="207" t="str">
        <f aca="false">'Result do Turno'!AW88</f>
        <v>(D)</v>
      </c>
      <c r="P86" s="207" t="str">
        <f aca="false">'Result do Turno'!BK88</f>
        <v>(D)</v>
      </c>
      <c r="Q86" s="207" t="n">
        <f aca="false">'Result do Turno'!BY85</f>
        <v>0</v>
      </c>
      <c r="R86" s="211" t="str">
        <f aca="false">IF('Result do Turno'!X87="","",'Result do Turno'!X87)</f>
        <v/>
      </c>
      <c r="S86" s="212" t="str">
        <f aca="false">IF('Result do Turno'!X88="","",'Result do Turno'!X88)</f>
        <v/>
      </c>
      <c r="T86" s="212" t="n">
        <f aca="false">IF('Result do Turno'!Y87="","",'Result do Turno'!Y87)</f>
        <v>6</v>
      </c>
      <c r="U86" s="212" t="n">
        <f aca="false">IF('Result do Turno'!Y88="","",'Result do Turno'!Y88)</f>
        <v>1</v>
      </c>
      <c r="V86" s="212" t="n">
        <f aca="false">IF('Result do Turno'!Z87="","",'Result do Turno'!Z87)</f>
        <v>6</v>
      </c>
      <c r="W86" s="212" t="n">
        <f aca="false">IF('Result do Turno'!Z88="","",'Result do Turno'!Z88)</f>
        <v>0</v>
      </c>
      <c r="X86" s="212" t="str">
        <f aca="false">IF('Result do Turno'!AA87="","",'Result do Turno'!AA87)</f>
        <v/>
      </c>
      <c r="Y86" s="213" t="str">
        <f aca="false">IF('Result do Turno'!AA88="","",'Result do Turno'!AA88)</f>
        <v/>
      </c>
      <c r="Z86" s="211" t="str">
        <f aca="false">IF('Result do Turno'!AL87="","",'Result do Turno'!AL87)</f>
        <v/>
      </c>
      <c r="AA86" s="212" t="str">
        <f aca="false">IF('Result do Turno'!AL88="","",'Result do Turno'!AL88)</f>
        <v/>
      </c>
      <c r="AB86" s="212" t="n">
        <f aca="false">IF('Result do Turno'!AM87="","",'Result do Turno'!AM87)</f>
        <v>4</v>
      </c>
      <c r="AC86" s="212" t="n">
        <f aca="false">IF('Result do Turno'!AM88="","",'Result do Turno'!AM88)</f>
        <v>6</v>
      </c>
      <c r="AD86" s="212" t="n">
        <f aca="false">IF('Result do Turno'!AN87="","",'Result do Turno'!AN87)</f>
        <v>7</v>
      </c>
      <c r="AE86" s="212" t="n">
        <f aca="false">IF('Result do Turno'!AN88="","",'Result do Turno'!AN88)</f>
        <v>6</v>
      </c>
      <c r="AF86" s="212" t="n">
        <f aca="false">IF('Result do Turno'!AO87="","",'Result do Turno'!AO87)</f>
        <v>7</v>
      </c>
      <c r="AG86" s="213" t="n">
        <f aca="false">IF('Result do Turno'!AO88="","",'Result do Turno'!AO88)</f>
        <v>10</v>
      </c>
      <c r="AH86" s="211" t="str">
        <f aca="false">IF('Result do Turno'!AZ87="","",'Result do Turno'!AZ87)</f>
        <v/>
      </c>
      <c r="AI86" s="212" t="str">
        <f aca="false">IF('Result do Turno'!AZ88="","",'Result do Turno'!AZ88)</f>
        <v/>
      </c>
      <c r="AJ86" s="212" t="n">
        <f aca="false">IF('Result do Turno'!BA87="","",'Result do Turno'!BA87)</f>
        <v>7</v>
      </c>
      <c r="AK86" s="212" t="n">
        <f aca="false">IF('Result do Turno'!BA88="","",'Result do Turno'!BA88)</f>
        <v>5</v>
      </c>
      <c r="AL86" s="212" t="n">
        <f aca="false">IF('Result do Turno'!BB87="","",'Result do Turno'!BB87)</f>
        <v>6</v>
      </c>
      <c r="AM86" s="212" t="n">
        <f aca="false">IF('Result do Turno'!BB88="","",'Result do Turno'!BB88)</f>
        <v>1</v>
      </c>
      <c r="AN86" s="212" t="str">
        <f aca="false">IF('Result do Turno'!BC87="","",'Result do Turno'!BC87)</f>
        <v/>
      </c>
      <c r="AO86" s="213" t="str">
        <f aca="false">IF('Result do Turno'!BC88="","",'Result do Turno'!BC88)</f>
        <v/>
      </c>
      <c r="AP86" s="211" t="str">
        <f aca="false">IF('Result do Turno'!BN87="","",'Result do Turno'!BN87)</f>
        <v>W</v>
      </c>
      <c r="AQ86" s="212" t="str">
        <f aca="false">IF('Result do Turno'!BN88="","",'Result do Turno'!BN88)</f>
        <v>O</v>
      </c>
      <c r="AR86" s="212" t="str">
        <f aca="false">IF('Result do Turno'!BO87="","",'Result do Turno'!BO87)</f>
        <v/>
      </c>
      <c r="AS86" s="212" t="str">
        <f aca="false">IF('Result do Turno'!BO88="","",'Result do Turno'!BO88)</f>
        <v/>
      </c>
      <c r="AT86" s="212" t="str">
        <f aca="false">IF('Result do Turno'!BP87="","",'Result do Turno'!BP87)</f>
        <v/>
      </c>
      <c r="AU86" s="212" t="str">
        <f aca="false">IF('Result do Turno'!BP88="","",'Result do Turno'!BP88)</f>
        <v/>
      </c>
      <c r="AV86" s="212" t="str">
        <f aca="false">IF('Result do Turno'!BQ87="","",'Result do Turno'!BQ87)</f>
        <v/>
      </c>
      <c r="AW86" s="213" t="str">
        <f aca="false">IF('Result do Turno'!BQ88="","",'Result do Turno'!BQ88)</f>
        <v/>
      </c>
      <c r="AX86" s="211" t="str">
        <f aca="false">IF('Result do Turno'!CB86="","",'Result do Turno'!CB86)</f>
        <v/>
      </c>
      <c r="AY86" s="212" t="str">
        <f aca="false">IF('Result do Turno'!CB85="","",'Result do Turno'!CB85)</f>
        <v/>
      </c>
      <c r="AZ86" s="212" t="n">
        <f aca="false">IF('Result do Turno'!CC86="","",'Result do Turno'!CC86)</f>
        <v>3</v>
      </c>
      <c r="BA86" s="212" t="n">
        <f aca="false">IF('Result do Turno'!CC85="","",'Result do Turno'!CC85)</f>
        <v>6</v>
      </c>
      <c r="BB86" s="212" t="n">
        <f aca="false">IF('Result do Turno'!CD86="","",'Result do Turno'!CD86)</f>
        <v>2</v>
      </c>
      <c r="BC86" s="212" t="n">
        <f aca="false">IF('Result do Turno'!CD85="","",'Result do Turno'!CD85)</f>
        <v>6</v>
      </c>
      <c r="BD86" s="212" t="str">
        <f aca="false">IF('Result do Turno'!CE86="","",'Result do Turno'!CE86)</f>
        <v/>
      </c>
      <c r="BE86" s="213" t="str">
        <f aca="false">IF('Result do Turno'!CE85="","",'Result do Turno'!CE85)</f>
        <v/>
      </c>
      <c r="BG86" s="164" t="n">
        <f aca="false">'Result do Turno'!W87</f>
        <v>1</v>
      </c>
      <c r="BH86" s="164" t="str">
        <f aca="false">IF(R86="",IF(X86="",CONCATENATE(T86,"x",U86," ",V86,"x",W86),CONCATENATE(T86,"x",U86," ",V86,"x",W86," ",X86,"x",Y86)),CONCATENATE(R86,"x",S86))</f>
        <v>6x1 6x0</v>
      </c>
      <c r="BI86" s="164" t="n">
        <f aca="false">'Result do Turno'!AK87</f>
        <v>0</v>
      </c>
      <c r="BJ86" s="164" t="str">
        <f aca="false">IF(Z86="",IF(AF86="",CONCATENATE(AB86,"x",AC86," ",AD86,"x",AE86),CONCATENATE(AB86,"x",AC86," ",AD86,"x",AE86," ",AF86,"x",AG86)),CONCATENATE(Z86,"x",AA86))</f>
        <v>4x6 7x6 7x10</v>
      </c>
      <c r="BK86" s="164" t="n">
        <f aca="false">'Result do Turno'!AY87</f>
        <v>1</v>
      </c>
      <c r="BL86" s="164" t="str">
        <f aca="false">IF(AH86="",IF(AN86="",CONCATENATE(AJ86,"x",AK86," ",AL86,"x",AM86),CONCATENATE(AJ86,"x",AK86," ",AL86,"x",AM86," ",AN86,"x",AO86)),CONCATENATE(AH86,"x",AI86))</f>
        <v>7x5 6x1</v>
      </c>
      <c r="BM86" s="164" t="n">
        <f aca="false">'Result do Turno'!BM87</f>
        <v>1</v>
      </c>
      <c r="BN86" s="164" t="str">
        <f aca="false">IF(AP86="",IF(AV86="",CONCATENATE(AR86,"x",AS86," ",AT86,"x",AU86),CONCATENATE(AR86,"x",AS86," ",AT86,"x",AU86," ",AV86,"x",AW86)),CONCATENATE(AP86,"x",AQ86))</f>
        <v>WxO</v>
      </c>
      <c r="BO86" s="164" t="n">
        <f aca="false">'Result do Turno'!CA86</f>
        <v>0</v>
      </c>
      <c r="BP86" s="164" t="str">
        <f aca="false">IF(AX86="",IF(BD86="",CONCATENATE(AZ86,"x",BA86," ",BB86,"x",BC86),CONCATENATE(AZ86,"x",BA86," ",BB86,"x",BC86," ",BD86,"x",BE86)),CONCATENATE(AX86,"x",AY86))</f>
        <v>3x6 2x6</v>
      </c>
      <c r="BQ86" s="164" t="n">
        <f aca="false">IF(BH86="x x","",1)</f>
        <v>1</v>
      </c>
      <c r="BR86" s="164" t="str">
        <f aca="false">IF(BG86=1,CONCATENATE($A86, " venceu ",B86," por ",BH86),IF(BH86="OxW",CONCATENATE($A86, " perdeu para ",B86," por WxO"),CONCATENATE($A86, " perdeu para ",B86," por ",BH86)))</f>
        <v>ELISA PRATA venceu JACKLINE FROTA por 6x1 6x0</v>
      </c>
      <c r="BS86" s="164" t="n">
        <f aca="false">IF(BJ86="x x","",1)</f>
        <v>1</v>
      </c>
      <c r="BT86" s="164" t="str">
        <f aca="false">IF(BI86=1,CONCATENATE($A86, " venceu ",D86," por ",BJ86),IF(BJ86="OxW",CONCATENATE($A86, " perdeu para ",D86," por WxO"),CONCATENATE($A86, " perdeu para ",D86," por ",BJ86)))</f>
        <v>ELISA PRATA perdeu para MAURO GOES por 4x6 7x6 7x10</v>
      </c>
      <c r="BU86" s="164" t="n">
        <f aca="false">IF(BL86="x x","",1)</f>
        <v>1</v>
      </c>
      <c r="BV86" s="164" t="str">
        <f aca="false">IF(BK86=1,CONCATENATE($A86, " venceu ",F86," por ",BL86),IF(BL86="OxW",CONCATENATE($A86, " perdeu para ",F86," por WxO"),CONCATENATE($A86, " perdeu para ",F86," por ",BL86)))</f>
        <v>ELISA PRATA venceu HERMINIO SUGUINO por 7x5 6x1</v>
      </c>
      <c r="BW86" s="164" t="n">
        <f aca="false">IF(BN86="x x","",1)</f>
        <v>1</v>
      </c>
      <c r="BX86" s="164" t="str">
        <f aca="false">IF(BM86=1,CONCATENATE($A86, " venceu ",H86," por ",BN86),IF(BN86="OxW",CONCATENATE($A86, " perdeu para ",H86," por WxO"),CONCATENATE($A86, " perdeu para ",H86," por ",BN86)))</f>
        <v>ELISA PRATA venceu NATAN MORELO por WxO</v>
      </c>
      <c r="BY86" s="164" t="n">
        <f aca="false">IF(BP86="x x","",1)</f>
        <v>1</v>
      </c>
      <c r="BZ86" s="164" t="str">
        <f aca="false">IF(BO86=1,CONCATENATE($A86, " venceu ",J86," por ",BP86),IF(BP86="OxW",CONCATENATE($A86, " perdeu para ",J86," por WxO"),CONCATENATE($A86, " perdeu para ",J86," por ",BP86)))</f>
        <v>ELISA PRATA perdeu para VALNEI PIAZZA por 3x6 2x6</v>
      </c>
      <c r="CB86" s="164" t="str">
        <f aca="false">IF(BQ86=1,BR86,CONCATENATE(A86, " x ",B86))</f>
        <v>ELISA PRATA venceu JACKLINE FROTA por 6x1 6x0</v>
      </c>
      <c r="CC86" s="164" t="str">
        <f aca="false">IF(BS86=1,BT86,CONCATENATE(A86, " x ",D86))</f>
        <v>ELISA PRATA perdeu para MAURO GOES por 4x6 7x6 7x10</v>
      </c>
      <c r="CD86" s="164" t="str">
        <f aca="false">IF(BU86=1,BV86,CONCATENATE(A86, " x ",F86))</f>
        <v>ELISA PRATA venceu HERMINIO SUGUINO por 7x5 6x1</v>
      </c>
      <c r="CE86" s="164" t="str">
        <f aca="false">IF(BW86=1,BX86,CONCATENATE(A86, " x ",H86))</f>
        <v>ELISA PRATA venceu NATAN MORELO por WxO</v>
      </c>
      <c r="CF86" s="164" t="str">
        <f aca="false">IF(BY86=1,BZ86,CONCATENATE(A86, " x ",J86))</f>
        <v>ELISA PRATA perdeu para VALNEI PIAZZA por 3x6 2x6</v>
      </c>
      <c r="CG86" s="164" t="n">
        <f aca="false">COUNTIF(BH86:BP86,"OxW")</f>
        <v>0</v>
      </c>
      <c r="CH86" s="164" t="str">
        <f aca="false">IF(CG86&gt;2,CONCATENATE(A86," perdeu ",CG86, " jogos por WxO - Seus resultados todos serão alterados para perdidos por WxO",""),"")</f>
        <v/>
      </c>
    </row>
    <row r="87" customFormat="false" ht="15" hidden="false" customHeight="false" outlineLevel="0" collapsed="false">
      <c r="A87" s="205" t="str">
        <f aca="false">'Result do Turno'!D87</f>
        <v>HERMINIO SUGUINO</v>
      </c>
      <c r="B87" s="164" t="str">
        <f aca="false">'Result do Turno'!V90</f>
        <v>MAURO GOES</v>
      </c>
      <c r="C87" s="164" t="str">
        <f aca="false">IF(BQ87=1,"",IF(M87=0,A87,B87))</f>
        <v/>
      </c>
      <c r="D87" s="164" t="str">
        <f aca="false">'Result do Turno'!AJ90</f>
        <v>NATAN MORELO</v>
      </c>
      <c r="E87" s="164" t="str">
        <f aca="false">IF(BS87=1,"",IF(N87=0,A87,D87))</f>
        <v/>
      </c>
      <c r="F87" s="164" t="str">
        <f aca="false">'Result do Turno'!AX87</f>
        <v>ELISA PRATA</v>
      </c>
      <c r="G87" s="164" t="str">
        <f aca="false">IF(BU87=1,"",IF(O87=0,A87,F87))</f>
        <v/>
      </c>
      <c r="H87" s="164" t="str">
        <f aca="false">'Result do Turno'!BL85</f>
        <v>VALNEI PIAZZA</v>
      </c>
      <c r="I87" s="164" t="str">
        <f aca="false">IF(BW87=1,"",IF(P87=0,A87,H87))</f>
        <v/>
      </c>
      <c r="J87" s="164" t="str">
        <f aca="false">'Result do Turno'!BZ88</f>
        <v>JACKLINE FROTA</v>
      </c>
      <c r="K87" s="164" t="str">
        <f aca="false">IF(BY87=1,"",IF(Q87=0,A87,J87))</f>
        <v/>
      </c>
      <c r="M87" s="207" t="str">
        <f aca="false">'Result do Turno'!U90</f>
        <v>(D)</v>
      </c>
      <c r="N87" s="207" t="n">
        <f aca="false">'Result do Turno'!AI90</f>
        <v>0</v>
      </c>
      <c r="O87" s="207" t="n">
        <f aca="false">'Result do Turno'!AW87</f>
        <v>0</v>
      </c>
      <c r="P87" s="207" t="str">
        <f aca="false">'Result do Turno'!BK85</f>
        <v>(D)</v>
      </c>
      <c r="Q87" s="207" t="n">
        <f aca="false">'Result do Turno'!BY88</f>
        <v>0</v>
      </c>
      <c r="R87" s="211" t="str">
        <f aca="false">IF('Result do Turno'!X89="","",'Result do Turno'!X89)</f>
        <v>W</v>
      </c>
      <c r="S87" s="212" t="str">
        <f aca="false">IF('Result do Turno'!X90="","",'Result do Turno'!X90)</f>
        <v>O</v>
      </c>
      <c r="T87" s="212" t="str">
        <f aca="false">IF('Result do Turno'!Y89="","",'Result do Turno'!Y89)</f>
        <v/>
      </c>
      <c r="U87" s="212" t="str">
        <f aca="false">IF('Result do Turno'!Y90="","",'Result do Turno'!Y90)</f>
        <v/>
      </c>
      <c r="V87" s="212" t="str">
        <f aca="false">IF('Result do Turno'!Z89="","",'Result do Turno'!Z89)</f>
        <v/>
      </c>
      <c r="W87" s="212" t="str">
        <f aca="false">IF('Result do Turno'!Z90="","",'Result do Turno'!Z90)</f>
        <v/>
      </c>
      <c r="X87" s="212" t="str">
        <f aca="false">IF('Result do Turno'!AA89="","",'Result do Turno'!AA89)</f>
        <v/>
      </c>
      <c r="Y87" s="213" t="str">
        <f aca="false">IF('Result do Turno'!AA90="","",'Result do Turno'!AA90)</f>
        <v/>
      </c>
      <c r="Z87" s="211" t="str">
        <f aca="false">IF('Result do Turno'!AL89="","",'Result do Turno'!AL89)</f>
        <v/>
      </c>
      <c r="AA87" s="212" t="str">
        <f aca="false">IF('Result do Turno'!AL90="","",'Result do Turno'!AL90)</f>
        <v/>
      </c>
      <c r="AB87" s="212" t="n">
        <f aca="false">IF('Result do Turno'!AM89="","",'Result do Turno'!AM89)</f>
        <v>3</v>
      </c>
      <c r="AC87" s="212" t="n">
        <f aca="false">IF('Result do Turno'!AM90="","",'Result do Turno'!AM90)</f>
        <v>6</v>
      </c>
      <c r="AD87" s="212" t="n">
        <f aca="false">IF('Result do Turno'!AN89="","",'Result do Turno'!AN89)</f>
        <v>7</v>
      </c>
      <c r="AE87" s="212" t="n">
        <f aca="false">IF('Result do Turno'!AN90="","",'Result do Turno'!AN90)</f>
        <v>6</v>
      </c>
      <c r="AF87" s="212" t="n">
        <f aca="false">IF('Result do Turno'!AO89="","",'Result do Turno'!AO89)</f>
        <v>9</v>
      </c>
      <c r="AG87" s="213" t="n">
        <f aca="false">IF('Result do Turno'!AO90="","",'Result do Turno'!AO90)</f>
        <v>11</v>
      </c>
      <c r="AH87" s="211" t="str">
        <f aca="false">IF('Result do Turno'!AZ88="","",'Result do Turno'!AZ88)</f>
        <v/>
      </c>
      <c r="AI87" s="212" t="str">
        <f aca="false">IF('Result do Turno'!AZ87="","",'Result do Turno'!AZ87)</f>
        <v/>
      </c>
      <c r="AJ87" s="212" t="n">
        <f aca="false">IF('Result do Turno'!BA88="","",'Result do Turno'!BA88)</f>
        <v>5</v>
      </c>
      <c r="AK87" s="212" t="n">
        <f aca="false">IF('Result do Turno'!BA87="","",'Result do Turno'!BA87)</f>
        <v>7</v>
      </c>
      <c r="AL87" s="212" t="n">
        <f aca="false">IF('Result do Turno'!BB88="","",'Result do Turno'!BB88)</f>
        <v>1</v>
      </c>
      <c r="AM87" s="212" t="n">
        <f aca="false">IF('Result do Turno'!BB87="","",'Result do Turno'!BB87)</f>
        <v>6</v>
      </c>
      <c r="AN87" s="212" t="str">
        <f aca="false">IF('Result do Turno'!BC88="","",'Result do Turno'!BC88)</f>
        <v/>
      </c>
      <c r="AO87" s="213" t="str">
        <f aca="false">IF('Result do Turno'!BC87="","",'Result do Turno'!BC87)</f>
        <v/>
      </c>
      <c r="AP87" s="211" t="str">
        <f aca="false">IF('Result do Turno'!BN86="","",'Result do Turno'!BN86)</f>
        <v>O</v>
      </c>
      <c r="AQ87" s="212" t="str">
        <f aca="false">IF('Result do Turno'!BN85="","",'Result do Turno'!BN85)</f>
        <v>W</v>
      </c>
      <c r="AR87" s="212" t="str">
        <f aca="false">IF('Result do Turno'!BO86="","",'Result do Turno'!BO86)</f>
        <v/>
      </c>
      <c r="AS87" s="212" t="str">
        <f aca="false">IF('Result do Turno'!BO85="","",'Result do Turno'!BO85)</f>
        <v/>
      </c>
      <c r="AT87" s="212" t="str">
        <f aca="false">IF('Result do Turno'!BP86="","",'Result do Turno'!BP86)</f>
        <v/>
      </c>
      <c r="AU87" s="212" t="str">
        <f aca="false">IF('Result do Turno'!BP85="","",'Result do Turno'!BP85)</f>
        <v/>
      </c>
      <c r="AV87" s="212" t="str">
        <f aca="false">IF('Result do Turno'!BQ86="","",'Result do Turno'!BQ86)</f>
        <v/>
      </c>
      <c r="AW87" s="213" t="str">
        <f aca="false">IF('Result do Turno'!BQ85="","",'Result do Turno'!BQ85)</f>
        <v/>
      </c>
      <c r="AX87" s="211" t="str">
        <f aca="false">IF('Result do Turno'!CB87="","",'Result do Turno'!CB87)</f>
        <v>W</v>
      </c>
      <c r="AY87" s="212" t="str">
        <f aca="false">IF('Result do Turno'!CB88="","",'Result do Turno'!CB88)</f>
        <v>O</v>
      </c>
      <c r="AZ87" s="212" t="str">
        <f aca="false">IF('Result do Turno'!CC87="","",'Result do Turno'!CC87)</f>
        <v/>
      </c>
      <c r="BA87" s="212" t="str">
        <f aca="false">IF('Result do Turno'!CC88="","",'Result do Turno'!CC88)</f>
        <v/>
      </c>
      <c r="BB87" s="212" t="str">
        <f aca="false">IF('Result do Turno'!CD87="","",'Result do Turno'!CD87)</f>
        <v/>
      </c>
      <c r="BC87" s="212" t="str">
        <f aca="false">IF('Result do Turno'!CD88="","",'Result do Turno'!CD88)</f>
        <v/>
      </c>
      <c r="BD87" s="212" t="str">
        <f aca="false">IF('Result do Turno'!CE87="","",'Result do Turno'!CE87)</f>
        <v/>
      </c>
      <c r="BE87" s="213" t="str">
        <f aca="false">IF('Result do Turno'!CE88="","",'Result do Turno'!CE88)</f>
        <v/>
      </c>
      <c r="BG87" s="164" t="n">
        <f aca="false">'Result do Turno'!W89</f>
        <v>1</v>
      </c>
      <c r="BH87" s="164" t="str">
        <f aca="false">IF(R87="",IF(X87="",CONCATENATE(T87,"x",U87," ",V87,"x",W87),CONCATENATE(T87,"x",U87," ",V87,"x",W87," ",X87,"x",Y87)),CONCATENATE(R87,"x",S87))</f>
        <v>WxO</v>
      </c>
      <c r="BI87" s="164" t="n">
        <f aca="false">'Result do Turno'!AK89</f>
        <v>0</v>
      </c>
      <c r="BJ87" s="164" t="str">
        <f aca="false">IF(Z87="",IF(AF87="",CONCATENATE(AB87,"x",AC87," ",AD87,"x",AE87),CONCATENATE(AB87,"x",AC87," ",AD87,"x",AE87," ",AF87,"x",AG87)),CONCATENATE(Z87,"x",AA87))</f>
        <v>3x6 7x6 9x11</v>
      </c>
      <c r="BK87" s="164" t="n">
        <f aca="false">'Result do Turno'!AY88</f>
        <v>0</v>
      </c>
      <c r="BL87" s="164" t="str">
        <f aca="false">IF(AH87="",IF(AN87="",CONCATENATE(AJ87,"x",AK87," ",AL87,"x",AM87),CONCATENATE(AJ87,"x",AK87," ",AL87,"x",AM87," ",AN87,"x",AO87)),CONCATENATE(AH87,"x",AI87))</f>
        <v>5x7 1x6</v>
      </c>
      <c r="BM87" s="164" t="n">
        <f aca="false">'Result do Turno'!BM86</f>
        <v>0</v>
      </c>
      <c r="BN87" s="164" t="str">
        <f aca="false">IF(AP87="",IF(AV87="",CONCATENATE(AR87,"x",AS87," ",AT87,"x",AU87),CONCATENATE(AR87,"x",AS87," ",AT87,"x",AU87," ",AV87,"x",AW87)),CONCATENATE(AP87,"x",AQ87))</f>
        <v>OxW</v>
      </c>
      <c r="BO87" s="164" t="n">
        <f aca="false">'Result do Turno'!CA87</f>
        <v>1</v>
      </c>
      <c r="BP87" s="164" t="str">
        <f aca="false">IF(AX87="",IF(BD87="",CONCATENATE(AZ87,"x",BA87," ",BB87,"x",BC87),CONCATENATE(AZ87,"x",BA87," ",BB87,"x",BC87," ",BD87,"x",BE87)),CONCATENATE(AX87,"x",AY87))</f>
        <v>WxO</v>
      </c>
      <c r="BQ87" s="164" t="n">
        <f aca="false">IF(BH87="x x","",1)</f>
        <v>1</v>
      </c>
      <c r="BR87" s="164" t="str">
        <f aca="false">IF(BG87=1,CONCATENATE($A87, " venceu ",B87," por ",BH87),IF(BH87="OxW",CONCATENATE($A87, " perdeu para ",B87," por WxO"),CONCATENATE($A87, " perdeu para ",B87," por ",BH87)))</f>
        <v>HERMINIO SUGUINO venceu MAURO GOES por WxO</v>
      </c>
      <c r="BS87" s="164" t="n">
        <f aca="false">IF(BJ87="x x","",1)</f>
        <v>1</v>
      </c>
      <c r="BT87" s="164" t="str">
        <f aca="false">IF(BI87=1,CONCATENATE($A87, " venceu ",D87," por ",BJ87),IF(BJ87="OxW",CONCATENATE($A87, " perdeu para ",D87," por WxO"),CONCATENATE($A87, " perdeu para ",D87," por ",BJ87)))</f>
        <v>HERMINIO SUGUINO perdeu para NATAN MORELO por 3x6 7x6 9x11</v>
      </c>
      <c r="BU87" s="164" t="n">
        <f aca="false">IF(BL87="x x","",1)</f>
        <v>1</v>
      </c>
      <c r="BV87" s="164" t="str">
        <f aca="false">IF(BK87=1,CONCATENATE($A87, " venceu ",F87," por ",BL87),IF(BL87="OxW",CONCATENATE($A87, " perdeu para ",F87," por WxO"),CONCATENATE($A87, " perdeu para ",F87," por ",BL87)))</f>
        <v>HERMINIO SUGUINO perdeu para ELISA PRATA por 5x7 1x6</v>
      </c>
      <c r="BW87" s="164" t="n">
        <f aca="false">IF(BN87="x x","",1)</f>
        <v>1</v>
      </c>
      <c r="BX87" s="164" t="str">
        <f aca="false">IF(BM87=1,CONCATENATE($A87, " venceu ",H87," por ",BN87),IF(BN87="OxW",CONCATENATE($A87, " perdeu para ",H87," por WxO"),CONCATENATE($A87, " perdeu para ",H87," por ",BN87)))</f>
        <v>HERMINIO SUGUINO perdeu para VALNEI PIAZZA por WxO</v>
      </c>
      <c r="BY87" s="164" t="n">
        <f aca="false">IF(BP87="x x","",1)</f>
        <v>1</v>
      </c>
      <c r="BZ87" s="164" t="str">
        <f aca="false">IF(BO87=1,CONCATENATE($A87, " venceu ",J87," por ",BP87),IF(BP87="OxW",CONCATENATE($A87, " perdeu para ",J87," por WxO"),CONCATENATE($A87, " perdeu para ",J87," por ",BP87)))</f>
        <v>HERMINIO SUGUINO venceu JACKLINE FROTA por WxO</v>
      </c>
      <c r="CB87" s="164" t="str">
        <f aca="false">IF(BQ87=1,BR87,CONCATENATE(A87, " x ",B87))</f>
        <v>HERMINIO SUGUINO venceu MAURO GOES por WxO</v>
      </c>
      <c r="CC87" s="164" t="str">
        <f aca="false">IF(BS87=1,BT87,CONCATENATE(A87, " x ",D87))</f>
        <v>HERMINIO SUGUINO perdeu para NATAN MORELO por 3x6 7x6 9x11</v>
      </c>
      <c r="CD87" s="164" t="str">
        <f aca="false">IF(BU87=1,BV87,CONCATENATE(A87, " x ",F87))</f>
        <v>HERMINIO SUGUINO perdeu para ELISA PRATA por 5x7 1x6</v>
      </c>
      <c r="CE87" s="164" t="str">
        <f aca="false">IF(BW87=1,BX87,CONCATENATE(A87, " x ",H87))</f>
        <v>HERMINIO SUGUINO perdeu para VALNEI PIAZZA por WxO</v>
      </c>
      <c r="CF87" s="164" t="str">
        <f aca="false">IF(BY87=1,BZ87,CONCATENATE(A87, " x ",J87))</f>
        <v>HERMINIO SUGUINO venceu JACKLINE FROTA por WxO</v>
      </c>
      <c r="CG87" s="164" t="n">
        <f aca="false">COUNTIF(BH87:BP87,"OxW")</f>
        <v>1</v>
      </c>
      <c r="CH87" s="164" t="str">
        <f aca="false">IF(CG87&gt;2,CONCATENATE(A87," perdeu ",CG87, " jogos por WxO - Seus resultados todos serão alterados para perdidos por WxO",""),"")</f>
        <v/>
      </c>
    </row>
    <row r="88" customFormat="false" ht="15" hidden="false" customHeight="false" outlineLevel="0" collapsed="false">
      <c r="A88" s="205" t="str">
        <f aca="false">'Result do Turno'!D88</f>
        <v>MAURO GOES</v>
      </c>
      <c r="B88" s="164" t="str">
        <f aca="false">'Result do Turno'!V89</f>
        <v>HERMINIO SUGUINO</v>
      </c>
      <c r="C88" s="164" t="str">
        <f aca="false">IF(BQ88=1,"",IF(M88=0,A88,B88))</f>
        <v/>
      </c>
      <c r="D88" s="164" t="str">
        <f aca="false">'Result do Turno'!AJ87</f>
        <v>ELISA PRATA</v>
      </c>
      <c r="E88" s="164" t="str">
        <f aca="false">IF(BS88=1,"",IF(N88=0,A88,D88))</f>
        <v/>
      </c>
      <c r="F88" s="164" t="str">
        <f aca="false">'Result do Turno'!AX85</f>
        <v>VALNEI PIAZZA</v>
      </c>
      <c r="G88" s="164" t="str">
        <f aca="false">IF(BU88=1,"",IF(O88=0,A88,F88))</f>
        <v/>
      </c>
      <c r="H88" s="164" t="str">
        <f aca="false">'Result do Turno'!BL89</f>
        <v>JACKLINE FROTA</v>
      </c>
      <c r="I88" s="164" t="str">
        <f aca="false">IF(BW88=1,"",IF(P88=0,A88,H88))</f>
        <v/>
      </c>
      <c r="J88" s="164" t="str">
        <f aca="false">'Result do Turno'!BZ90</f>
        <v>NATAN MORELO</v>
      </c>
      <c r="K88" s="164" t="str">
        <f aca="false">IF(BY88=1,"",IF(Q88=0,A88,J88))</f>
        <v/>
      </c>
      <c r="M88" s="207" t="n">
        <f aca="false">'Result do Turno'!U89</f>
        <v>0</v>
      </c>
      <c r="N88" s="207" t="str">
        <f aca="false">'Result do Turno'!AI87</f>
        <v>(D)</v>
      </c>
      <c r="O88" s="207" t="n">
        <f aca="false">'Result do Turno'!AW85</f>
        <v>0</v>
      </c>
      <c r="P88" s="207" t="str">
        <f aca="false">'Result do Turno'!BK89</f>
        <v>(D)</v>
      </c>
      <c r="Q88" s="207" t="n">
        <f aca="false">'Result do Turno'!BY90</f>
        <v>0</v>
      </c>
      <c r="R88" s="211" t="str">
        <f aca="false">IF('Result do Turno'!X90="","",'Result do Turno'!X90)</f>
        <v>O</v>
      </c>
      <c r="S88" s="212" t="str">
        <f aca="false">IF('Result do Turno'!X89="","",'Result do Turno'!X89)</f>
        <v>W</v>
      </c>
      <c r="T88" s="212" t="str">
        <f aca="false">IF('Result do Turno'!Y90="","",'Result do Turno'!Y90)</f>
        <v/>
      </c>
      <c r="U88" s="212" t="str">
        <f aca="false">IF('Result do Turno'!Y89="","",'Result do Turno'!Y89)</f>
        <v/>
      </c>
      <c r="V88" s="212" t="str">
        <f aca="false">IF('Result do Turno'!Z90="","",'Result do Turno'!Z90)</f>
        <v/>
      </c>
      <c r="W88" s="212" t="str">
        <f aca="false">IF('Result do Turno'!Z89="","",'Result do Turno'!Z89)</f>
        <v/>
      </c>
      <c r="X88" s="212" t="str">
        <f aca="false">IF('Result do Turno'!AA90="","",'Result do Turno'!AA90)</f>
        <v/>
      </c>
      <c r="Y88" s="213" t="str">
        <f aca="false">IF('Result do Turno'!AA89="","",'Result do Turno'!AA89)</f>
        <v/>
      </c>
      <c r="Z88" s="211" t="str">
        <f aca="false">IF('Result do Turno'!AL88="","",'Result do Turno'!AL88)</f>
        <v/>
      </c>
      <c r="AA88" s="212" t="str">
        <f aca="false">IF('Result do Turno'!AL87="","",'Result do Turno'!AL87)</f>
        <v/>
      </c>
      <c r="AB88" s="212" t="n">
        <f aca="false">IF('Result do Turno'!AM88="","",'Result do Turno'!AM88)</f>
        <v>6</v>
      </c>
      <c r="AC88" s="212" t="n">
        <f aca="false">IF('Result do Turno'!AM87="","",'Result do Turno'!AM87)</f>
        <v>4</v>
      </c>
      <c r="AD88" s="212" t="n">
        <f aca="false">IF('Result do Turno'!AN88="","",'Result do Turno'!AN88)</f>
        <v>6</v>
      </c>
      <c r="AE88" s="212" t="n">
        <f aca="false">IF('Result do Turno'!AN87="","",'Result do Turno'!AN87)</f>
        <v>7</v>
      </c>
      <c r="AF88" s="212" t="n">
        <f aca="false">IF('Result do Turno'!AO88="","",'Result do Turno'!AO88)</f>
        <v>10</v>
      </c>
      <c r="AG88" s="213" t="n">
        <f aca="false">IF('Result do Turno'!AO87="","",'Result do Turno'!AO87)</f>
        <v>7</v>
      </c>
      <c r="AH88" s="211" t="str">
        <f aca="false">IF('Result do Turno'!AZ86="","",'Result do Turno'!AZ86)</f>
        <v/>
      </c>
      <c r="AI88" s="212" t="str">
        <f aca="false">IF('Result do Turno'!AZ85="","",'Result do Turno'!AZ85)</f>
        <v/>
      </c>
      <c r="AJ88" s="212" t="n">
        <f aca="false">IF('Result do Turno'!BA86="","",'Result do Turno'!BA86)</f>
        <v>7</v>
      </c>
      <c r="AK88" s="212" t="n">
        <f aca="false">IF('Result do Turno'!BA85="","",'Result do Turno'!BA85)</f>
        <v>6</v>
      </c>
      <c r="AL88" s="212" t="n">
        <f aca="false">IF('Result do Turno'!BB86="","",'Result do Turno'!BB86)</f>
        <v>2</v>
      </c>
      <c r="AM88" s="212" t="n">
        <f aca="false">IF('Result do Turno'!BB85="","",'Result do Turno'!BB85)</f>
        <v>6</v>
      </c>
      <c r="AN88" s="212" t="n">
        <f aca="false">IF('Result do Turno'!BC86="","",'Result do Turno'!BC86)</f>
        <v>7</v>
      </c>
      <c r="AO88" s="213" t="n">
        <f aca="false">IF('Result do Turno'!BC85="","",'Result do Turno'!BC85)</f>
        <v>10</v>
      </c>
      <c r="AP88" s="211" t="str">
        <f aca="false">IF('Result do Turno'!BN90="","",'Result do Turno'!BN90)</f>
        <v>W</v>
      </c>
      <c r="AQ88" s="212" t="str">
        <f aca="false">IF('Result do Turno'!BN89="","",'Result do Turno'!BN89)</f>
        <v>O</v>
      </c>
      <c r="AR88" s="212" t="str">
        <f aca="false">IF('Result do Turno'!BO90="","",'Result do Turno'!BO90)</f>
        <v/>
      </c>
      <c r="AS88" s="212" t="str">
        <f aca="false">IF('Result do Turno'!BO89="","",'Result do Turno'!BO89)</f>
        <v/>
      </c>
      <c r="AT88" s="212" t="str">
        <f aca="false">IF('Result do Turno'!BP90="","",'Result do Turno'!BP90)</f>
        <v/>
      </c>
      <c r="AU88" s="212" t="str">
        <f aca="false">IF('Result do Turno'!BP89="","",'Result do Turno'!BP89)</f>
        <v/>
      </c>
      <c r="AV88" s="212" t="str">
        <f aca="false">IF('Result do Turno'!BQ90="","",'Result do Turno'!BQ90)</f>
        <v/>
      </c>
      <c r="AW88" s="213" t="str">
        <f aca="false">IF('Result do Turno'!BQ89="","",'Result do Turno'!BQ89)</f>
        <v/>
      </c>
      <c r="AX88" s="211" t="str">
        <f aca="false">IF('Result do Turno'!CB89="","",'Result do Turno'!CB89)</f>
        <v>W</v>
      </c>
      <c r="AY88" s="212" t="str">
        <f aca="false">IF('Result do Turno'!CB90="","",'Result do Turno'!CB90)</f>
        <v>O</v>
      </c>
      <c r="AZ88" s="212" t="str">
        <f aca="false">IF('Result do Turno'!CC89="","",'Result do Turno'!CC89)</f>
        <v/>
      </c>
      <c r="BA88" s="212" t="str">
        <f aca="false">IF('Result do Turno'!CC90="","",'Result do Turno'!CC90)</f>
        <v/>
      </c>
      <c r="BB88" s="212" t="str">
        <f aca="false">IF('Result do Turno'!CD89="","",'Result do Turno'!CD89)</f>
        <v/>
      </c>
      <c r="BC88" s="212" t="str">
        <f aca="false">IF('Result do Turno'!CD90="","",'Result do Turno'!CD90)</f>
        <v/>
      </c>
      <c r="BD88" s="212" t="str">
        <f aca="false">IF('Result do Turno'!CE89="","",'Result do Turno'!CE89)</f>
        <v/>
      </c>
      <c r="BE88" s="213" t="str">
        <f aca="false">IF('Result do Turno'!CE90="","",'Result do Turno'!CE90)</f>
        <v/>
      </c>
      <c r="BG88" s="164" t="n">
        <f aca="false">'Result do Turno'!W90</f>
        <v>0</v>
      </c>
      <c r="BH88" s="164" t="str">
        <f aca="false">IF(R88="",IF(X88="",CONCATENATE(T88,"x",U88," ",V88,"x",W88),CONCATENATE(T88,"x",U88," ",V88,"x",W88," ",X88,"x",Y88)),CONCATENATE(R88,"x",S88))</f>
        <v>OxW</v>
      </c>
      <c r="BI88" s="164" t="n">
        <f aca="false">'Result do Turno'!AK88</f>
        <v>1</v>
      </c>
      <c r="BJ88" s="164" t="str">
        <f aca="false">IF(Z88="",IF(AF88="",CONCATENATE(AB88,"x",AC88," ",AD88,"x",AE88),CONCATENATE(AB88,"x",AC88," ",AD88,"x",AE88," ",AF88,"x",AG88)),CONCATENATE(Z88,"x",AA88))</f>
        <v>6x4 6x7 10x7</v>
      </c>
      <c r="BK88" s="164" t="n">
        <f aca="false">'Result do Turno'!AY86</f>
        <v>0</v>
      </c>
      <c r="BL88" s="164" t="str">
        <f aca="false">IF(AH88="",IF(AN88="",CONCATENATE(AJ88,"x",AK88," ",AL88,"x",AM88),CONCATENATE(AJ88,"x",AK88," ",AL88,"x",AM88," ",AN88,"x",AO88)),CONCATENATE(AH88,"x",AI88))</f>
        <v>7x6 2x6 7x10</v>
      </c>
      <c r="BM88" s="164" t="n">
        <f aca="false">'Result do Turno'!BM90</f>
        <v>1</v>
      </c>
      <c r="BN88" s="164" t="str">
        <f aca="false">IF(AP88="",IF(AV88="",CONCATENATE(AR88,"x",AS88," ",AT88,"x",AU88),CONCATENATE(AR88,"x",AS88," ",AT88,"x",AU88," ",AV88,"x",AW88)),CONCATENATE(AP88,"x",AQ88))</f>
        <v>WxO</v>
      </c>
      <c r="BO88" s="164" t="n">
        <f aca="false">'Result do Turno'!CA89</f>
        <v>1</v>
      </c>
      <c r="BP88" s="164" t="str">
        <f aca="false">IF(AX88="",IF(BD88="",CONCATENATE(AZ88,"x",BA88," ",BB88,"x",BC88),CONCATENATE(AZ88,"x",BA88," ",BB88,"x",BC88," ",BD88,"x",BE88)),CONCATENATE(AX88,"x",AY88))</f>
        <v>WxO</v>
      </c>
      <c r="BQ88" s="164" t="n">
        <f aca="false">IF(BH88="x x","",1)</f>
        <v>1</v>
      </c>
      <c r="BR88" s="164" t="str">
        <f aca="false">IF(BG88=1,CONCATENATE($A88, " venceu ",B88," por ",BH88),IF(BH88="OxW",CONCATENATE($A88, " perdeu para ",B88," por WxO"),CONCATENATE($A88, " perdeu para ",B88," por ",BH88)))</f>
        <v>MAURO GOES perdeu para HERMINIO SUGUINO por WxO</v>
      </c>
      <c r="BS88" s="164" t="n">
        <f aca="false">IF(BJ88="x x","",1)</f>
        <v>1</v>
      </c>
      <c r="BT88" s="164" t="str">
        <f aca="false">IF(BI88=1,CONCATENATE($A88, " venceu ",D88," por ",BJ88),IF(BJ88="OxW",CONCATENATE($A88, " perdeu para ",D88," por WxO"),CONCATENATE($A88, " perdeu para ",D88," por ",BJ88)))</f>
        <v>MAURO GOES venceu ELISA PRATA por 6x4 6x7 10x7</v>
      </c>
      <c r="BU88" s="164" t="n">
        <f aca="false">IF(BL88="x x","",1)</f>
        <v>1</v>
      </c>
      <c r="BV88" s="164" t="str">
        <f aca="false">IF(BK88=1,CONCATENATE($A88, " venceu ",F88," por ",BL88),IF(BL88="OxW",CONCATENATE($A88, " perdeu para ",F88," por WxO"),CONCATENATE($A88, " perdeu para ",F88," por ",BL88)))</f>
        <v>MAURO GOES perdeu para VALNEI PIAZZA por 7x6 2x6 7x10</v>
      </c>
      <c r="BW88" s="164" t="n">
        <f aca="false">IF(BN88="x x","",1)</f>
        <v>1</v>
      </c>
      <c r="BX88" s="164" t="str">
        <f aca="false">IF(BM88=1,CONCATENATE($A88, " venceu ",H88," por ",BN88),IF(BN88="OxW",CONCATENATE($A88, " perdeu para ",H88," por WxO"),CONCATENATE($A88, " perdeu para ",H88," por ",BN88)))</f>
        <v>MAURO GOES venceu JACKLINE FROTA por WxO</v>
      </c>
      <c r="BY88" s="164" t="n">
        <f aca="false">IF(BP88="x x","",1)</f>
        <v>1</v>
      </c>
      <c r="BZ88" s="164" t="str">
        <f aca="false">IF(BO88=1,CONCATENATE($A88, " venceu ",J88," por ",BP88),IF(BP88="OxW",CONCATENATE($A88, " perdeu para ",J88," por WxO"),CONCATENATE($A88, " perdeu para ",J88," por ",BP88)))</f>
        <v>MAURO GOES venceu NATAN MORELO por WxO</v>
      </c>
      <c r="CB88" s="164" t="str">
        <f aca="false">IF(BQ88=1,BR88,CONCATENATE(A88, " x ",B88))</f>
        <v>MAURO GOES perdeu para HERMINIO SUGUINO por WxO</v>
      </c>
      <c r="CC88" s="164" t="str">
        <f aca="false">IF(BS88=1,BT88,CONCATENATE(A88, " x ",D88))</f>
        <v>MAURO GOES venceu ELISA PRATA por 6x4 6x7 10x7</v>
      </c>
      <c r="CD88" s="164" t="str">
        <f aca="false">IF(BU88=1,BV88,CONCATENATE(A88, " x ",F88))</f>
        <v>MAURO GOES perdeu para VALNEI PIAZZA por 7x6 2x6 7x10</v>
      </c>
      <c r="CE88" s="164" t="str">
        <f aca="false">IF(BW88=1,BX88,CONCATENATE(A88, " x ",H88))</f>
        <v>MAURO GOES venceu JACKLINE FROTA por WxO</v>
      </c>
      <c r="CF88" s="164" t="str">
        <f aca="false">IF(BY88=1,BZ88,CONCATENATE(A88, " x ",J88))</f>
        <v>MAURO GOES venceu NATAN MORELO por WxO</v>
      </c>
      <c r="CG88" s="164" t="n">
        <f aca="false">COUNTIF(BH88:BP88,"OxW")</f>
        <v>1</v>
      </c>
      <c r="CH88" s="164" t="str">
        <f aca="false">IF(CG88&gt;2,CONCATENATE(A88," perdeu ",CG88, " jogos por WxO - Seus resultados todos serão alterados para perdidos por WxO",""),"")</f>
        <v/>
      </c>
    </row>
    <row r="89" customFormat="false" ht="15" hidden="false" customHeight="false" outlineLevel="0" collapsed="false">
      <c r="A89" s="205" t="str">
        <f aca="false">'Result do Turno'!D89</f>
        <v>JACKLINE FROTA</v>
      </c>
      <c r="B89" s="164" t="str">
        <f aca="false">'Result do Turno'!V87</f>
        <v>ELISA PRATA</v>
      </c>
      <c r="C89" s="164" t="str">
        <f aca="false">IF(BQ89=1,"",IF(M89=0,A89,B89))</f>
        <v/>
      </c>
      <c r="D89" s="164" t="str">
        <f aca="false">'Result do Turno'!AJ85</f>
        <v>VALNEI PIAZZA</v>
      </c>
      <c r="E89" s="164" t="str">
        <f aca="false">IF(BS89=1,"",IF(N89=0,A89,D89))</f>
        <v/>
      </c>
      <c r="F89" s="164" t="str">
        <f aca="false">'Result do Turno'!AX90</f>
        <v>NATAN MORELO</v>
      </c>
      <c r="G89" s="164" t="str">
        <f aca="false">IF(BU89=1,"",IF(O89=0,A89,F89))</f>
        <v/>
      </c>
      <c r="H89" s="164" t="str">
        <f aca="false">'Result do Turno'!BL90</f>
        <v>MAURO GOES</v>
      </c>
      <c r="I89" s="164" t="str">
        <f aca="false">IF(BW89=1,"",IF(P89=0,A89,H89))</f>
        <v/>
      </c>
      <c r="J89" s="164" t="str">
        <f aca="false">'Result do Turno'!BZ87</f>
        <v>HERMINIO SUGUINO</v>
      </c>
      <c r="K89" s="164" t="str">
        <f aca="false">IF(BY89=1,"",IF(Q89=0,A89,J89))</f>
        <v/>
      </c>
      <c r="M89" s="207" t="n">
        <f aca="false">'Result do Turno'!U87</f>
        <v>0</v>
      </c>
      <c r="N89" s="207" t="str">
        <f aca="false">'Result do Turno'!AI85</f>
        <v>(D)</v>
      </c>
      <c r="O89" s="207" t="str">
        <f aca="false">'Result do Turno'!AW90</f>
        <v>(D)</v>
      </c>
      <c r="P89" s="207" t="n">
        <f aca="false">'Result do Turno'!BK90</f>
        <v>0</v>
      </c>
      <c r="Q89" s="207" t="str">
        <f aca="false">'Result do Turno'!BY87</f>
        <v>(D)</v>
      </c>
      <c r="R89" s="211" t="str">
        <f aca="false">IF('Result do Turno'!X88="","",'Result do Turno'!X88)</f>
        <v/>
      </c>
      <c r="S89" s="212" t="str">
        <f aca="false">IF('Result do Turno'!X87="","",'Result do Turno'!X87)</f>
        <v/>
      </c>
      <c r="T89" s="212" t="n">
        <f aca="false">IF('Result do Turno'!Y88="","",'Result do Turno'!Y88)</f>
        <v>1</v>
      </c>
      <c r="U89" s="212" t="n">
        <f aca="false">IF('Result do Turno'!Y87="","",'Result do Turno'!Y87)</f>
        <v>6</v>
      </c>
      <c r="V89" s="212" t="n">
        <f aca="false">IF('Result do Turno'!Z88="","",'Result do Turno'!Z88)</f>
        <v>0</v>
      </c>
      <c r="W89" s="212" t="n">
        <f aca="false">IF('Result do Turno'!Z87="","",'Result do Turno'!Z87)</f>
        <v>6</v>
      </c>
      <c r="X89" s="212" t="str">
        <f aca="false">IF('Result do Turno'!AA88="","",'Result do Turno'!AA88)</f>
        <v/>
      </c>
      <c r="Y89" s="213" t="str">
        <f aca="false">IF('Result do Turno'!AA87="","",'Result do Turno'!AA87)</f>
        <v/>
      </c>
      <c r="Z89" s="211" t="str">
        <f aca="false">IF('Result do Turno'!AL86="","",'Result do Turno'!AL86)</f>
        <v>O</v>
      </c>
      <c r="AA89" s="212" t="str">
        <f aca="false">IF('Result do Turno'!AL85="","",'Result do Turno'!AL85)</f>
        <v>W</v>
      </c>
      <c r="AB89" s="212" t="str">
        <f aca="false">IF('Result do Turno'!AM86="","",'Result do Turno'!AM86)</f>
        <v/>
      </c>
      <c r="AC89" s="212" t="str">
        <f aca="false">IF('Result do Turno'!AM85="","",'Result do Turno'!AM85)</f>
        <v/>
      </c>
      <c r="AD89" s="212" t="str">
        <f aca="false">IF('Result do Turno'!AN86="","",'Result do Turno'!AN86)</f>
        <v/>
      </c>
      <c r="AE89" s="212" t="str">
        <f aca="false">IF('Result do Turno'!AN85="","",'Result do Turno'!AN85)</f>
        <v/>
      </c>
      <c r="AF89" s="212" t="str">
        <f aca="false">IF('Result do Turno'!AO86="","",'Result do Turno'!AO86)</f>
        <v/>
      </c>
      <c r="AG89" s="213" t="str">
        <f aca="false">IF('Result do Turno'!AO85="","",'Result do Turno'!AO85)</f>
        <v/>
      </c>
      <c r="AH89" s="211" t="str">
        <f aca="false">IF('Result do Turno'!AZ89="","",'Result do Turno'!AZ89)</f>
        <v>O</v>
      </c>
      <c r="AI89" s="212" t="str">
        <f aca="false">IF('Result do Turno'!AZ90="","",'Result do Turno'!AZ90)</f>
        <v>W</v>
      </c>
      <c r="AJ89" s="212" t="str">
        <f aca="false">IF('Result do Turno'!BA89="","",'Result do Turno'!BA89)</f>
        <v/>
      </c>
      <c r="AK89" s="212" t="str">
        <f aca="false">IF('Result do Turno'!BA90="","",'Result do Turno'!BA90)</f>
        <v/>
      </c>
      <c r="AL89" s="212" t="str">
        <f aca="false">IF('Result do Turno'!BB89="","",'Result do Turno'!BB89)</f>
        <v/>
      </c>
      <c r="AM89" s="212" t="str">
        <f aca="false">IF('Result do Turno'!BB90="","",'Result do Turno'!BB90)</f>
        <v/>
      </c>
      <c r="AN89" s="212" t="str">
        <f aca="false">IF('Result do Turno'!BC89="","",'Result do Turno'!BC89)</f>
        <v/>
      </c>
      <c r="AO89" s="213" t="str">
        <f aca="false">IF('Result do Turno'!BC90="","",'Result do Turno'!BC90)</f>
        <v/>
      </c>
      <c r="AP89" s="211" t="str">
        <f aca="false">IF('Result do Turno'!BN89="","",'Result do Turno'!BN89)</f>
        <v>O</v>
      </c>
      <c r="AQ89" s="212" t="str">
        <f aca="false">IF('Result do Turno'!BN90="","",'Result do Turno'!BN90)</f>
        <v>W</v>
      </c>
      <c r="AR89" s="212" t="str">
        <f aca="false">IF('Result do Turno'!BO89="","",'Result do Turno'!BO89)</f>
        <v/>
      </c>
      <c r="AS89" s="212" t="str">
        <f aca="false">IF('Result do Turno'!BO90="","",'Result do Turno'!BO90)</f>
        <v/>
      </c>
      <c r="AT89" s="212" t="str">
        <f aca="false">IF('Result do Turno'!BP89="","",'Result do Turno'!BP89)</f>
        <v/>
      </c>
      <c r="AU89" s="212" t="str">
        <f aca="false">IF('Result do Turno'!BP90="","",'Result do Turno'!BP90)</f>
        <v/>
      </c>
      <c r="AV89" s="212" t="str">
        <f aca="false">IF('Result do Turno'!BQ89="","",'Result do Turno'!BQ89)</f>
        <v/>
      </c>
      <c r="AW89" s="213" t="str">
        <f aca="false">IF('Result do Turno'!BQ90="","",'Result do Turno'!BQ90)</f>
        <v/>
      </c>
      <c r="AX89" s="211" t="str">
        <f aca="false">IF('Result do Turno'!CB88="","",'Result do Turno'!CB88)</f>
        <v>O</v>
      </c>
      <c r="AY89" s="212" t="str">
        <f aca="false">IF('Result do Turno'!CB87="","",'Result do Turno'!CB87)</f>
        <v>W</v>
      </c>
      <c r="AZ89" s="212" t="str">
        <f aca="false">IF('Result do Turno'!CC88="","",'Result do Turno'!CC88)</f>
        <v/>
      </c>
      <c r="BA89" s="212" t="str">
        <f aca="false">IF('Result do Turno'!CC87="","",'Result do Turno'!CC87)</f>
        <v/>
      </c>
      <c r="BB89" s="212" t="str">
        <f aca="false">IF('Result do Turno'!CD88="","",'Result do Turno'!CD88)</f>
        <v/>
      </c>
      <c r="BC89" s="212" t="str">
        <f aca="false">IF('Result do Turno'!CD87="","",'Result do Turno'!CD87)</f>
        <v/>
      </c>
      <c r="BD89" s="212" t="str">
        <f aca="false">IF('Result do Turno'!CE88="","",'Result do Turno'!CE88)</f>
        <v/>
      </c>
      <c r="BE89" s="213" t="str">
        <f aca="false">IF('Result do Turno'!CE87="","",'Result do Turno'!CE87)</f>
        <v/>
      </c>
      <c r="BG89" s="164" t="n">
        <f aca="false">'Result do Turno'!W88</f>
        <v>0</v>
      </c>
      <c r="BH89" s="164" t="str">
        <f aca="false">IF(R89="",IF(X89="",CONCATENATE(T89,"x",U89," ",V89,"x",W89),CONCATENATE(T89,"x",U89," ",V89,"x",W89," ",X89,"x",Y89)),CONCATENATE(R89,"x",S89))</f>
        <v>1x6 0x6</v>
      </c>
      <c r="BI89" s="164" t="n">
        <f aca="false">'Result do Turno'!AK86</f>
        <v>0</v>
      </c>
      <c r="BJ89" s="164" t="str">
        <f aca="false">IF(Z89="",IF(AF89="",CONCATENATE(AB89,"x",AC89," ",AD89,"x",AE89),CONCATENATE(AB89,"x",AC89," ",AD89,"x",AE89," ",AF89,"x",AG89)),CONCATENATE(Z89,"x",AA89))</f>
        <v>OxW</v>
      </c>
      <c r="BK89" s="164" t="n">
        <f aca="false">'Result do Turno'!AY89</f>
        <v>0</v>
      </c>
      <c r="BL89" s="164" t="str">
        <f aca="false">IF(AH89="",IF(AN89="",CONCATENATE(AJ89,"x",AK89," ",AL89,"x",AM89),CONCATENATE(AJ89,"x",AK89," ",AL89,"x",AM89," ",AN89,"x",AO89)),CONCATENATE(AH89,"x",AI89))</f>
        <v>OxW</v>
      </c>
      <c r="BM89" s="164" t="n">
        <f aca="false">'Result do Turno'!BM89</f>
        <v>0</v>
      </c>
      <c r="BN89" s="164" t="str">
        <f aca="false">IF(AP89="",IF(AV89="",CONCATENATE(AR89,"x",AS89," ",AT89,"x",AU89),CONCATENATE(AR89,"x",AS89," ",AT89,"x",AU89," ",AV89,"x",AW89)),CONCATENATE(AP89,"x",AQ89))</f>
        <v>OxW</v>
      </c>
      <c r="BO89" s="164" t="n">
        <f aca="false">'Result do Turno'!CA88</f>
        <v>0</v>
      </c>
      <c r="BP89" s="164" t="str">
        <f aca="false">IF(AX89="",IF(BD89="",CONCATENATE(AZ89,"x",BA89," ",BB89,"x",BC89),CONCATENATE(AZ89,"x",BA89," ",BB89,"x",BC89," ",BD89,"x",BE89)),CONCATENATE(AX89,"x",AY89))</f>
        <v>OxW</v>
      </c>
      <c r="BQ89" s="164" t="n">
        <f aca="false">IF(BH89="x x","",1)</f>
        <v>1</v>
      </c>
      <c r="BR89" s="164" t="str">
        <f aca="false">IF(BG89=1,CONCATENATE($A89, " venceu ",B89," por ",BH89),IF(BH89="OxW",CONCATENATE($A89, " perdeu para ",B89," por WxO"),CONCATENATE($A89, " perdeu para ",B89," por ",BH89)))</f>
        <v>JACKLINE FROTA perdeu para ELISA PRATA por 1x6 0x6</v>
      </c>
      <c r="BS89" s="164" t="n">
        <f aca="false">IF(BJ89="x x","",1)</f>
        <v>1</v>
      </c>
      <c r="BT89" s="164" t="str">
        <f aca="false">IF(BI89=1,CONCATENATE($A89, " venceu ",D89," por ",BJ89),IF(BJ89="OxW",CONCATENATE($A89, " perdeu para ",D89," por WxO"),CONCATENATE($A89, " perdeu para ",D89," por ",BJ89)))</f>
        <v>JACKLINE FROTA perdeu para VALNEI PIAZZA por WxO</v>
      </c>
      <c r="BU89" s="164" t="n">
        <f aca="false">IF(BL89="x x","",1)</f>
        <v>1</v>
      </c>
      <c r="BV89" s="164" t="str">
        <f aca="false">IF(BK89=1,CONCATENATE($A89, " venceu ",F89," por ",BL89),IF(BL89="OxW",CONCATENATE($A89, " perdeu para ",F89," por WxO"),CONCATENATE($A89, " perdeu para ",F89," por ",BL89)))</f>
        <v>JACKLINE FROTA perdeu para NATAN MORELO por WxO</v>
      </c>
      <c r="BW89" s="164" t="n">
        <f aca="false">IF(BN89="x x","",1)</f>
        <v>1</v>
      </c>
      <c r="BX89" s="164" t="str">
        <f aca="false">IF(BM89=1,CONCATENATE($A89, " venceu ",H89," por ",BN89),IF(BN89="OxW",CONCATENATE($A89, " perdeu para ",H89," por WxO"),CONCATENATE($A89, " perdeu para ",H89," por ",BN89)))</f>
        <v>JACKLINE FROTA perdeu para MAURO GOES por WxO</v>
      </c>
      <c r="BY89" s="164" t="n">
        <f aca="false">IF(BP89="x x","",1)</f>
        <v>1</v>
      </c>
      <c r="BZ89" s="164" t="str">
        <f aca="false">IF(BO89=1,CONCATENATE($A89, " venceu ",J89," por ",BP89),IF(BP89="OxW",CONCATENATE($A89, " perdeu para ",J89," por WxO"),CONCATENATE($A89, " perdeu para ",J89," por ",BP89)))</f>
        <v>JACKLINE FROTA perdeu para HERMINIO SUGUINO por WxO</v>
      </c>
      <c r="CB89" s="164" t="str">
        <f aca="false">IF(BQ89=1,BR89,CONCATENATE(A89, " x ",B89))</f>
        <v>JACKLINE FROTA perdeu para ELISA PRATA por 1x6 0x6</v>
      </c>
      <c r="CC89" s="164" t="str">
        <f aca="false">IF(BS89=1,BT89,CONCATENATE(A89, " x ",D89))</f>
        <v>JACKLINE FROTA perdeu para VALNEI PIAZZA por WxO</v>
      </c>
      <c r="CD89" s="164" t="str">
        <f aca="false">IF(BU89=1,BV89,CONCATENATE(A89, " x ",F89))</f>
        <v>JACKLINE FROTA perdeu para NATAN MORELO por WxO</v>
      </c>
      <c r="CE89" s="164" t="str">
        <f aca="false">IF(BW89=1,BX89,CONCATENATE(A89, " x ",H89))</f>
        <v>JACKLINE FROTA perdeu para MAURO GOES por WxO</v>
      </c>
      <c r="CF89" s="164" t="str">
        <f aca="false">IF(BY89=1,BZ89,CONCATENATE(A89, " x ",J89))</f>
        <v>JACKLINE FROTA perdeu para HERMINIO SUGUINO por WxO</v>
      </c>
      <c r="CG89" s="164" t="n">
        <f aca="false">COUNTIF(BH89:BP89,"OxW")</f>
        <v>4</v>
      </c>
      <c r="CH89" s="164" t="str">
        <f aca="false">IF(CG89&gt;2,CONCATENATE(A89," perdeu ",CG89, " jogos por WxO - Seus resultados todos serão alterados para perdidos por WxO",""),"")</f>
        <v>JACKLINE FROTA perdeu 4 jogos por WxO - Seus resultados todos serão alterados para perdidos por WxO</v>
      </c>
    </row>
    <row r="90" customFormat="false" ht="15" hidden="false" customHeight="false" outlineLevel="0" collapsed="false">
      <c r="A90" s="205" t="str">
        <f aca="false">'Result do Turno'!D90</f>
        <v>NATAN MORELO</v>
      </c>
      <c r="B90" s="164" t="str">
        <f aca="false">'Result do Turno'!V85</f>
        <v>VALNEI PIAZZA</v>
      </c>
      <c r="C90" s="164" t="str">
        <f aca="false">IF(BQ90=1,"",IF(M90=0,A90,B90))</f>
        <v/>
      </c>
      <c r="D90" s="164" t="str">
        <f aca="false">'Result do Turno'!AJ89</f>
        <v>HERMINIO SUGUINO</v>
      </c>
      <c r="E90" s="164" t="str">
        <f aca="false">IF(BS90=1,"",IF(N90=0,A90,D90))</f>
        <v/>
      </c>
      <c r="F90" s="164" t="str">
        <f aca="false">'Result do Turno'!AX89</f>
        <v>JACKLINE FROTA</v>
      </c>
      <c r="G90" s="164" t="str">
        <f aca="false">IF(BU90=1,"",IF(O90=0,A90,F90))</f>
        <v/>
      </c>
      <c r="H90" s="164" t="str">
        <f aca="false">'Result do Turno'!BL87</f>
        <v>ELISA PRATA</v>
      </c>
      <c r="I90" s="164" t="str">
        <f aca="false">IF(BW90=1,"",IF(P90=0,A90,H90))</f>
        <v/>
      </c>
      <c r="J90" s="164" t="str">
        <f aca="false">'Result do Turno'!BZ89</f>
        <v>MAURO GOES</v>
      </c>
      <c r="K90" s="164" t="str">
        <f aca="false">IF(BY90=1,"",IF(Q90=0,A90,J90))</f>
        <v/>
      </c>
      <c r="M90" s="207" t="n">
        <f aca="false">'Result do Turno'!U85</f>
        <v>0</v>
      </c>
      <c r="N90" s="207" t="str">
        <f aca="false">'Result do Turno'!AI89</f>
        <v>(D)</v>
      </c>
      <c r="O90" s="207" t="n">
        <f aca="false">'Result do Turno'!AW89</f>
        <v>0</v>
      </c>
      <c r="P90" s="207" t="n">
        <f aca="false">'Result do Turno'!BK87</f>
        <v>0</v>
      </c>
      <c r="Q90" s="207" t="str">
        <f aca="false">'Result do Turno'!BY89</f>
        <v>(D)</v>
      </c>
      <c r="R90" s="214" t="str">
        <f aca="false">IF('Result do Turno'!X86="","",'Result do Turno'!X86)</f>
        <v/>
      </c>
      <c r="S90" s="215" t="str">
        <f aca="false">IF('Result do Turno'!X85="","",'Result do Turno'!X85)</f>
        <v/>
      </c>
      <c r="T90" s="215" t="n">
        <f aca="false">IF('Result do Turno'!Y86="","",'Result do Turno'!Y86)</f>
        <v>6</v>
      </c>
      <c r="U90" s="215" t="n">
        <f aca="false">IF('Result do Turno'!Y85="","",'Result do Turno'!Y85)</f>
        <v>3</v>
      </c>
      <c r="V90" s="215" t="n">
        <f aca="false">IF('Result do Turno'!Z86="","",'Result do Turno'!Z86)</f>
        <v>4</v>
      </c>
      <c r="W90" s="215" t="n">
        <f aca="false">IF('Result do Turno'!Z85="","",'Result do Turno'!Z85)</f>
        <v>6</v>
      </c>
      <c r="X90" s="215" t="n">
        <f aca="false">IF('Result do Turno'!AA86="","",'Result do Turno'!AA86)</f>
        <v>10</v>
      </c>
      <c r="Y90" s="216" t="n">
        <f aca="false">IF('Result do Turno'!AA85="","",'Result do Turno'!AA85)</f>
        <v>5</v>
      </c>
      <c r="Z90" s="214" t="str">
        <f aca="false">IF('Result do Turno'!AL90="","",'Result do Turno'!AL90)</f>
        <v/>
      </c>
      <c r="AA90" s="215" t="str">
        <f aca="false">IF('Result do Turno'!AL89="","",'Result do Turno'!AL89)</f>
        <v/>
      </c>
      <c r="AB90" s="215" t="n">
        <f aca="false">IF('Result do Turno'!AM90="","",'Result do Turno'!AM90)</f>
        <v>6</v>
      </c>
      <c r="AC90" s="215" t="n">
        <f aca="false">IF('Result do Turno'!AM89="","",'Result do Turno'!AM89)</f>
        <v>3</v>
      </c>
      <c r="AD90" s="215" t="n">
        <f aca="false">IF('Result do Turno'!AN90="","",'Result do Turno'!AN90)</f>
        <v>6</v>
      </c>
      <c r="AE90" s="215" t="n">
        <f aca="false">IF('Result do Turno'!AN89="","",'Result do Turno'!AN89)</f>
        <v>7</v>
      </c>
      <c r="AF90" s="215" t="n">
        <f aca="false">IF('Result do Turno'!AO90="","",'Result do Turno'!AO90)</f>
        <v>11</v>
      </c>
      <c r="AG90" s="216" t="n">
        <f aca="false">IF('Result do Turno'!AO89="","",'Result do Turno'!AO89)</f>
        <v>9</v>
      </c>
      <c r="AH90" s="214" t="str">
        <f aca="false">IF('Result do Turno'!AZ90="","",'Result do Turno'!AZ90)</f>
        <v>W</v>
      </c>
      <c r="AI90" s="215" t="str">
        <f aca="false">IF('Result do Turno'!AZ89="","",'Result do Turno'!AZ89)</f>
        <v>O</v>
      </c>
      <c r="AJ90" s="215" t="str">
        <f aca="false">IF('Result do Turno'!BA90="","",'Result do Turno'!BA90)</f>
        <v/>
      </c>
      <c r="AK90" s="215" t="str">
        <f aca="false">IF('Result do Turno'!BA89="","",'Result do Turno'!BA89)</f>
        <v/>
      </c>
      <c r="AL90" s="215" t="str">
        <f aca="false">IF('Result do Turno'!BB90="","",'Result do Turno'!BB90)</f>
        <v/>
      </c>
      <c r="AM90" s="215" t="str">
        <f aca="false">IF('Result do Turno'!BB89="","",'Result do Turno'!BB89)</f>
        <v/>
      </c>
      <c r="AN90" s="215" t="str">
        <f aca="false">IF('Result do Turno'!BC90="","",'Result do Turno'!BC90)</f>
        <v/>
      </c>
      <c r="AO90" s="216" t="str">
        <f aca="false">IF('Result do Turno'!BC89="","",'Result do Turno'!BC89)</f>
        <v/>
      </c>
      <c r="AP90" s="214" t="str">
        <f aca="false">IF('Result do Turno'!BN88="","",'Result do Turno'!BN88)</f>
        <v>O</v>
      </c>
      <c r="AQ90" s="215" t="str">
        <f aca="false">IF('Result do Turno'!BN87="","",'Result do Turno'!BN87)</f>
        <v>W</v>
      </c>
      <c r="AR90" s="215" t="str">
        <f aca="false">IF('Result do Turno'!BO88="","",'Result do Turno'!BO88)</f>
        <v/>
      </c>
      <c r="AS90" s="215" t="str">
        <f aca="false">IF('Result do Turno'!BO87="","",'Result do Turno'!BO87)</f>
        <v/>
      </c>
      <c r="AT90" s="215" t="str">
        <f aca="false">IF('Result do Turno'!BP88="","",'Result do Turno'!BP88)</f>
        <v/>
      </c>
      <c r="AU90" s="215" t="str">
        <f aca="false">IF('Result do Turno'!BP87="","",'Result do Turno'!BP87)</f>
        <v/>
      </c>
      <c r="AV90" s="215" t="str">
        <f aca="false">IF('Result do Turno'!BQ88="","",'Result do Turno'!BQ88)</f>
        <v/>
      </c>
      <c r="AW90" s="216" t="str">
        <f aca="false">IF('Result do Turno'!BQ87="","",'Result do Turno'!BQ87)</f>
        <v/>
      </c>
      <c r="AX90" s="214" t="str">
        <f aca="false">IF('Result do Turno'!CB90="","",'Result do Turno'!CB90)</f>
        <v>O</v>
      </c>
      <c r="AY90" s="215" t="str">
        <f aca="false">IF('Result do Turno'!CB89="","",'Result do Turno'!CB89)</f>
        <v>W</v>
      </c>
      <c r="AZ90" s="215" t="str">
        <f aca="false">IF('Result do Turno'!CC90="","",'Result do Turno'!CC90)</f>
        <v/>
      </c>
      <c r="BA90" s="215" t="str">
        <f aca="false">IF('Result do Turno'!CC89="","",'Result do Turno'!CC89)</f>
        <v/>
      </c>
      <c r="BB90" s="215" t="str">
        <f aca="false">IF('Result do Turno'!CD90="","",'Result do Turno'!CD90)</f>
        <v/>
      </c>
      <c r="BC90" s="215" t="str">
        <f aca="false">IF('Result do Turno'!CD89="","",'Result do Turno'!CD89)</f>
        <v/>
      </c>
      <c r="BD90" s="215" t="str">
        <f aca="false">IF('Result do Turno'!CE90="","",'Result do Turno'!CE90)</f>
        <v/>
      </c>
      <c r="BE90" s="216" t="str">
        <f aca="false">IF('Result do Turno'!CE89="","",'Result do Turno'!CE89)</f>
        <v/>
      </c>
      <c r="BG90" s="164" t="n">
        <f aca="false">'Result do Turno'!W86</f>
        <v>1</v>
      </c>
      <c r="BH90" s="164" t="str">
        <f aca="false">IF(R90="",IF(X90="",CONCATENATE(T90,"x",U90," ",V90,"x",W90),CONCATENATE(T90,"x",U90," ",V90,"x",W90," ",X90,"x",Y90)),CONCATENATE(R90,"x",S90))</f>
        <v>6x3 4x6 10x5</v>
      </c>
      <c r="BI90" s="164" t="n">
        <f aca="false">'Result do Turno'!AK90</f>
        <v>1</v>
      </c>
      <c r="BJ90" s="164" t="str">
        <f aca="false">IF(Z90="",IF(AF90="",CONCATENATE(AB90,"x",AC90," ",AD90,"x",AE90),CONCATENATE(AB90,"x",AC90," ",AD90,"x",AE90," ",AF90,"x",AG90)),CONCATENATE(Z90,"x",AA90))</f>
        <v>6x3 6x7 11x9</v>
      </c>
      <c r="BK90" s="164" t="n">
        <f aca="false">'Result do Turno'!AY90</f>
        <v>1</v>
      </c>
      <c r="BL90" s="164" t="str">
        <f aca="false">IF(AH90="",IF(AN90="",CONCATENATE(AJ90,"x",AK90," ",AL90,"x",AM90),CONCATENATE(AJ90,"x",AK90," ",AL90,"x",AM90," ",AN90,"x",AO90)),CONCATENATE(AH90,"x",AI90))</f>
        <v>WxO</v>
      </c>
      <c r="BM90" s="164" t="n">
        <f aca="false">'Result do Turno'!BM88</f>
        <v>0</v>
      </c>
      <c r="BN90" s="164" t="str">
        <f aca="false">IF(AP90="",IF(AV90="",CONCATENATE(AR90,"x",AS90," ",AT90,"x",AU90),CONCATENATE(AR90,"x",AS90," ",AT90,"x",AU90," ",AV90,"x",AW90)),CONCATENATE(AP90,"x",AQ90))</f>
        <v>OxW</v>
      </c>
      <c r="BO90" s="164" t="n">
        <f aca="false">'Result do Turno'!CA90</f>
        <v>0</v>
      </c>
      <c r="BP90" s="164" t="str">
        <f aca="false">IF(AX90="",IF(BD90="",CONCATENATE(AZ90,"x",BA90," ",BB90,"x",BC90),CONCATENATE(AZ90,"x",BA90," ",BB90,"x",BC90," ",BD90,"x",BE90)),CONCATENATE(AX90,"x",AY90))</f>
        <v>OxW</v>
      </c>
      <c r="BQ90" s="164" t="n">
        <f aca="false">IF(BH90="x x","",1)</f>
        <v>1</v>
      </c>
      <c r="BR90" s="164" t="str">
        <f aca="false">IF(BG90=1,CONCATENATE($A90, " venceu ",B90," por ",BH90),IF(BH90="OxW",CONCATENATE($A90, " perdeu para ",B90," por WxO"),CONCATENATE($A90, " perdeu para ",B90," por ",BH90)))</f>
        <v>NATAN MORELO venceu VALNEI PIAZZA por 6x3 4x6 10x5</v>
      </c>
      <c r="BS90" s="164" t="n">
        <f aca="false">IF(BJ90="x x","",1)</f>
        <v>1</v>
      </c>
      <c r="BT90" s="164" t="str">
        <f aca="false">IF(BI90=1,CONCATENATE($A90, " venceu ",D90," por ",BJ90),IF(BJ90="OxW",CONCATENATE($A90, " perdeu para ",D90," por WxO"),CONCATENATE($A90, " perdeu para ",D90," por ",BJ90)))</f>
        <v>NATAN MORELO venceu HERMINIO SUGUINO por 6x3 6x7 11x9</v>
      </c>
      <c r="BU90" s="164" t="n">
        <f aca="false">IF(BL90="x x","",1)</f>
        <v>1</v>
      </c>
      <c r="BV90" s="164" t="str">
        <f aca="false">IF(BK90=1,CONCATENATE($A90, " venceu ",F90," por ",BL90),IF(BL90="OxW",CONCATENATE($A90, " perdeu para ",F90," por WxO"),CONCATENATE($A90, " perdeu para ",F90," por ",BL90)))</f>
        <v>NATAN MORELO venceu JACKLINE FROTA por WxO</v>
      </c>
      <c r="BW90" s="164" t="n">
        <f aca="false">IF(BN90="x x","",1)</f>
        <v>1</v>
      </c>
      <c r="BX90" s="164" t="str">
        <f aca="false">IF(BM90=1,CONCATENATE($A90, " venceu ",H90," por ",BN90),IF(BN90="OxW",CONCATENATE($A90, " perdeu para ",H90," por WxO"),CONCATENATE($A90, " perdeu para ",H90," por ",BN90)))</f>
        <v>NATAN MORELO perdeu para ELISA PRATA por WxO</v>
      </c>
      <c r="BY90" s="164" t="n">
        <f aca="false">IF(BP90="x x","",1)</f>
        <v>1</v>
      </c>
      <c r="BZ90" s="164" t="str">
        <f aca="false">IF(BO90=1,CONCATENATE($A90, " venceu ",J90," por ",BP90),IF(BP90="OxW",CONCATENATE($A90, " perdeu para ",J90," por WxO"),CONCATENATE($A90, " perdeu para ",J90," por ",BP90)))</f>
        <v>NATAN MORELO perdeu para MAURO GOES por WxO</v>
      </c>
      <c r="CB90" s="164" t="str">
        <f aca="false">IF(BQ90=1,BR90,CONCATENATE(A90, " x ",B90))</f>
        <v>NATAN MORELO venceu VALNEI PIAZZA por 6x3 4x6 10x5</v>
      </c>
      <c r="CC90" s="164" t="str">
        <f aca="false">IF(BS90=1,BT90,CONCATENATE(A90, " x ",D90))</f>
        <v>NATAN MORELO venceu HERMINIO SUGUINO por 6x3 6x7 11x9</v>
      </c>
      <c r="CD90" s="164" t="str">
        <f aca="false">IF(BU90=1,BV90,CONCATENATE(A90, " x ",F90))</f>
        <v>NATAN MORELO venceu JACKLINE FROTA por WxO</v>
      </c>
      <c r="CE90" s="164" t="str">
        <f aca="false">IF(BW90=1,BX90,CONCATENATE(A90, " x ",H90))</f>
        <v>NATAN MORELO perdeu para ELISA PRATA por WxO</v>
      </c>
      <c r="CF90" s="164" t="str">
        <f aca="false">IF(BY90=1,BZ90,CONCATENATE(A90, " x ",J90))</f>
        <v>NATAN MORELO perdeu para MAURO GOES por WxO</v>
      </c>
      <c r="CG90" s="164" t="n">
        <f aca="false">COUNTIF(BH90:BP90,"OxW")</f>
        <v>2</v>
      </c>
      <c r="CH90" s="164" t="str">
        <f aca="false">IF(CG90&gt;2,CONCATENATE(A90," perdeu ",CG90, " jogos por WxO - Seus resultados todos serão alterados para perdidos por WxO",""),"")</f>
        <v/>
      </c>
    </row>
    <row r="91" customFormat="false" ht="15" hidden="false" customHeight="false" outlineLevel="0" collapsed="false">
      <c r="BG91" s="164" t="n">
        <f aca="false">'Result do Turno'!W91</f>
        <v>0</v>
      </c>
      <c r="BI91" s="164" t="n">
        <f aca="false">'Result do Turno'!AK91</f>
        <v>0</v>
      </c>
      <c r="BL91" s="164" t="str">
        <f aca="false">IF(AH91="",IF(AN91="",CONCATENATE(AJ91,"x",AK91," ",AL91,"x",AM91),CONCATENATE(AJ91,"x",AK91," ",AL91,"x",AM91," ",AN91,"x",AO91)),CONCATENATE(AH91,"x",AI91))</f>
        <v>x x</v>
      </c>
      <c r="BN91" s="164" t="str">
        <f aca="false">IF(AP91="",IF(AV91="",CONCATENATE(AR91,"x",AS91," ",AT91,"x",AU91),CONCATENATE(AR91,"x",AS91," ",AT91,"x",AU91," ",AV91,"x",AW91)),CONCATENATE(AP91,"x",AQ91))</f>
        <v>x x</v>
      </c>
      <c r="BP91" s="164" t="str">
        <f aca="false">IF(AX91="",IF(BD91="",CONCATENATE(AZ91,"x",BA91," ",BB91,"x",BC91),CONCATENATE(AZ91,"x",BA91," ",BB91,"x",BC91," ",BD91,"x",BE91)),CONCATENATE(AX91,"x",AY91))</f>
        <v>x x</v>
      </c>
      <c r="CH91" s="164" t="str">
        <f aca="false">IF(CG91&gt;2,CONCATENATE(A91," perdeu ",CG91, " jogos por WxO - Seus resultados todos serão alterados para perdidos por WxO",""),"")</f>
        <v/>
      </c>
    </row>
    <row r="92" customFormat="false" ht="15" hidden="false" customHeight="false" outlineLevel="0" collapsed="false">
      <c r="BG92" s="164" t="n">
        <f aca="false">'Result do Turno'!W92</f>
        <v>0</v>
      </c>
      <c r="BI92" s="164" t="n">
        <f aca="false">'Result do Turno'!AK92</f>
        <v>0</v>
      </c>
      <c r="BL92" s="164" t="str">
        <f aca="false">IF(AH92="",IF(AN92="",CONCATENATE(AJ92,"x",AK92," ",AL92,"x",AM92),CONCATENATE(AJ92,"x",AK92," ",AL92,"x",AM92," ",AN92,"x",AO92)),CONCATENATE(AH92,"x",AI92))</f>
        <v>x x</v>
      </c>
      <c r="BN92" s="164" t="str">
        <f aca="false">IF(AP92="",IF(AV92="",CONCATENATE(AR92,"x",AS92," ",AT92,"x",AU92),CONCATENATE(AR92,"x",AS92," ",AT92,"x",AU92," ",AV92,"x",AW92)),CONCATENATE(AP92,"x",AQ92))</f>
        <v>x x</v>
      </c>
      <c r="BP92" s="164" t="str">
        <f aca="false">IF(AX92="",IF(BD92="",CONCATENATE(AZ92,"x",BA92," ",BB92,"x",BC92),CONCATENATE(AZ92,"x",BA92," ",BB92,"x",BC92," ",BD92,"x",BE92)),CONCATENATE(AX92,"x",AY92))</f>
        <v>x x</v>
      </c>
      <c r="CH92" s="164" t="str">
        <f aca="false">IF(CG92&gt;2,CONCATENATE(A92," perdeu ",CG92, " jogos por WxO - Seus resultados todos serão alterados para perdidos por WxO",""),"")</f>
        <v/>
      </c>
    </row>
    <row r="93" customFormat="false" ht="15" hidden="false" customHeight="false" outlineLevel="0" collapsed="false">
      <c r="E93" s="164" t="s">
        <v>133</v>
      </c>
      <c r="G93" s="164" t="s">
        <v>133</v>
      </c>
      <c r="I93" s="164" t="s">
        <v>134</v>
      </c>
      <c r="K93" s="164" t="s">
        <v>135</v>
      </c>
      <c r="BG93" s="164" t="n">
        <f aca="false">'Result do Turno'!W93</f>
        <v>0</v>
      </c>
      <c r="BI93" s="164" t="n">
        <f aca="false">'Result do Turno'!AK93</f>
        <v>0</v>
      </c>
      <c r="BL93" s="164" t="str">
        <f aca="false">IF(AH93="",IF(AN93="",CONCATENATE(AJ93,"x",AK93," ",AL93,"x",AM93),CONCATENATE(AJ93,"x",AK93," ",AL93,"x",AM93," ",AN93,"x",AO93)),CONCATENATE(AH93,"x",AI93))</f>
        <v>x x</v>
      </c>
      <c r="BN93" s="164" t="str">
        <f aca="false">IF(AP93="",IF(AV93="",CONCATENATE(AR93,"x",AS93," ",AT93,"x",AU93),CONCATENATE(AR93,"x",AS93," ",AT93,"x",AU93," ",AV93,"x",AW93)),CONCATENATE(AP93,"x",AQ93))</f>
        <v>x x</v>
      </c>
      <c r="BP93" s="164" t="str">
        <f aca="false">IF(AX93="",IF(BD93="",CONCATENATE(AZ93,"x",BA93," ",BB93,"x",BC93),CONCATENATE(AZ93,"x",BA93," ",BB93,"x",BC93," ",BD93,"x",BE93)),CONCATENATE(AX93,"x",AY93))</f>
        <v>x x</v>
      </c>
      <c r="CH93" s="164" t="str">
        <f aca="false">IF(CG93&gt;2,CONCATENATE(A93," perdeu ",CG93, " jogos por WxO - Seus resultados todos serão alterados para perdidos por WxO",""),"")</f>
        <v/>
      </c>
    </row>
    <row r="94" customFormat="false" ht="15" hidden="false" customHeight="false" outlineLevel="0" collapsed="false">
      <c r="A94" s="205" t="str">
        <f aca="false">'Result do Turno'!D94</f>
        <v>MARCIA MORATO</v>
      </c>
      <c r="B94" s="206" t="str">
        <f aca="false">'Result do Turno'!V95</f>
        <v>GILMARA LIMA</v>
      </c>
      <c r="C94" s="164" t="str">
        <f aca="false">IF(BQ94=1,"",IF(M94=0,A94,B94))</f>
        <v/>
      </c>
      <c r="D94" s="164" t="str">
        <f aca="false">'Result do Turno'!AJ95</f>
        <v>GUSTAVO MACHADO</v>
      </c>
      <c r="E94" s="164" t="str">
        <f aca="false">IF(BS94=1,"",IF(N94=0,A94,D94))</f>
        <v/>
      </c>
      <c r="F94" s="206" t="str">
        <f aca="false">'Result do Turno'!AX95</f>
        <v>LUCIMAR SILVA</v>
      </c>
      <c r="G94" s="164" t="str">
        <f aca="false">IF(BU94=1,"",IF(O94=0,A94,F94))</f>
        <v/>
      </c>
      <c r="H94" s="206" t="str">
        <f aca="false">'Result do Turno'!BL95</f>
        <v>JOAO ALVARES</v>
      </c>
      <c r="I94" s="164" t="str">
        <f aca="false">IF(BW94=1,"",IF(P94=0,A94,H94))</f>
        <v/>
      </c>
      <c r="J94" s="206" t="str">
        <f aca="false">'Result do Turno'!BZ95</f>
        <v>ANTONIO V. ROCHA</v>
      </c>
      <c r="K94" s="164" t="str">
        <f aca="false">IF(BY94=1,"",IF(Q94=0,A94,J94))</f>
        <v/>
      </c>
      <c r="M94" s="207" t="str">
        <f aca="false">'Result do Turno'!U95</f>
        <v>(D)</v>
      </c>
      <c r="N94" s="207" t="n">
        <f aca="false">'Result do Turno'!AI95</f>
        <v>0</v>
      </c>
      <c r="O94" s="207" t="str">
        <f aca="false">'Result do Turno'!AW95</f>
        <v>(D)</v>
      </c>
      <c r="P94" s="207" t="n">
        <f aca="false">'Result do Turno'!BK95</f>
        <v>0</v>
      </c>
      <c r="Q94" s="207" t="str">
        <f aca="false">'Result do Turno'!BY95</f>
        <v>(D)</v>
      </c>
      <c r="R94" s="208" t="str">
        <f aca="false">IF('Result do Turno'!X94="","",'Result do Turno'!X94)</f>
        <v/>
      </c>
      <c r="S94" s="209" t="str">
        <f aca="false">IF('Result do Turno'!X95="","",'Result do Turno'!X95)</f>
        <v/>
      </c>
      <c r="T94" s="209" t="n">
        <f aca="false">IF('Result do Turno'!Y94="","",'Result do Turno'!Y94)</f>
        <v>6</v>
      </c>
      <c r="U94" s="209" t="n">
        <f aca="false">IF('Result do Turno'!Y95="","",'Result do Turno'!Y95)</f>
        <v>7</v>
      </c>
      <c r="V94" s="209" t="n">
        <f aca="false">IF('Result do Turno'!Z94="","",'Result do Turno'!Z94)</f>
        <v>4</v>
      </c>
      <c r="W94" s="209" t="n">
        <f aca="false">IF('Result do Turno'!Z95="","",'Result do Turno'!Z95)</f>
        <v>6</v>
      </c>
      <c r="X94" s="209" t="str">
        <f aca="false">IF('Result do Turno'!AA94="","",'Result do Turno'!AA94)</f>
        <v/>
      </c>
      <c r="Y94" s="210" t="str">
        <f aca="false">IF('Result do Turno'!AA95="","",'Result do Turno'!AA95)</f>
        <v/>
      </c>
      <c r="Z94" s="208" t="str">
        <f aca="false">IF('Result do Turno'!AL94="","",'Result do Turno'!AL94)</f>
        <v/>
      </c>
      <c r="AA94" s="209" t="str">
        <f aca="false">IF('Result do Turno'!AL95="","",'Result do Turno'!AL95)</f>
        <v/>
      </c>
      <c r="AB94" s="209" t="n">
        <f aca="false">IF('Result do Turno'!AM94="","",'Result do Turno'!AM94)</f>
        <v>1</v>
      </c>
      <c r="AC94" s="209" t="n">
        <f aca="false">IF('Result do Turno'!AM95="","",'Result do Turno'!AM95)</f>
        <v>6</v>
      </c>
      <c r="AD94" s="209" t="n">
        <f aca="false">IF('Result do Turno'!AN94="","",'Result do Turno'!AN94)</f>
        <v>1</v>
      </c>
      <c r="AE94" s="209" t="n">
        <f aca="false">IF('Result do Turno'!AN95="","",'Result do Turno'!AN95)</f>
        <v>6</v>
      </c>
      <c r="AF94" s="209" t="str">
        <f aca="false">IF('Result do Turno'!AO94="","",'Result do Turno'!AO94)</f>
        <v/>
      </c>
      <c r="AG94" s="210" t="str">
        <f aca="false">IF('Result do Turno'!AO95="","",'Result do Turno'!AO95)</f>
        <v/>
      </c>
      <c r="AH94" s="208" t="str">
        <f aca="false">IF('Result do Turno'!AZ94="","",'Result do Turno'!AZ94)</f>
        <v/>
      </c>
      <c r="AI94" s="209" t="str">
        <f aca="false">IF('Result do Turno'!AZ95="","",'Result do Turno'!AZ95)</f>
        <v/>
      </c>
      <c r="AJ94" s="209" t="n">
        <f aca="false">IF('Result do Turno'!BA94="","",'Result do Turno'!BA94)</f>
        <v>6</v>
      </c>
      <c r="AK94" s="209" t="n">
        <f aca="false">IF('Result do Turno'!BA95="","",'Result do Turno'!BA95)</f>
        <v>2</v>
      </c>
      <c r="AL94" s="209" t="n">
        <f aca="false">IF('Result do Turno'!BB94="","",'Result do Turno'!BB94)</f>
        <v>6</v>
      </c>
      <c r="AM94" s="209" t="n">
        <f aca="false">IF('Result do Turno'!BB95="","",'Result do Turno'!BB95)</f>
        <v>2</v>
      </c>
      <c r="AN94" s="209" t="str">
        <f aca="false">IF('Result do Turno'!BC94="","",'Result do Turno'!BC94)</f>
        <v/>
      </c>
      <c r="AO94" s="210" t="str">
        <f aca="false">IF('Result do Turno'!BC95="","",'Result do Turno'!BC95)</f>
        <v/>
      </c>
      <c r="AP94" s="208" t="str">
        <f aca="false">IF('Result do Turno'!BN94="","",'Result do Turno'!BN94)</f>
        <v/>
      </c>
      <c r="AQ94" s="209" t="str">
        <f aca="false">IF('Result do Turno'!BN95="","",'Result do Turno'!BN95)</f>
        <v/>
      </c>
      <c r="AR94" s="209" t="n">
        <f aca="false">IF('Result do Turno'!BO94="","",'Result do Turno'!BO94)</f>
        <v>3</v>
      </c>
      <c r="AS94" s="209" t="n">
        <f aca="false">IF('Result do Turno'!BO95="","",'Result do Turno'!BO95)</f>
        <v>6</v>
      </c>
      <c r="AT94" s="209" t="n">
        <f aca="false">IF('Result do Turno'!BP94="","",'Result do Turno'!BP94)</f>
        <v>1</v>
      </c>
      <c r="AU94" s="209" t="n">
        <f aca="false">IF('Result do Turno'!BP95="","",'Result do Turno'!BP95)</f>
        <v>6</v>
      </c>
      <c r="AV94" s="209" t="str">
        <f aca="false">IF('Result do Turno'!BQ94="","",'Result do Turno'!BQ94)</f>
        <v/>
      </c>
      <c r="AW94" s="210" t="str">
        <f aca="false">IF('Result do Turno'!BQ95="","",'Result do Turno'!BQ95)</f>
        <v/>
      </c>
      <c r="AX94" s="208" t="str">
        <f aca="false">IF('Result do Turno'!CB94="","",'Result do Turno'!CB94)</f>
        <v>W</v>
      </c>
      <c r="AY94" s="209" t="str">
        <f aca="false">IF('Result do Turno'!CB95="","",'Result do Turno'!CB95)</f>
        <v>O</v>
      </c>
      <c r="AZ94" s="209" t="str">
        <f aca="false">IF('Result do Turno'!CC94="","",'Result do Turno'!CC94)</f>
        <v/>
      </c>
      <c r="BA94" s="209" t="str">
        <f aca="false">IF('Result do Turno'!CC95="","",'Result do Turno'!CC95)</f>
        <v/>
      </c>
      <c r="BB94" s="209" t="str">
        <f aca="false">IF('Result do Turno'!CD94="","",'Result do Turno'!CD94)</f>
        <v/>
      </c>
      <c r="BC94" s="209" t="str">
        <f aca="false">IF('Result do Turno'!CD95="","",'Result do Turno'!CD95)</f>
        <v/>
      </c>
      <c r="BD94" s="209" t="str">
        <f aca="false">IF('Result do Turno'!CE94="","",'Result do Turno'!CE94)</f>
        <v/>
      </c>
      <c r="BE94" s="210" t="str">
        <f aca="false">IF('Result do Turno'!CE95="","",'Result do Turno'!CE95)</f>
        <v/>
      </c>
      <c r="BG94" s="164" t="n">
        <f aca="false">'Result do Turno'!W94</f>
        <v>0</v>
      </c>
      <c r="BH94" s="164" t="str">
        <f aca="false">IF(R94="",IF(X94="",CONCATENATE(T94,"x",U94," ",V94,"x",W94),CONCATENATE(T94,"x",U94," ",V94,"x",W94," ",X94,"x",Y94)),CONCATENATE(R94,"x",S94))</f>
        <v>6x7 4x6</v>
      </c>
      <c r="BI94" s="164" t="n">
        <f aca="false">'Result do Turno'!AK94</f>
        <v>0</v>
      </c>
      <c r="BJ94" s="164" t="str">
        <f aca="false">IF(Z94="",IF(AF94="",CONCATENATE(AB94,"x",AC94," ",AD94,"x",AE94),CONCATENATE(AB94,"x",AC94," ",AD94,"x",AE94," ",AF94,"x",AG94)),CONCATENATE(Z94,"x",AA94))</f>
        <v>1x6 1x6</v>
      </c>
      <c r="BK94" s="164" t="n">
        <f aca="false">'Result do Turno'!AY94</f>
        <v>1</v>
      </c>
      <c r="BL94" s="164" t="str">
        <f aca="false">IF(AH94="",IF(AN94="",CONCATENATE(AJ94,"x",AK94," ",AL94,"x",AM94),CONCATENATE(AJ94,"x",AK94," ",AL94,"x",AM94," ",AN94,"x",AO94)),CONCATENATE(AH94,"x",AI94))</f>
        <v>6x2 6x2</v>
      </c>
      <c r="BM94" s="164" t="n">
        <f aca="false">'Result do Turno'!BM94</f>
        <v>0</v>
      </c>
      <c r="BN94" s="164" t="str">
        <f aca="false">IF(AP94="",IF(AV94="",CONCATENATE(AR94,"x",AS94," ",AT94,"x",AU94),CONCATENATE(AR94,"x",AS94," ",AT94,"x",AU94," ",AV94,"x",AW94)),CONCATENATE(AP94,"x",AQ94))</f>
        <v>3x6 1x6</v>
      </c>
      <c r="BO94" s="164" t="n">
        <f aca="false">'Result do Turno'!CA94</f>
        <v>1</v>
      </c>
      <c r="BP94" s="164" t="str">
        <f aca="false">IF(AX94="",IF(BD94="",CONCATENATE(AZ94,"x",BA94," ",BB94,"x",BC94),CONCATENATE(AZ94,"x",BA94," ",BB94,"x",BC94," ",BD94,"x",BE94)),CONCATENATE(AX94,"x",AY94))</f>
        <v>WxO</v>
      </c>
      <c r="BQ94" s="164" t="n">
        <f aca="false">IF(BH94="x x","",1)</f>
        <v>1</v>
      </c>
      <c r="BR94" s="164" t="str">
        <f aca="false">IF(BG94=1,CONCATENATE($A94, " venceu ",B94," por ",BH94),IF(BH94="OxW",CONCATENATE($A94, " perdeu para ",B94," por WxO"),CONCATENATE($A94, " perdeu para ",B94," por ",BH94)))</f>
        <v>MARCIA MORATO perdeu para GILMARA LIMA por 6x7 4x6</v>
      </c>
      <c r="BS94" s="164" t="n">
        <f aca="false">IF(BJ94="x x","",1)</f>
        <v>1</v>
      </c>
      <c r="BT94" s="164" t="str">
        <f aca="false">IF(BI94=1,CONCATENATE($A94, " venceu ",D94," por ",BJ94),IF(BJ94="OxW",CONCATENATE($A94, " perdeu para ",D94," por WxO"),CONCATENATE($A94, " perdeu para ",D94," por ",BJ94)))</f>
        <v>MARCIA MORATO perdeu para GUSTAVO MACHADO por 1x6 1x6</v>
      </c>
      <c r="BU94" s="164" t="n">
        <f aca="false">IF(BL94="x x","",1)</f>
        <v>1</v>
      </c>
      <c r="BV94" s="164" t="str">
        <f aca="false">IF(BK94=1,CONCATENATE($A94, " venceu ",F94," por ",BL94),IF(BL94="OxW",CONCATENATE($A94, " perdeu para ",F94," por WxO"),CONCATENATE($A94, " perdeu para ",F94," por ",BL94)))</f>
        <v>MARCIA MORATO venceu LUCIMAR SILVA por 6x2 6x2</v>
      </c>
      <c r="BW94" s="164" t="n">
        <f aca="false">IF(BN94="x x","",1)</f>
        <v>1</v>
      </c>
      <c r="BX94" s="164" t="str">
        <f aca="false">IF(BM94=1,CONCATENATE($A94, " venceu ",H94," por ",BN94),IF(BN94="OxW",CONCATENATE($A94, " perdeu para ",H94," por WxO"),CONCATENATE($A94, " perdeu para ",H94," por ",BN94)))</f>
        <v>MARCIA MORATO perdeu para JOAO ALVARES por 3x6 1x6</v>
      </c>
      <c r="BY94" s="164" t="n">
        <f aca="false">IF(BP94="x x","",1)</f>
        <v>1</v>
      </c>
      <c r="BZ94" s="164" t="str">
        <f aca="false">IF(BO94=1,CONCATENATE($A94, " venceu ",J94," por ",BP94),IF(BP94="OxW",CONCATENATE($A94, " perdeu para ",J94," por WxO"),CONCATENATE($A94, " perdeu para ",J94," por ",BP94)))</f>
        <v>MARCIA MORATO venceu ANTONIO V. ROCHA por WxO</v>
      </c>
      <c r="CB94" s="164" t="str">
        <f aca="false">IF(BQ94=1,BR94,CONCATENATE(A94, " x ",B94))</f>
        <v>MARCIA MORATO perdeu para GILMARA LIMA por 6x7 4x6</v>
      </c>
      <c r="CC94" s="164" t="str">
        <f aca="false">IF(BS94=1,BT94,CONCATENATE(A94, " x ",D94))</f>
        <v>MARCIA MORATO perdeu para GUSTAVO MACHADO por 1x6 1x6</v>
      </c>
      <c r="CD94" s="164" t="str">
        <f aca="false">IF(BU94=1,BV94,CONCATENATE(A94, " x ",F94))</f>
        <v>MARCIA MORATO venceu LUCIMAR SILVA por 6x2 6x2</v>
      </c>
      <c r="CE94" s="164" t="str">
        <f aca="false">IF(BW94=1,BX94,CONCATENATE(A94, " x ",H94))</f>
        <v>MARCIA MORATO perdeu para JOAO ALVARES por 3x6 1x6</v>
      </c>
      <c r="CF94" s="164" t="str">
        <f aca="false">IF(BY94=1,BZ94,CONCATENATE(A94, " x ",J94))</f>
        <v>MARCIA MORATO venceu ANTONIO V. ROCHA por WxO</v>
      </c>
      <c r="CG94" s="164" t="n">
        <f aca="false">COUNTIF(BH94:BP94,"OxW")</f>
        <v>0</v>
      </c>
      <c r="CH94" s="164" t="str">
        <f aca="false">IF(CG94&gt;2,CONCATENATE(A94," perdeu ",CG94, " jogos por WxO - Seus resultados todos serão alterados para perdidos por WxO",""),"")</f>
        <v/>
      </c>
    </row>
    <row r="95" customFormat="false" ht="15" hidden="false" customHeight="false" outlineLevel="0" collapsed="false">
      <c r="A95" s="205" t="str">
        <f aca="false">'Result do Turno'!D95</f>
        <v>ANTONIO V. ROCHA</v>
      </c>
      <c r="B95" s="164" t="str">
        <f aca="false">'Result do Turno'!V97</f>
        <v>GUSTAVO MACHADO</v>
      </c>
      <c r="C95" s="164" t="str">
        <f aca="false">IF(BQ95=1,"",IF(M95=0,A95,B95))</f>
        <v/>
      </c>
      <c r="D95" s="164" t="str">
        <f aca="false">'Result do Turno'!AJ97</f>
        <v>LUCIMAR SILVA</v>
      </c>
      <c r="E95" s="164" t="str">
        <f aca="false">IF(BS95=1,"",IF(N95=0,A95,D95))</f>
        <v/>
      </c>
      <c r="F95" s="164" t="str">
        <f aca="false">'Result do Turno'!AX97</f>
        <v>JOAO ALVARES</v>
      </c>
      <c r="G95" s="164" t="str">
        <f aca="false">IF(BU95=1,"",IF(O95=0,A95,F95))</f>
        <v/>
      </c>
      <c r="H95" s="164" t="str">
        <f aca="false">'Result do Turno'!BL97</f>
        <v>GILMARA LIMA</v>
      </c>
      <c r="I95" s="164" t="str">
        <f aca="false">IF(BW95=1,"",IF(P95=0,A95,H95))</f>
        <v/>
      </c>
      <c r="J95" s="164" t="str">
        <f aca="false">'Result do Turno'!BZ94</f>
        <v>MARCIA MORATO</v>
      </c>
      <c r="K95" s="164" t="str">
        <f aca="false">IF(BY95=1,"",IF(Q95=0,A95,J95))</f>
        <v/>
      </c>
      <c r="M95" s="207" t="str">
        <f aca="false">'Result do Turno'!U97</f>
        <v>(D)</v>
      </c>
      <c r="N95" s="207" t="n">
        <f aca="false">'Result do Turno'!AI97</f>
        <v>0</v>
      </c>
      <c r="O95" s="207" t="str">
        <f aca="false">'Result do Turno'!AW97</f>
        <v>(D)</v>
      </c>
      <c r="P95" s="207" t="str">
        <f aca="false">'Result do Turno'!BK97</f>
        <v>(D)</v>
      </c>
      <c r="Q95" s="207" t="n">
        <f aca="false">'Result do Turno'!BY94</f>
        <v>0</v>
      </c>
      <c r="R95" s="211" t="str">
        <f aca="false">IF('Result do Turno'!X96="","",'Result do Turno'!X96)</f>
        <v>O</v>
      </c>
      <c r="S95" s="212" t="str">
        <f aca="false">IF('Result do Turno'!X97="","",'Result do Turno'!X97)</f>
        <v>W</v>
      </c>
      <c r="T95" s="212" t="str">
        <f aca="false">IF('Result do Turno'!Y96="","",'Result do Turno'!Y96)</f>
        <v/>
      </c>
      <c r="U95" s="212" t="str">
        <f aca="false">IF('Result do Turno'!Y97="","",'Result do Turno'!Y97)</f>
        <v/>
      </c>
      <c r="V95" s="212" t="str">
        <f aca="false">IF('Result do Turno'!Z96="","",'Result do Turno'!Z96)</f>
        <v/>
      </c>
      <c r="W95" s="212" t="str">
        <f aca="false">IF('Result do Turno'!Z97="","",'Result do Turno'!Z97)</f>
        <v/>
      </c>
      <c r="X95" s="212" t="str">
        <f aca="false">IF('Result do Turno'!AA96="","",'Result do Turno'!AA96)</f>
        <v/>
      </c>
      <c r="Y95" s="213" t="str">
        <f aca="false">IF('Result do Turno'!AA97="","",'Result do Turno'!AA97)</f>
        <v/>
      </c>
      <c r="Z95" s="211" t="str">
        <f aca="false">IF('Result do Turno'!AL96="","",'Result do Turno'!AL96)</f>
        <v>O</v>
      </c>
      <c r="AA95" s="212" t="str">
        <f aca="false">IF('Result do Turno'!AL97="","",'Result do Turno'!AL97)</f>
        <v>W</v>
      </c>
      <c r="AB95" s="212" t="str">
        <f aca="false">IF('Result do Turno'!AM96="","",'Result do Turno'!AM96)</f>
        <v/>
      </c>
      <c r="AC95" s="212" t="str">
        <f aca="false">IF('Result do Turno'!AM97="","",'Result do Turno'!AM97)</f>
        <v/>
      </c>
      <c r="AD95" s="212" t="str">
        <f aca="false">IF('Result do Turno'!AN96="","",'Result do Turno'!AN96)</f>
        <v/>
      </c>
      <c r="AE95" s="212" t="str">
        <f aca="false">IF('Result do Turno'!AN97="","",'Result do Turno'!AN97)</f>
        <v/>
      </c>
      <c r="AF95" s="212" t="str">
        <f aca="false">IF('Result do Turno'!AO96="","",'Result do Turno'!AO96)</f>
        <v/>
      </c>
      <c r="AG95" s="213" t="str">
        <f aca="false">IF('Result do Turno'!AO97="","",'Result do Turno'!AO97)</f>
        <v/>
      </c>
      <c r="AH95" s="211" t="str">
        <f aca="false">IF('Result do Turno'!AZ96="","",'Result do Turno'!AZ96)</f>
        <v>O</v>
      </c>
      <c r="AI95" s="212" t="str">
        <f aca="false">IF('Result do Turno'!AZ97="","",'Result do Turno'!AZ97)</f>
        <v>W</v>
      </c>
      <c r="AJ95" s="212" t="str">
        <f aca="false">IF('Result do Turno'!BA96="","",'Result do Turno'!BA96)</f>
        <v/>
      </c>
      <c r="AK95" s="212" t="str">
        <f aca="false">IF('Result do Turno'!BA97="","",'Result do Turno'!BA97)</f>
        <v/>
      </c>
      <c r="AL95" s="212" t="str">
        <f aca="false">IF('Result do Turno'!BB96="","",'Result do Turno'!BB96)</f>
        <v/>
      </c>
      <c r="AM95" s="212" t="str">
        <f aca="false">IF('Result do Turno'!BB97="","",'Result do Turno'!BB97)</f>
        <v/>
      </c>
      <c r="AN95" s="212" t="str">
        <f aca="false">IF('Result do Turno'!BC96="","",'Result do Turno'!BC96)</f>
        <v/>
      </c>
      <c r="AO95" s="213" t="str">
        <f aca="false">IF('Result do Turno'!BC97="","",'Result do Turno'!BC97)</f>
        <v/>
      </c>
      <c r="AP95" s="211" t="str">
        <f aca="false">IF('Result do Turno'!BN96="","",'Result do Turno'!BN96)</f>
        <v>O</v>
      </c>
      <c r="AQ95" s="212" t="str">
        <f aca="false">IF('Result do Turno'!BN97="","",'Result do Turno'!BN97)</f>
        <v>W</v>
      </c>
      <c r="AR95" s="212" t="str">
        <f aca="false">IF('Result do Turno'!BO96="","",'Result do Turno'!BO96)</f>
        <v/>
      </c>
      <c r="AS95" s="212" t="str">
        <f aca="false">IF('Result do Turno'!BO97="","",'Result do Turno'!BO97)</f>
        <v/>
      </c>
      <c r="AT95" s="212" t="str">
        <f aca="false">IF('Result do Turno'!BP96="","",'Result do Turno'!BP96)</f>
        <v/>
      </c>
      <c r="AU95" s="212" t="str">
        <f aca="false">IF('Result do Turno'!BP97="","",'Result do Turno'!BP97)</f>
        <v/>
      </c>
      <c r="AV95" s="212" t="str">
        <f aca="false">IF('Result do Turno'!BQ96="","",'Result do Turno'!BQ96)</f>
        <v/>
      </c>
      <c r="AW95" s="213" t="str">
        <f aca="false">IF('Result do Turno'!BQ97="","",'Result do Turno'!BQ97)</f>
        <v/>
      </c>
      <c r="AX95" s="211" t="str">
        <f aca="false">IF('Result do Turno'!CB95="","",'Result do Turno'!CB95)</f>
        <v>O</v>
      </c>
      <c r="AY95" s="212" t="str">
        <f aca="false">IF('Result do Turno'!CB94="","",'Result do Turno'!CB94)</f>
        <v>W</v>
      </c>
      <c r="AZ95" s="212" t="str">
        <f aca="false">IF('Result do Turno'!CC95="","",'Result do Turno'!CC95)</f>
        <v/>
      </c>
      <c r="BA95" s="212" t="str">
        <f aca="false">IF('Result do Turno'!CC94="","",'Result do Turno'!CC94)</f>
        <v/>
      </c>
      <c r="BB95" s="212" t="str">
        <f aca="false">IF('Result do Turno'!CD95="","",'Result do Turno'!CD95)</f>
        <v/>
      </c>
      <c r="BC95" s="212" t="str">
        <f aca="false">IF('Result do Turno'!CD94="","",'Result do Turno'!CD94)</f>
        <v/>
      </c>
      <c r="BD95" s="212" t="str">
        <f aca="false">IF('Result do Turno'!CE95="","",'Result do Turno'!CE95)</f>
        <v/>
      </c>
      <c r="BE95" s="213" t="str">
        <f aca="false">IF('Result do Turno'!CE94="","",'Result do Turno'!CE94)</f>
        <v/>
      </c>
      <c r="BG95" s="164" t="n">
        <f aca="false">'Result do Turno'!W96</f>
        <v>0</v>
      </c>
      <c r="BH95" s="164" t="str">
        <f aca="false">IF(R95="",IF(X95="",CONCATENATE(T95,"x",U95," ",V95,"x",W95),CONCATENATE(T95,"x",U95," ",V95,"x",W95," ",X95,"x",Y95)),CONCATENATE(R95,"x",S95))</f>
        <v>OxW</v>
      </c>
      <c r="BI95" s="164" t="n">
        <f aca="false">'Result do Turno'!AK96</f>
        <v>0</v>
      </c>
      <c r="BJ95" s="164" t="str">
        <f aca="false">IF(Z95="",IF(AF95="",CONCATENATE(AB95,"x",AC95," ",AD95,"x",AE95),CONCATENATE(AB95,"x",AC95," ",AD95,"x",AE95," ",AF95,"x",AG95)),CONCATENATE(Z95,"x",AA95))</f>
        <v>OxW</v>
      </c>
      <c r="BK95" s="164" t="n">
        <f aca="false">'Result do Turno'!AY96</f>
        <v>0</v>
      </c>
      <c r="BL95" s="164" t="str">
        <f aca="false">IF(AH95="",IF(AN95="",CONCATENATE(AJ95,"x",AK95," ",AL95,"x",AM95),CONCATENATE(AJ95,"x",AK95," ",AL95,"x",AM95," ",AN95,"x",AO95)),CONCATENATE(AH95,"x",AI95))</f>
        <v>OxW</v>
      </c>
      <c r="BM95" s="164" t="n">
        <f aca="false">'Result do Turno'!BM96</f>
        <v>0</v>
      </c>
      <c r="BN95" s="164" t="str">
        <f aca="false">IF(AP95="",IF(AV95="",CONCATENATE(AR95,"x",AS95," ",AT95,"x",AU95),CONCATENATE(AR95,"x",AS95," ",AT95,"x",AU95," ",AV95,"x",AW95)),CONCATENATE(AP95,"x",AQ95))</f>
        <v>OxW</v>
      </c>
      <c r="BO95" s="164" t="n">
        <f aca="false">'Result do Turno'!CA95</f>
        <v>0</v>
      </c>
      <c r="BP95" s="164" t="str">
        <f aca="false">IF(AX95="",IF(BD95="",CONCATENATE(AZ95,"x",BA95," ",BB95,"x",BC95),CONCATENATE(AZ95,"x",BA95," ",BB95,"x",BC95," ",BD95,"x",BE95)),CONCATENATE(AX95,"x",AY95))</f>
        <v>OxW</v>
      </c>
      <c r="BQ95" s="164" t="n">
        <f aca="false">IF(BH95="x x","",1)</f>
        <v>1</v>
      </c>
      <c r="BR95" s="164" t="str">
        <f aca="false">IF(BG95=1,CONCATENATE($A95, " venceu ",B95," por ",BH95),IF(BH95="OxW",CONCATENATE($A95, " perdeu para ",B95," por WxO"),CONCATENATE($A95, " perdeu para ",B95," por ",BH95)))</f>
        <v>ANTONIO V. ROCHA perdeu para GUSTAVO MACHADO por WxO</v>
      </c>
      <c r="BS95" s="164" t="n">
        <f aca="false">IF(BJ95="x x","",1)</f>
        <v>1</v>
      </c>
      <c r="BT95" s="164" t="str">
        <f aca="false">IF(BI95=1,CONCATENATE($A95, " venceu ",D95," por ",BJ95),IF(BJ95="OxW",CONCATENATE($A95, " perdeu para ",D95," por WxO"),CONCATENATE($A95, " perdeu para ",D95," por ",BJ95)))</f>
        <v>ANTONIO V. ROCHA perdeu para LUCIMAR SILVA por WxO</v>
      </c>
      <c r="BU95" s="164" t="n">
        <f aca="false">IF(BL95="x x","",1)</f>
        <v>1</v>
      </c>
      <c r="BV95" s="164" t="str">
        <f aca="false">IF(BK95=1,CONCATENATE($A95, " venceu ",F95," por ",BL95),IF(BL95="OxW",CONCATENATE($A95, " perdeu para ",F95," por WxO"),CONCATENATE($A95, " perdeu para ",F95," por ",BL95)))</f>
        <v>ANTONIO V. ROCHA perdeu para JOAO ALVARES por WxO</v>
      </c>
      <c r="BW95" s="164" t="n">
        <f aca="false">IF(BN95="x x","",1)</f>
        <v>1</v>
      </c>
      <c r="BX95" s="164" t="str">
        <f aca="false">IF(BM95=1,CONCATENATE($A95, " venceu ",H95," por ",BN95),IF(BN95="OxW",CONCATENATE($A95, " perdeu para ",H95," por WxO"),CONCATENATE($A95, " perdeu para ",H95," por ",BN95)))</f>
        <v>ANTONIO V. ROCHA perdeu para GILMARA LIMA por WxO</v>
      </c>
      <c r="BY95" s="164" t="n">
        <f aca="false">IF(BP95="x x","",1)</f>
        <v>1</v>
      </c>
      <c r="BZ95" s="164" t="str">
        <f aca="false">IF(BO95=1,CONCATENATE($A95, " venceu ",J95," por ",BP95),IF(BP95="OxW",CONCATENATE($A95, " perdeu para ",J95," por WxO"),CONCATENATE($A95, " perdeu para ",J95," por ",BP95)))</f>
        <v>ANTONIO V. ROCHA perdeu para MARCIA MORATO por WxO</v>
      </c>
      <c r="CB95" s="164" t="str">
        <f aca="false">IF(BQ95=1,BR95,CONCATENATE(A95, " x ",B95))</f>
        <v>ANTONIO V. ROCHA perdeu para GUSTAVO MACHADO por WxO</v>
      </c>
      <c r="CC95" s="164" t="str">
        <f aca="false">IF(BS95=1,BT95,CONCATENATE(A95, " x ",D95))</f>
        <v>ANTONIO V. ROCHA perdeu para LUCIMAR SILVA por WxO</v>
      </c>
      <c r="CD95" s="164" t="str">
        <f aca="false">IF(BU95=1,BV95,CONCATENATE(A95, " x ",F95))</f>
        <v>ANTONIO V. ROCHA perdeu para JOAO ALVARES por WxO</v>
      </c>
      <c r="CE95" s="164" t="str">
        <f aca="false">IF(BW95=1,BX95,CONCATENATE(A95, " x ",H95))</f>
        <v>ANTONIO V. ROCHA perdeu para GILMARA LIMA por WxO</v>
      </c>
      <c r="CF95" s="164" t="str">
        <f aca="false">IF(BY95=1,BZ95,CONCATENATE(A95, " x ",J95))</f>
        <v>ANTONIO V. ROCHA perdeu para MARCIA MORATO por WxO</v>
      </c>
      <c r="CG95" s="164" t="n">
        <f aca="false">COUNTIF(BH95:BP95,"OxW")</f>
        <v>5</v>
      </c>
      <c r="CH95" s="164" t="str">
        <f aca="false">IF(CG95&gt;2,CONCATENATE(A95," perdeu ",CG95, " jogos por WxO - Seus resultados todos serão alterados para perdidos por WxO",""),"")</f>
        <v>ANTONIO V. ROCHA perdeu 5 jogos por WxO - Seus resultados todos serão alterados para perdidos por WxO</v>
      </c>
    </row>
    <row r="96" customFormat="false" ht="15" hidden="false" customHeight="false" outlineLevel="0" collapsed="false">
      <c r="A96" s="205" t="str">
        <f aca="false">'Result do Turno'!D96</f>
        <v>JOAO ALVARES</v>
      </c>
      <c r="B96" s="164" t="str">
        <f aca="false">'Result do Turno'!V99</f>
        <v>LUCIMAR SILVA</v>
      </c>
      <c r="C96" s="164" t="str">
        <f aca="false">IF(BQ96=1,"",IF(M96=0,A96,B96))</f>
        <v/>
      </c>
      <c r="D96" s="164" t="str">
        <f aca="false">'Result do Turno'!AJ99</f>
        <v>GILMARA LIMA</v>
      </c>
      <c r="E96" s="164" t="str">
        <f aca="false">IF(BS96=1,"",IF(N96=0,A96,D96))</f>
        <v/>
      </c>
      <c r="F96" s="164" t="str">
        <f aca="false">'Result do Turno'!AX96</f>
        <v>ANTONIO V. ROCHA</v>
      </c>
      <c r="G96" s="164" t="str">
        <f aca="false">IF(BU96=1,"",IF(O96=0,A96,F96))</f>
        <v/>
      </c>
      <c r="H96" s="164" t="str">
        <f aca="false">'Result do Turno'!BL94</f>
        <v>MARCIA MORATO</v>
      </c>
      <c r="I96" s="164" t="str">
        <f aca="false">IF(BW96=1,"",IF(P96=0,A96,H96))</f>
        <v/>
      </c>
      <c r="J96" s="164" t="str">
        <f aca="false">'Result do Turno'!BZ97</f>
        <v>GUSTAVO MACHADO</v>
      </c>
      <c r="K96" s="164" t="str">
        <f aca="false">IF(BY96=1,"",IF(Q96=0,A96,J96))</f>
        <v/>
      </c>
      <c r="M96" s="207" t="str">
        <f aca="false">'Result do Turno'!U99</f>
        <v>(D)</v>
      </c>
      <c r="N96" s="207" t="n">
        <f aca="false">'Result do Turno'!AI99</f>
        <v>0</v>
      </c>
      <c r="O96" s="207" t="n">
        <f aca="false">'Result do Turno'!AW96</f>
        <v>0</v>
      </c>
      <c r="P96" s="207" t="str">
        <f aca="false">'Result do Turno'!BK94</f>
        <v>(D)</v>
      </c>
      <c r="Q96" s="207" t="n">
        <f aca="false">'Result do Turno'!BY97</f>
        <v>0</v>
      </c>
      <c r="R96" s="211" t="str">
        <f aca="false">IF('Result do Turno'!X98="","",'Result do Turno'!X98)</f>
        <v/>
      </c>
      <c r="S96" s="212" t="str">
        <f aca="false">IF('Result do Turno'!X99="","",'Result do Turno'!X99)</f>
        <v/>
      </c>
      <c r="T96" s="212" t="n">
        <f aca="false">IF('Result do Turno'!Y98="","",'Result do Turno'!Y98)</f>
        <v>6</v>
      </c>
      <c r="U96" s="212" t="n">
        <f aca="false">IF('Result do Turno'!Y99="","",'Result do Turno'!Y99)</f>
        <v>3</v>
      </c>
      <c r="V96" s="212" t="n">
        <f aca="false">IF('Result do Turno'!Z98="","",'Result do Turno'!Z98)</f>
        <v>6</v>
      </c>
      <c r="W96" s="212" t="n">
        <f aca="false">IF('Result do Turno'!Z99="","",'Result do Turno'!Z99)</f>
        <v>4</v>
      </c>
      <c r="X96" s="212" t="str">
        <f aca="false">IF('Result do Turno'!AA98="","",'Result do Turno'!AA98)</f>
        <v/>
      </c>
      <c r="Y96" s="213" t="str">
        <f aca="false">IF('Result do Turno'!AA99="","",'Result do Turno'!AA99)</f>
        <v/>
      </c>
      <c r="Z96" s="211" t="str">
        <f aca="false">IF('Result do Turno'!AL98="","",'Result do Turno'!AL98)</f>
        <v/>
      </c>
      <c r="AA96" s="212" t="str">
        <f aca="false">IF('Result do Turno'!AL99="","",'Result do Turno'!AL99)</f>
        <v/>
      </c>
      <c r="AB96" s="212" t="n">
        <f aca="false">IF('Result do Turno'!AM98="","",'Result do Turno'!AM98)</f>
        <v>2</v>
      </c>
      <c r="AC96" s="212" t="n">
        <f aca="false">IF('Result do Turno'!AM99="","",'Result do Turno'!AM99)</f>
        <v>6</v>
      </c>
      <c r="AD96" s="212" t="n">
        <f aca="false">IF('Result do Turno'!AN98="","",'Result do Turno'!AN98)</f>
        <v>5</v>
      </c>
      <c r="AE96" s="212" t="n">
        <f aca="false">IF('Result do Turno'!AN99="","",'Result do Turno'!AN99)</f>
        <v>7</v>
      </c>
      <c r="AF96" s="212" t="str">
        <f aca="false">IF('Result do Turno'!AO98="","",'Result do Turno'!AO98)</f>
        <v/>
      </c>
      <c r="AG96" s="213" t="str">
        <f aca="false">IF('Result do Turno'!AO99="","",'Result do Turno'!AO99)</f>
        <v/>
      </c>
      <c r="AH96" s="211" t="str">
        <f aca="false">IF('Result do Turno'!AZ97="","",'Result do Turno'!AZ97)</f>
        <v>W</v>
      </c>
      <c r="AI96" s="212" t="str">
        <f aca="false">IF('Result do Turno'!AZ96="","",'Result do Turno'!AZ96)</f>
        <v>O</v>
      </c>
      <c r="AJ96" s="212" t="str">
        <f aca="false">IF('Result do Turno'!BA97="","",'Result do Turno'!BA97)</f>
        <v/>
      </c>
      <c r="AK96" s="212" t="str">
        <f aca="false">IF('Result do Turno'!BA96="","",'Result do Turno'!BA96)</f>
        <v/>
      </c>
      <c r="AL96" s="212" t="str">
        <f aca="false">IF('Result do Turno'!BB97="","",'Result do Turno'!BB97)</f>
        <v/>
      </c>
      <c r="AM96" s="212" t="str">
        <f aca="false">IF('Result do Turno'!BB96="","",'Result do Turno'!BB96)</f>
        <v/>
      </c>
      <c r="AN96" s="212" t="str">
        <f aca="false">IF('Result do Turno'!BC97="","",'Result do Turno'!BC97)</f>
        <v/>
      </c>
      <c r="AO96" s="213" t="str">
        <f aca="false">IF('Result do Turno'!BC96="","",'Result do Turno'!BC96)</f>
        <v/>
      </c>
      <c r="AP96" s="211" t="str">
        <f aca="false">IF('Result do Turno'!BN95="","",'Result do Turno'!BN95)</f>
        <v/>
      </c>
      <c r="AQ96" s="212" t="str">
        <f aca="false">IF('Result do Turno'!BN94="","",'Result do Turno'!BN94)</f>
        <v/>
      </c>
      <c r="AR96" s="212" t="n">
        <f aca="false">IF('Result do Turno'!BO95="","",'Result do Turno'!BO95)</f>
        <v>6</v>
      </c>
      <c r="AS96" s="212" t="n">
        <f aca="false">IF('Result do Turno'!BO94="","",'Result do Turno'!BO94)</f>
        <v>3</v>
      </c>
      <c r="AT96" s="212" t="n">
        <f aca="false">IF('Result do Turno'!BP95="","",'Result do Turno'!BP95)</f>
        <v>6</v>
      </c>
      <c r="AU96" s="212" t="n">
        <f aca="false">IF('Result do Turno'!BP94="","",'Result do Turno'!BP94)</f>
        <v>1</v>
      </c>
      <c r="AV96" s="212" t="str">
        <f aca="false">IF('Result do Turno'!BQ95="","",'Result do Turno'!BQ95)</f>
        <v/>
      </c>
      <c r="AW96" s="213" t="str">
        <f aca="false">IF('Result do Turno'!BQ94="","",'Result do Turno'!BQ94)</f>
        <v/>
      </c>
      <c r="AX96" s="211" t="str">
        <f aca="false">IF('Result do Turno'!CB96="","",'Result do Turno'!CB96)</f>
        <v>O</v>
      </c>
      <c r="AY96" s="212" t="str">
        <f aca="false">IF('Result do Turno'!CB97="","",'Result do Turno'!CB97)</f>
        <v>W</v>
      </c>
      <c r="AZ96" s="212" t="str">
        <f aca="false">IF('Result do Turno'!CC96="","",'Result do Turno'!CC96)</f>
        <v/>
      </c>
      <c r="BA96" s="212" t="str">
        <f aca="false">IF('Result do Turno'!CC97="","",'Result do Turno'!CC97)</f>
        <v/>
      </c>
      <c r="BB96" s="212" t="str">
        <f aca="false">IF('Result do Turno'!CD96="","",'Result do Turno'!CD96)</f>
        <v/>
      </c>
      <c r="BC96" s="212" t="str">
        <f aca="false">IF('Result do Turno'!CD97="","",'Result do Turno'!CD97)</f>
        <v/>
      </c>
      <c r="BD96" s="212" t="str">
        <f aca="false">IF('Result do Turno'!CE96="","",'Result do Turno'!CE96)</f>
        <v/>
      </c>
      <c r="BE96" s="213" t="str">
        <f aca="false">IF('Result do Turno'!CE97="","",'Result do Turno'!CE97)</f>
        <v/>
      </c>
      <c r="BG96" s="164" t="n">
        <f aca="false">'Result do Turno'!W98</f>
        <v>1</v>
      </c>
      <c r="BH96" s="164" t="str">
        <f aca="false">IF(R96="",IF(X96="",CONCATENATE(T96,"x",U96," ",V96,"x",W96),CONCATENATE(T96,"x",U96," ",V96,"x",W96," ",X96,"x",Y96)),CONCATENATE(R96,"x",S96))</f>
        <v>6x3 6x4</v>
      </c>
      <c r="BI96" s="164" t="n">
        <f aca="false">'Result do Turno'!AK98</f>
        <v>0</v>
      </c>
      <c r="BJ96" s="164" t="str">
        <f aca="false">IF(Z96="",IF(AF96="",CONCATENATE(AB96,"x",AC96," ",AD96,"x",AE96),CONCATENATE(AB96,"x",AC96," ",AD96,"x",AE96," ",AF96,"x",AG96)),CONCATENATE(Z96,"x",AA96))</f>
        <v>2x6 5x7</v>
      </c>
      <c r="BK96" s="164" t="n">
        <f aca="false">'Result do Turno'!AY97</f>
        <v>1</v>
      </c>
      <c r="BL96" s="164" t="str">
        <f aca="false">IF(AH96="",IF(AN96="",CONCATENATE(AJ96,"x",AK96," ",AL96,"x",AM96),CONCATENATE(AJ96,"x",AK96," ",AL96,"x",AM96," ",AN96,"x",AO96)),CONCATENATE(AH96,"x",AI96))</f>
        <v>WxO</v>
      </c>
      <c r="BM96" s="164" t="n">
        <f aca="false">'Result do Turno'!BM95</f>
        <v>1</v>
      </c>
      <c r="BN96" s="164" t="str">
        <f aca="false">IF(AP96="",IF(AV96="",CONCATENATE(AR96,"x",AS96," ",AT96,"x",AU96),CONCATENATE(AR96,"x",AS96," ",AT96,"x",AU96," ",AV96,"x",AW96)),CONCATENATE(AP96,"x",AQ96))</f>
        <v>6x3 6x1</v>
      </c>
      <c r="BO96" s="164" t="n">
        <f aca="false">'Result do Turno'!CA96</f>
        <v>0</v>
      </c>
      <c r="BP96" s="164" t="str">
        <f aca="false">IF(AX96="",IF(BD96="",CONCATENATE(AZ96,"x",BA96," ",BB96,"x",BC96),CONCATENATE(AZ96,"x",BA96," ",BB96,"x",BC96," ",BD96,"x",BE96)),CONCATENATE(AX96,"x",AY96))</f>
        <v>OxW</v>
      </c>
      <c r="BQ96" s="164" t="n">
        <f aca="false">IF(BH96="x x","",1)</f>
        <v>1</v>
      </c>
      <c r="BR96" s="164" t="str">
        <f aca="false">IF(BG96=1,CONCATENATE($A96, " venceu ",B96," por ",BH96),IF(BH96="OxW",CONCATENATE($A96, " perdeu para ",B96," por WxO"),CONCATENATE($A96, " perdeu para ",B96," por ",BH96)))</f>
        <v>JOAO ALVARES venceu LUCIMAR SILVA por 6x3 6x4</v>
      </c>
      <c r="BS96" s="164" t="n">
        <f aca="false">IF(BJ96="x x","",1)</f>
        <v>1</v>
      </c>
      <c r="BT96" s="164" t="str">
        <f aca="false">IF(BI96=1,CONCATENATE($A96, " venceu ",D96," por ",BJ96),IF(BJ96="OxW",CONCATENATE($A96, " perdeu para ",D96," por WxO"),CONCATENATE($A96, " perdeu para ",D96," por ",BJ96)))</f>
        <v>JOAO ALVARES perdeu para GILMARA LIMA por 2x6 5x7</v>
      </c>
      <c r="BU96" s="164" t="n">
        <f aca="false">IF(BL96="x x","",1)</f>
        <v>1</v>
      </c>
      <c r="BV96" s="164" t="str">
        <f aca="false">IF(BK96=1,CONCATENATE($A96, " venceu ",F96," por ",BL96),IF(BL96="OxW",CONCATENATE($A96, " perdeu para ",F96," por WxO"),CONCATENATE($A96, " perdeu para ",F96," por ",BL96)))</f>
        <v>JOAO ALVARES venceu ANTONIO V. ROCHA por WxO</v>
      </c>
      <c r="BW96" s="164" t="n">
        <f aca="false">IF(BN96="x x","",1)</f>
        <v>1</v>
      </c>
      <c r="BX96" s="164" t="str">
        <f aca="false">IF(BM96=1,CONCATENATE($A96, " venceu ",H96," por ",BN96),IF(BN96="OxW",CONCATENATE($A96, " perdeu para ",H96," por WxO"),CONCATENATE($A96, " perdeu para ",H96," por ",BN96)))</f>
        <v>JOAO ALVARES venceu MARCIA MORATO por 6x3 6x1</v>
      </c>
      <c r="BY96" s="164" t="n">
        <f aca="false">IF(BP96="x x","",1)</f>
        <v>1</v>
      </c>
      <c r="BZ96" s="164" t="str">
        <f aca="false">IF(BO96=1,CONCATENATE($A96, " venceu ",J96," por ",BP96),IF(BP96="OxW",CONCATENATE($A96, " perdeu para ",J96," por WxO"),CONCATENATE($A96, " perdeu para ",J96," por ",BP96)))</f>
        <v>JOAO ALVARES perdeu para GUSTAVO MACHADO por WxO</v>
      </c>
      <c r="CB96" s="164" t="str">
        <f aca="false">IF(BQ96=1,BR96,CONCATENATE(A96, " x ",B96))</f>
        <v>JOAO ALVARES venceu LUCIMAR SILVA por 6x3 6x4</v>
      </c>
      <c r="CC96" s="164" t="str">
        <f aca="false">IF(BS96=1,BT96,CONCATENATE(A96, " x ",D96))</f>
        <v>JOAO ALVARES perdeu para GILMARA LIMA por 2x6 5x7</v>
      </c>
      <c r="CD96" s="164" t="str">
        <f aca="false">IF(BU96=1,BV96,CONCATENATE(A96, " x ",F96))</f>
        <v>JOAO ALVARES venceu ANTONIO V. ROCHA por WxO</v>
      </c>
      <c r="CE96" s="164" t="str">
        <f aca="false">IF(BW96=1,BX96,CONCATENATE(A96, " x ",H96))</f>
        <v>JOAO ALVARES venceu MARCIA MORATO por 6x3 6x1</v>
      </c>
      <c r="CF96" s="164" t="str">
        <f aca="false">IF(BY96=1,BZ96,CONCATENATE(A96, " x ",J96))</f>
        <v>JOAO ALVARES perdeu para GUSTAVO MACHADO por WxO</v>
      </c>
      <c r="CG96" s="164" t="n">
        <f aca="false">COUNTIF(BH96:BP96,"OxW")</f>
        <v>1</v>
      </c>
      <c r="CH96" s="164" t="str">
        <f aca="false">IF(CG96&gt;2,CONCATENATE(A96," perdeu ",CG96, " jogos por WxO - Seus resultados todos serão alterados para perdidos por WxO",""),"")</f>
        <v/>
      </c>
    </row>
    <row r="97" customFormat="false" ht="15" hidden="false" customHeight="false" outlineLevel="0" collapsed="false">
      <c r="A97" s="205" t="str">
        <f aca="false">'Result do Turno'!D97</f>
        <v>LUCIMAR SILVA</v>
      </c>
      <c r="B97" s="164" t="str">
        <f aca="false">'Result do Turno'!V98</f>
        <v>JOAO ALVARES</v>
      </c>
      <c r="C97" s="164" t="str">
        <f aca="false">IF(BQ97=1,"",IF(M97=0,A97,B97))</f>
        <v/>
      </c>
      <c r="D97" s="164" t="str">
        <f aca="false">'Result do Turno'!AJ96</f>
        <v>ANTONIO V. ROCHA</v>
      </c>
      <c r="E97" s="164" t="str">
        <f aca="false">IF(BS97=1,"",IF(N97=0,A97,D97))</f>
        <v/>
      </c>
      <c r="F97" s="164" t="str">
        <f aca="false">'Result do Turno'!AX94</f>
        <v>MARCIA MORATO</v>
      </c>
      <c r="G97" s="164" t="str">
        <f aca="false">IF(BU97=1,"",IF(O97=0,A97,F97))</f>
        <v/>
      </c>
      <c r="H97" s="164" t="str">
        <f aca="false">'Result do Turno'!BL98</f>
        <v>GUSTAVO MACHADO</v>
      </c>
      <c r="I97" s="164" t="str">
        <f aca="false">IF(BW97=1,"",IF(P97=0,A97,H97))</f>
        <v/>
      </c>
      <c r="J97" s="164" t="str">
        <f aca="false">'Result do Turno'!BZ99</f>
        <v>GILMARA LIMA</v>
      </c>
      <c r="K97" s="164" t="str">
        <f aca="false">IF(BY97=1,"",IF(Q97=0,A97,J97))</f>
        <v/>
      </c>
      <c r="M97" s="207" t="n">
        <f aca="false">'Result do Turno'!U98</f>
        <v>0</v>
      </c>
      <c r="N97" s="207" t="str">
        <f aca="false">'Result do Turno'!AI96</f>
        <v>(D)</v>
      </c>
      <c r="O97" s="207" t="n">
        <f aca="false">'Result do Turno'!AW94</f>
        <v>0</v>
      </c>
      <c r="P97" s="207" t="str">
        <f aca="false">'Result do Turno'!BK98</f>
        <v>(D)</v>
      </c>
      <c r="Q97" s="207" t="n">
        <f aca="false">'Result do Turno'!BY99</f>
        <v>0</v>
      </c>
      <c r="R97" s="211" t="str">
        <f aca="false">IF('Result do Turno'!X99="","",'Result do Turno'!X99)</f>
        <v/>
      </c>
      <c r="S97" s="212" t="str">
        <f aca="false">IF('Result do Turno'!X98="","",'Result do Turno'!X98)</f>
        <v/>
      </c>
      <c r="T97" s="212" t="n">
        <f aca="false">IF('Result do Turno'!Y99="","",'Result do Turno'!Y99)</f>
        <v>3</v>
      </c>
      <c r="U97" s="212" t="n">
        <f aca="false">IF('Result do Turno'!Y98="","",'Result do Turno'!Y98)</f>
        <v>6</v>
      </c>
      <c r="V97" s="212" t="n">
        <f aca="false">IF('Result do Turno'!Z99="","",'Result do Turno'!Z99)</f>
        <v>4</v>
      </c>
      <c r="W97" s="212" t="n">
        <f aca="false">IF('Result do Turno'!Z98="","",'Result do Turno'!Z98)</f>
        <v>6</v>
      </c>
      <c r="X97" s="212" t="str">
        <f aca="false">IF('Result do Turno'!AA99="","",'Result do Turno'!AA99)</f>
        <v/>
      </c>
      <c r="Y97" s="213" t="str">
        <f aca="false">IF('Result do Turno'!AA98="","",'Result do Turno'!AA98)</f>
        <v/>
      </c>
      <c r="Z97" s="211" t="str">
        <f aca="false">IF('Result do Turno'!AL97="","",'Result do Turno'!AL97)</f>
        <v>W</v>
      </c>
      <c r="AA97" s="212" t="str">
        <f aca="false">IF('Result do Turno'!AL96="","",'Result do Turno'!AL96)</f>
        <v>O</v>
      </c>
      <c r="AB97" s="212" t="str">
        <f aca="false">IF('Result do Turno'!AM97="","",'Result do Turno'!AM97)</f>
        <v/>
      </c>
      <c r="AC97" s="212" t="str">
        <f aca="false">IF('Result do Turno'!AM96="","",'Result do Turno'!AM96)</f>
        <v/>
      </c>
      <c r="AD97" s="212" t="str">
        <f aca="false">IF('Result do Turno'!AN97="","",'Result do Turno'!AN97)</f>
        <v/>
      </c>
      <c r="AE97" s="212" t="str">
        <f aca="false">IF('Result do Turno'!AN96="","",'Result do Turno'!AN96)</f>
        <v/>
      </c>
      <c r="AF97" s="212" t="str">
        <f aca="false">IF('Result do Turno'!AO97="","",'Result do Turno'!AO97)</f>
        <v/>
      </c>
      <c r="AG97" s="213" t="str">
        <f aca="false">IF('Result do Turno'!AO96="","",'Result do Turno'!AO96)</f>
        <v/>
      </c>
      <c r="AH97" s="211" t="str">
        <f aca="false">IF('Result do Turno'!AZ95="","",'Result do Turno'!AZ95)</f>
        <v/>
      </c>
      <c r="AI97" s="212" t="str">
        <f aca="false">IF('Result do Turno'!AZ94="","",'Result do Turno'!AZ94)</f>
        <v/>
      </c>
      <c r="AJ97" s="212" t="n">
        <f aca="false">IF('Result do Turno'!BA95="","",'Result do Turno'!BA95)</f>
        <v>2</v>
      </c>
      <c r="AK97" s="212" t="n">
        <f aca="false">IF('Result do Turno'!BA94="","",'Result do Turno'!BA94)</f>
        <v>6</v>
      </c>
      <c r="AL97" s="212" t="n">
        <f aca="false">IF('Result do Turno'!BB95="","",'Result do Turno'!BB95)</f>
        <v>2</v>
      </c>
      <c r="AM97" s="212" t="n">
        <f aca="false">IF('Result do Turno'!BB94="","",'Result do Turno'!BB94)</f>
        <v>6</v>
      </c>
      <c r="AN97" s="212" t="str">
        <f aca="false">IF('Result do Turno'!BC95="","",'Result do Turno'!BC95)</f>
        <v/>
      </c>
      <c r="AO97" s="213" t="str">
        <f aca="false">IF('Result do Turno'!BC94="","",'Result do Turno'!BC94)</f>
        <v/>
      </c>
      <c r="AP97" s="211" t="str">
        <f aca="false">IF('Result do Turno'!BN99="","",'Result do Turno'!BN99)</f>
        <v/>
      </c>
      <c r="AQ97" s="212" t="str">
        <f aca="false">IF('Result do Turno'!BN98="","",'Result do Turno'!BN98)</f>
        <v/>
      </c>
      <c r="AR97" s="212" t="n">
        <f aca="false">IF('Result do Turno'!BO99="","",'Result do Turno'!BO99)</f>
        <v>0</v>
      </c>
      <c r="AS97" s="212" t="n">
        <f aca="false">IF('Result do Turno'!BO98="","",'Result do Turno'!BO98)</f>
        <v>6</v>
      </c>
      <c r="AT97" s="212" t="n">
        <f aca="false">IF('Result do Turno'!BP99="","",'Result do Turno'!BP99)</f>
        <v>1</v>
      </c>
      <c r="AU97" s="212" t="n">
        <f aca="false">IF('Result do Turno'!BP98="","",'Result do Turno'!BP98)</f>
        <v>6</v>
      </c>
      <c r="AV97" s="212" t="str">
        <f aca="false">IF('Result do Turno'!BQ99="","",'Result do Turno'!BQ99)</f>
        <v/>
      </c>
      <c r="AW97" s="213" t="str">
        <f aca="false">IF('Result do Turno'!BQ98="","",'Result do Turno'!BQ98)</f>
        <v/>
      </c>
      <c r="AX97" s="211" t="str">
        <f aca="false">IF('Result do Turno'!CB98="","",'Result do Turno'!CB98)</f>
        <v/>
      </c>
      <c r="AY97" s="212" t="str">
        <f aca="false">IF('Result do Turno'!CB99="","",'Result do Turno'!CB99)</f>
        <v/>
      </c>
      <c r="AZ97" s="212" t="n">
        <f aca="false">IF('Result do Turno'!CC98="","",'Result do Turno'!CC98)</f>
        <v>0</v>
      </c>
      <c r="BA97" s="212" t="n">
        <f aca="false">IF('Result do Turno'!CC99="","",'Result do Turno'!CC99)</f>
        <v>6</v>
      </c>
      <c r="BB97" s="212" t="n">
        <f aca="false">IF('Result do Turno'!CD98="","",'Result do Turno'!CD98)</f>
        <v>2</v>
      </c>
      <c r="BC97" s="212" t="n">
        <f aca="false">IF('Result do Turno'!CD99="","",'Result do Turno'!CD99)</f>
        <v>6</v>
      </c>
      <c r="BD97" s="212" t="str">
        <f aca="false">IF('Result do Turno'!CE98="","",'Result do Turno'!CE98)</f>
        <v/>
      </c>
      <c r="BE97" s="213" t="str">
        <f aca="false">IF('Result do Turno'!CE99="","",'Result do Turno'!CE99)</f>
        <v/>
      </c>
      <c r="BG97" s="164" t="n">
        <f aca="false">'Result do Turno'!W99</f>
        <v>0</v>
      </c>
      <c r="BH97" s="164" t="str">
        <f aca="false">IF(R97="",IF(X97="",CONCATENATE(T97,"x",U97," ",V97,"x",W97),CONCATENATE(T97,"x",U97," ",V97,"x",W97," ",X97,"x",Y97)),CONCATENATE(R97,"x",S97))</f>
        <v>3x6 4x6</v>
      </c>
      <c r="BI97" s="164" t="n">
        <f aca="false">'Result do Turno'!AK97</f>
        <v>1</v>
      </c>
      <c r="BJ97" s="164" t="str">
        <f aca="false">IF(Z97="",IF(AF97="",CONCATENATE(AB97,"x",AC97," ",AD97,"x",AE97),CONCATENATE(AB97,"x",AC97," ",AD97,"x",AE97," ",AF97,"x",AG97)),CONCATENATE(Z97,"x",AA97))</f>
        <v>WxO</v>
      </c>
      <c r="BK97" s="164" t="n">
        <f aca="false">'Result do Turno'!AY95</f>
        <v>0</v>
      </c>
      <c r="BL97" s="164" t="str">
        <f aca="false">IF(AH97="",IF(AN97="",CONCATENATE(AJ97,"x",AK97," ",AL97,"x",AM97),CONCATENATE(AJ97,"x",AK97," ",AL97,"x",AM97," ",AN97,"x",AO97)),CONCATENATE(AH97,"x",AI97))</f>
        <v>2x6 2x6</v>
      </c>
      <c r="BM97" s="164" t="n">
        <f aca="false">'Result do Turno'!BM99</f>
        <v>0</v>
      </c>
      <c r="BN97" s="164" t="str">
        <f aca="false">IF(AP97="",IF(AV97="",CONCATENATE(AR97,"x",AS97," ",AT97,"x",AU97),CONCATENATE(AR97,"x",AS97," ",AT97,"x",AU97," ",AV97,"x",AW97)),CONCATENATE(AP97,"x",AQ97))</f>
        <v>0x6 1x6</v>
      </c>
      <c r="BO97" s="164" t="n">
        <f aca="false">'Result do Turno'!CA98</f>
        <v>0</v>
      </c>
      <c r="BP97" s="164" t="str">
        <f aca="false">IF(AX97="",IF(BD97="",CONCATENATE(AZ97,"x",BA97," ",BB97,"x",BC97),CONCATENATE(AZ97,"x",BA97," ",BB97,"x",BC97," ",BD97,"x",BE97)),CONCATENATE(AX97,"x",AY97))</f>
        <v>0x6 2x6</v>
      </c>
      <c r="BQ97" s="164" t="n">
        <f aca="false">IF(BH97="x x","",1)</f>
        <v>1</v>
      </c>
      <c r="BR97" s="164" t="str">
        <f aca="false">IF(BG97=1,CONCATENATE($A97, " venceu ",B97," por ",BH97),IF(BH97="OxW",CONCATENATE($A97, " perdeu para ",B97," por WxO"),CONCATENATE($A97, " perdeu para ",B97," por ",BH97)))</f>
        <v>LUCIMAR SILVA perdeu para JOAO ALVARES por 3x6 4x6</v>
      </c>
      <c r="BS97" s="164" t="n">
        <f aca="false">IF(BJ97="x x","",1)</f>
        <v>1</v>
      </c>
      <c r="BT97" s="164" t="str">
        <f aca="false">IF(BI97=1,CONCATENATE($A97, " venceu ",D97," por ",BJ97),IF(BJ97="OxW",CONCATENATE($A97, " perdeu para ",D97," por WxO"),CONCATENATE($A97, " perdeu para ",D97," por ",BJ97)))</f>
        <v>LUCIMAR SILVA venceu ANTONIO V. ROCHA por WxO</v>
      </c>
      <c r="BU97" s="164" t="n">
        <f aca="false">IF(BL97="x x","",1)</f>
        <v>1</v>
      </c>
      <c r="BV97" s="164" t="str">
        <f aca="false">IF(BK97=1,CONCATENATE($A97, " venceu ",F97," por ",BL97),IF(BL97="OxW",CONCATENATE($A97, " perdeu para ",F97," por WxO"),CONCATENATE($A97, " perdeu para ",F97," por ",BL97)))</f>
        <v>LUCIMAR SILVA perdeu para MARCIA MORATO por 2x6 2x6</v>
      </c>
      <c r="BW97" s="164" t="n">
        <f aca="false">IF(BN97="x x","",1)</f>
        <v>1</v>
      </c>
      <c r="BX97" s="164" t="str">
        <f aca="false">IF(BM97=1,CONCATENATE($A97, " venceu ",H97," por ",BN97),IF(BN97="OxW",CONCATENATE($A97, " perdeu para ",H97," por WxO"),CONCATENATE($A97, " perdeu para ",H97," por ",BN97)))</f>
        <v>LUCIMAR SILVA perdeu para GUSTAVO MACHADO por 0x6 1x6</v>
      </c>
      <c r="BY97" s="164" t="n">
        <f aca="false">IF(BP97="x x","",1)</f>
        <v>1</v>
      </c>
      <c r="BZ97" s="164" t="str">
        <f aca="false">IF(BO97=1,CONCATENATE($A97, " venceu ",J97," por ",BP97),IF(BP97="OxW",CONCATENATE($A97, " perdeu para ",J97," por WxO"),CONCATENATE($A97, " perdeu para ",J97," por ",BP97)))</f>
        <v>LUCIMAR SILVA perdeu para GILMARA LIMA por 0x6 2x6</v>
      </c>
      <c r="CB97" s="164" t="str">
        <f aca="false">IF(BQ97=1,BR97,CONCATENATE(A97, " x ",B97))</f>
        <v>LUCIMAR SILVA perdeu para JOAO ALVARES por 3x6 4x6</v>
      </c>
      <c r="CC97" s="164" t="str">
        <f aca="false">IF(BS97=1,BT97,CONCATENATE(A97, " x ",D97))</f>
        <v>LUCIMAR SILVA venceu ANTONIO V. ROCHA por WxO</v>
      </c>
      <c r="CD97" s="164" t="str">
        <f aca="false">IF(BU97=1,BV97,CONCATENATE(A97, " x ",F97))</f>
        <v>LUCIMAR SILVA perdeu para MARCIA MORATO por 2x6 2x6</v>
      </c>
      <c r="CE97" s="164" t="str">
        <f aca="false">IF(BW97=1,BX97,CONCATENATE(A97, " x ",H97))</f>
        <v>LUCIMAR SILVA perdeu para GUSTAVO MACHADO por 0x6 1x6</v>
      </c>
      <c r="CF97" s="164" t="str">
        <f aca="false">IF(BY97=1,BZ97,CONCATENATE(A97, " x ",J97))</f>
        <v>LUCIMAR SILVA perdeu para GILMARA LIMA por 0x6 2x6</v>
      </c>
      <c r="CG97" s="164" t="n">
        <f aca="false">COUNTIF(BH97:BP97,"OxW")</f>
        <v>0</v>
      </c>
      <c r="CH97" s="164" t="str">
        <f aca="false">IF(CG97&gt;2,CONCATENATE(A97," perdeu ",CG97, " jogos por WxO - Seus resultados todos serão alterados para perdidos por WxO",""),"")</f>
        <v/>
      </c>
    </row>
    <row r="98" customFormat="false" ht="15" hidden="false" customHeight="false" outlineLevel="0" collapsed="false">
      <c r="A98" s="205" t="str">
        <f aca="false">'Result do Turno'!D98</f>
        <v>GUSTAVO MACHADO</v>
      </c>
      <c r="B98" s="164" t="str">
        <f aca="false">'Result do Turno'!V96</f>
        <v>ANTONIO V. ROCHA</v>
      </c>
      <c r="C98" s="164" t="str">
        <f aca="false">IF(BQ98=1,"",IF(M98=0,A98,B98))</f>
        <v/>
      </c>
      <c r="D98" s="164" t="str">
        <f aca="false">'Result do Turno'!AJ94</f>
        <v>MARCIA MORATO</v>
      </c>
      <c r="E98" s="164" t="str">
        <f aca="false">IF(BS98=1,"",IF(N98=0,A98,D98))</f>
        <v/>
      </c>
      <c r="F98" s="164" t="str">
        <f aca="false">'Result do Turno'!AX99</f>
        <v>GILMARA LIMA</v>
      </c>
      <c r="G98" s="164" t="str">
        <f aca="false">IF(BU98=1,"",IF(O98=0,A98,F98))</f>
        <v/>
      </c>
      <c r="H98" s="164" t="str">
        <f aca="false">'Result do Turno'!BL99</f>
        <v>LUCIMAR SILVA</v>
      </c>
      <c r="I98" s="164" t="str">
        <f aca="false">IF(BW98=1,"",IF(P98=0,A98,H98))</f>
        <v/>
      </c>
      <c r="J98" s="164" t="str">
        <f aca="false">'Result do Turno'!BZ96</f>
        <v>JOAO ALVARES</v>
      </c>
      <c r="K98" s="164" t="str">
        <f aca="false">IF(BY98=1,"",IF(Q98=0,A98,J98))</f>
        <v/>
      </c>
      <c r="M98" s="207" t="n">
        <f aca="false">'Result do Turno'!U96</f>
        <v>0</v>
      </c>
      <c r="N98" s="207" t="str">
        <f aca="false">'Result do Turno'!AI94</f>
        <v>(D)</v>
      </c>
      <c r="O98" s="207" t="str">
        <f aca="false">'Result do Turno'!AW99</f>
        <v>(D)</v>
      </c>
      <c r="P98" s="207" t="n">
        <f aca="false">'Result do Turno'!BK99</f>
        <v>0</v>
      </c>
      <c r="Q98" s="207" t="str">
        <f aca="false">'Result do Turno'!BY96</f>
        <v>(D)</v>
      </c>
      <c r="R98" s="211" t="str">
        <f aca="false">IF('Result do Turno'!X97="","",'Result do Turno'!X97)</f>
        <v>W</v>
      </c>
      <c r="S98" s="212" t="str">
        <f aca="false">IF('Result do Turno'!X96="","",'Result do Turno'!X96)</f>
        <v>O</v>
      </c>
      <c r="T98" s="212" t="str">
        <f aca="false">IF('Result do Turno'!Y97="","",'Result do Turno'!Y97)</f>
        <v/>
      </c>
      <c r="U98" s="212" t="str">
        <f aca="false">IF('Result do Turno'!Y96="","",'Result do Turno'!Y96)</f>
        <v/>
      </c>
      <c r="V98" s="212" t="str">
        <f aca="false">IF('Result do Turno'!Z97="","",'Result do Turno'!Z97)</f>
        <v/>
      </c>
      <c r="W98" s="212" t="str">
        <f aca="false">IF('Result do Turno'!Z96="","",'Result do Turno'!Z96)</f>
        <v/>
      </c>
      <c r="X98" s="212" t="str">
        <f aca="false">IF('Result do Turno'!AA97="","",'Result do Turno'!AA97)</f>
        <v/>
      </c>
      <c r="Y98" s="213" t="str">
        <f aca="false">IF('Result do Turno'!AA96="","",'Result do Turno'!AA96)</f>
        <v/>
      </c>
      <c r="Z98" s="211" t="str">
        <f aca="false">IF('Result do Turno'!AL95="","",'Result do Turno'!AL95)</f>
        <v/>
      </c>
      <c r="AA98" s="212" t="str">
        <f aca="false">IF('Result do Turno'!AL94="","",'Result do Turno'!AL94)</f>
        <v/>
      </c>
      <c r="AB98" s="212" t="n">
        <f aca="false">IF('Result do Turno'!AM95="","",'Result do Turno'!AM95)</f>
        <v>6</v>
      </c>
      <c r="AC98" s="212" t="n">
        <f aca="false">IF('Result do Turno'!AM94="","",'Result do Turno'!AM94)</f>
        <v>1</v>
      </c>
      <c r="AD98" s="212" t="n">
        <f aca="false">IF('Result do Turno'!AN95="","",'Result do Turno'!AN95)</f>
        <v>6</v>
      </c>
      <c r="AE98" s="212" t="n">
        <f aca="false">IF('Result do Turno'!AN94="","",'Result do Turno'!AN94)</f>
        <v>1</v>
      </c>
      <c r="AF98" s="212" t="str">
        <f aca="false">IF('Result do Turno'!AO95="","",'Result do Turno'!AO95)</f>
        <v/>
      </c>
      <c r="AG98" s="213" t="str">
        <f aca="false">IF('Result do Turno'!AO94="","",'Result do Turno'!AO94)</f>
        <v/>
      </c>
      <c r="AH98" s="211" t="str">
        <f aca="false">IF('Result do Turno'!AZ98="","",'Result do Turno'!AZ98)</f>
        <v/>
      </c>
      <c r="AI98" s="212" t="str">
        <f aca="false">IF('Result do Turno'!AZ99="","",'Result do Turno'!AZ99)</f>
        <v/>
      </c>
      <c r="AJ98" s="212" t="n">
        <f aca="false">IF('Result do Turno'!BA98="","",'Result do Turno'!BA98)</f>
        <v>6</v>
      </c>
      <c r="AK98" s="212" t="n">
        <f aca="false">IF('Result do Turno'!BA99="","",'Result do Turno'!BA99)</f>
        <v>7</v>
      </c>
      <c r="AL98" s="212" t="n">
        <f aca="false">IF('Result do Turno'!BB98="","",'Result do Turno'!BB98)</f>
        <v>6</v>
      </c>
      <c r="AM98" s="212" t="n">
        <f aca="false">IF('Result do Turno'!BB99="","",'Result do Turno'!BB99)</f>
        <v>3</v>
      </c>
      <c r="AN98" s="212" t="n">
        <f aca="false">IF('Result do Turno'!BC98="","",'Result do Turno'!BC98)</f>
        <v>10</v>
      </c>
      <c r="AO98" s="213" t="n">
        <f aca="false">IF('Result do Turno'!BC99="","",'Result do Turno'!BC99)</f>
        <v>3</v>
      </c>
      <c r="AP98" s="211" t="str">
        <f aca="false">IF('Result do Turno'!BN98="","",'Result do Turno'!BN98)</f>
        <v/>
      </c>
      <c r="AQ98" s="212" t="str">
        <f aca="false">IF('Result do Turno'!BN99="","",'Result do Turno'!BN99)</f>
        <v/>
      </c>
      <c r="AR98" s="212" t="n">
        <f aca="false">IF('Result do Turno'!BO98="","",'Result do Turno'!BO98)</f>
        <v>6</v>
      </c>
      <c r="AS98" s="212" t="n">
        <f aca="false">IF('Result do Turno'!BO99="","",'Result do Turno'!BO99)</f>
        <v>0</v>
      </c>
      <c r="AT98" s="212" t="n">
        <f aca="false">IF('Result do Turno'!BP98="","",'Result do Turno'!BP98)</f>
        <v>6</v>
      </c>
      <c r="AU98" s="212" t="n">
        <f aca="false">IF('Result do Turno'!BP99="","",'Result do Turno'!BP99)</f>
        <v>1</v>
      </c>
      <c r="AV98" s="212" t="str">
        <f aca="false">IF('Result do Turno'!BQ98="","",'Result do Turno'!BQ98)</f>
        <v/>
      </c>
      <c r="AW98" s="213" t="str">
        <f aca="false">IF('Result do Turno'!BQ99="","",'Result do Turno'!BQ99)</f>
        <v/>
      </c>
      <c r="AX98" s="211" t="str">
        <f aca="false">IF('Result do Turno'!CB97="","",'Result do Turno'!CB97)</f>
        <v>W</v>
      </c>
      <c r="AY98" s="212" t="str">
        <f aca="false">IF('Result do Turno'!CB96="","",'Result do Turno'!CB96)</f>
        <v>O</v>
      </c>
      <c r="AZ98" s="212" t="str">
        <f aca="false">IF('Result do Turno'!CC97="","",'Result do Turno'!CC97)</f>
        <v/>
      </c>
      <c r="BA98" s="212" t="str">
        <f aca="false">IF('Result do Turno'!CC96="","",'Result do Turno'!CC96)</f>
        <v/>
      </c>
      <c r="BB98" s="212" t="str">
        <f aca="false">IF('Result do Turno'!CD97="","",'Result do Turno'!CD97)</f>
        <v/>
      </c>
      <c r="BC98" s="212" t="str">
        <f aca="false">IF('Result do Turno'!CD96="","",'Result do Turno'!CD96)</f>
        <v/>
      </c>
      <c r="BD98" s="212" t="str">
        <f aca="false">IF('Result do Turno'!CE97="","",'Result do Turno'!CE97)</f>
        <v/>
      </c>
      <c r="BE98" s="213" t="str">
        <f aca="false">IF('Result do Turno'!CE96="","",'Result do Turno'!CE96)</f>
        <v/>
      </c>
      <c r="BG98" s="164" t="n">
        <f aca="false">'Result do Turno'!W97</f>
        <v>1</v>
      </c>
      <c r="BH98" s="164" t="str">
        <f aca="false">IF(R98="",IF(X98="",CONCATENATE(T98,"x",U98," ",V98,"x",W98),CONCATENATE(T98,"x",U98," ",V98,"x",W98," ",X98,"x",Y98)),CONCATENATE(R98,"x",S98))</f>
        <v>WxO</v>
      </c>
      <c r="BI98" s="164" t="n">
        <f aca="false">'Result do Turno'!AK95</f>
        <v>1</v>
      </c>
      <c r="BJ98" s="164" t="str">
        <f aca="false">IF(Z98="",IF(AF98="",CONCATENATE(AB98,"x",AC98," ",AD98,"x",AE98),CONCATENATE(AB98,"x",AC98," ",AD98,"x",AE98," ",AF98,"x",AG98)),CONCATENATE(Z98,"x",AA98))</f>
        <v>6x1 6x1</v>
      </c>
      <c r="BK98" s="164" t="n">
        <f aca="false">'Result do Turno'!AY98</f>
        <v>1</v>
      </c>
      <c r="BL98" s="164" t="str">
        <f aca="false">IF(AH98="",IF(AN98="",CONCATENATE(AJ98,"x",AK98," ",AL98,"x",AM98),CONCATENATE(AJ98,"x",AK98," ",AL98,"x",AM98," ",AN98,"x",AO98)),CONCATENATE(AH98,"x",AI98))</f>
        <v>6x7 6x3 10x3</v>
      </c>
      <c r="BM98" s="164" t="n">
        <f aca="false">'Result do Turno'!BM98</f>
        <v>1</v>
      </c>
      <c r="BN98" s="164" t="str">
        <f aca="false">IF(AP98="",IF(AV98="",CONCATENATE(AR98,"x",AS98," ",AT98,"x",AU98),CONCATENATE(AR98,"x",AS98," ",AT98,"x",AU98," ",AV98,"x",AW98)),CONCATENATE(AP98,"x",AQ98))</f>
        <v>6x0 6x1</v>
      </c>
      <c r="BO98" s="164" t="n">
        <f aca="false">'Result do Turno'!CA97</f>
        <v>1</v>
      </c>
      <c r="BP98" s="164" t="str">
        <f aca="false">IF(AX98="",IF(BD98="",CONCATENATE(AZ98,"x",BA98," ",BB98,"x",BC98),CONCATENATE(AZ98,"x",BA98," ",BB98,"x",BC98," ",BD98,"x",BE98)),CONCATENATE(AX98,"x",AY98))</f>
        <v>WxO</v>
      </c>
      <c r="BQ98" s="164" t="n">
        <f aca="false">IF(BH98="x x","",1)</f>
        <v>1</v>
      </c>
      <c r="BR98" s="164" t="str">
        <f aca="false">IF(BG98=1,CONCATENATE($A98, " venceu ",B98," por ",BH98),IF(BH98="OxW",CONCATENATE($A98, " perdeu para ",B98," por WxO"),CONCATENATE($A98, " perdeu para ",B98," por ",BH98)))</f>
        <v>GUSTAVO MACHADO venceu ANTONIO V. ROCHA por WxO</v>
      </c>
      <c r="BS98" s="164" t="n">
        <f aca="false">IF(BJ98="x x","",1)</f>
        <v>1</v>
      </c>
      <c r="BT98" s="164" t="str">
        <f aca="false">IF(BI98=1,CONCATENATE($A98, " venceu ",D98," por ",BJ98),IF(BJ98="OxW",CONCATENATE($A98, " perdeu para ",D98," por WxO"),CONCATENATE($A98, " perdeu para ",D98," por ",BJ98)))</f>
        <v>GUSTAVO MACHADO venceu MARCIA MORATO por 6x1 6x1</v>
      </c>
      <c r="BU98" s="164" t="n">
        <f aca="false">IF(BL98="x x","",1)</f>
        <v>1</v>
      </c>
      <c r="BV98" s="164" t="str">
        <f aca="false">IF(BK98=1,CONCATENATE($A98, " venceu ",F98," por ",BL98),IF(BL98="OxW",CONCATENATE($A98, " perdeu para ",F98," por WxO"),CONCATENATE($A98, " perdeu para ",F98," por ",BL98)))</f>
        <v>GUSTAVO MACHADO venceu GILMARA LIMA por 6x7 6x3 10x3</v>
      </c>
      <c r="BW98" s="164" t="n">
        <f aca="false">IF(BN98="x x","",1)</f>
        <v>1</v>
      </c>
      <c r="BX98" s="164" t="str">
        <f aca="false">IF(BM98=1,CONCATENATE($A98, " venceu ",H98," por ",BN98),IF(BN98="OxW",CONCATENATE($A98, " perdeu para ",H98," por WxO"),CONCATENATE($A98, " perdeu para ",H98," por ",BN98)))</f>
        <v>GUSTAVO MACHADO venceu LUCIMAR SILVA por 6x0 6x1</v>
      </c>
      <c r="BY98" s="164" t="n">
        <f aca="false">IF(BP98="x x","",1)</f>
        <v>1</v>
      </c>
      <c r="BZ98" s="164" t="str">
        <f aca="false">IF(BO98=1,CONCATENATE($A98, " venceu ",J98," por ",BP98),IF(BP98="OxW",CONCATENATE($A98, " perdeu para ",J98," por WxO"),CONCATENATE($A98, " perdeu para ",J98," por ",BP98)))</f>
        <v>GUSTAVO MACHADO venceu JOAO ALVARES por WxO</v>
      </c>
      <c r="CB98" s="164" t="str">
        <f aca="false">IF(BQ98=1,BR98,CONCATENATE(A98, " x ",B98))</f>
        <v>GUSTAVO MACHADO venceu ANTONIO V. ROCHA por WxO</v>
      </c>
      <c r="CC98" s="164" t="str">
        <f aca="false">IF(BS98=1,BT98,CONCATENATE(A98, " x ",D98))</f>
        <v>GUSTAVO MACHADO venceu MARCIA MORATO por 6x1 6x1</v>
      </c>
      <c r="CD98" s="164" t="str">
        <f aca="false">IF(BU98=1,BV98,CONCATENATE(A98, " x ",F98))</f>
        <v>GUSTAVO MACHADO venceu GILMARA LIMA por 6x7 6x3 10x3</v>
      </c>
      <c r="CE98" s="164" t="str">
        <f aca="false">IF(BW98=1,BX98,CONCATENATE(A98, " x ",H98))</f>
        <v>GUSTAVO MACHADO venceu LUCIMAR SILVA por 6x0 6x1</v>
      </c>
      <c r="CF98" s="164" t="str">
        <f aca="false">IF(BY98=1,BZ98,CONCATENATE(A98, " x ",J98))</f>
        <v>GUSTAVO MACHADO venceu JOAO ALVARES por WxO</v>
      </c>
      <c r="CG98" s="164" t="n">
        <f aca="false">COUNTIF(BH98:BP98,"OxW")</f>
        <v>0</v>
      </c>
      <c r="CH98" s="164" t="str">
        <f aca="false">IF(CG98&gt;2,CONCATENATE(A98," perdeu ",CG98, " jogos por WxO - Seus resultados todos serão alterados para perdidos por WxO",""),"")</f>
        <v/>
      </c>
    </row>
    <row r="99" customFormat="false" ht="15" hidden="false" customHeight="false" outlineLevel="0" collapsed="false">
      <c r="A99" s="205" t="str">
        <f aca="false">'Result do Turno'!D99</f>
        <v>GILMARA LIMA</v>
      </c>
      <c r="B99" s="164" t="str">
        <f aca="false">'Result do Turno'!V94</f>
        <v>MARCIA MORATO</v>
      </c>
      <c r="C99" s="164" t="str">
        <f aca="false">IF(BQ99=1,"",IF(M99=0,A99,B99))</f>
        <v/>
      </c>
      <c r="D99" s="164" t="str">
        <f aca="false">'Result do Turno'!AJ98</f>
        <v>JOAO ALVARES</v>
      </c>
      <c r="E99" s="164" t="str">
        <f aca="false">IF(BS99=1,"",IF(N99=0,A99,D99))</f>
        <v/>
      </c>
      <c r="F99" s="164" t="str">
        <f aca="false">'Result do Turno'!AX98</f>
        <v>GUSTAVO MACHADO</v>
      </c>
      <c r="G99" s="164" t="str">
        <f aca="false">IF(BU99=1,"",IF(O99=0,A99,F99))</f>
        <v/>
      </c>
      <c r="H99" s="164" t="str">
        <f aca="false">'Result do Turno'!BL96</f>
        <v>ANTONIO V. ROCHA</v>
      </c>
      <c r="I99" s="164" t="str">
        <f aca="false">IF(BW99=1,"",IF(P99=0,A99,H99))</f>
        <v/>
      </c>
      <c r="J99" s="164" t="str">
        <f aca="false">'Result do Turno'!BZ98</f>
        <v>LUCIMAR SILVA</v>
      </c>
      <c r="K99" s="164" t="str">
        <f aca="false">IF(BY99=1,"",IF(Q99=0,A99,J99))</f>
        <v/>
      </c>
      <c r="M99" s="207" t="n">
        <f aca="false">'Result do Turno'!U94</f>
        <v>0</v>
      </c>
      <c r="N99" s="207" t="str">
        <f aca="false">'Result do Turno'!AI98</f>
        <v>(D)</v>
      </c>
      <c r="O99" s="207" t="n">
        <f aca="false">'Result do Turno'!AW98</f>
        <v>0</v>
      </c>
      <c r="P99" s="207" t="n">
        <f aca="false">'Result do Turno'!BK96</f>
        <v>0</v>
      </c>
      <c r="Q99" s="207" t="str">
        <f aca="false">'Result do Turno'!BY98</f>
        <v>(D)</v>
      </c>
      <c r="R99" s="214" t="str">
        <f aca="false">IF('Result do Turno'!X95="","",'Result do Turno'!X95)</f>
        <v/>
      </c>
      <c r="S99" s="215" t="str">
        <f aca="false">IF('Result do Turno'!X94="","",'Result do Turno'!X94)</f>
        <v/>
      </c>
      <c r="T99" s="215" t="n">
        <f aca="false">IF('Result do Turno'!Y95="","",'Result do Turno'!Y95)</f>
        <v>7</v>
      </c>
      <c r="U99" s="215" t="n">
        <f aca="false">IF('Result do Turno'!Y94="","",'Result do Turno'!Y94)</f>
        <v>6</v>
      </c>
      <c r="V99" s="215" t="n">
        <f aca="false">IF('Result do Turno'!Z95="","",'Result do Turno'!Z95)</f>
        <v>6</v>
      </c>
      <c r="W99" s="215" t="n">
        <f aca="false">IF('Result do Turno'!Z94="","",'Result do Turno'!Z94)</f>
        <v>4</v>
      </c>
      <c r="X99" s="215" t="str">
        <f aca="false">IF('Result do Turno'!AA95="","",'Result do Turno'!AA95)</f>
        <v/>
      </c>
      <c r="Y99" s="216" t="str">
        <f aca="false">IF('Result do Turno'!AA94="","",'Result do Turno'!AA94)</f>
        <v/>
      </c>
      <c r="Z99" s="214" t="str">
        <f aca="false">IF('Result do Turno'!AL99="","",'Result do Turno'!AL99)</f>
        <v/>
      </c>
      <c r="AA99" s="215" t="str">
        <f aca="false">IF('Result do Turno'!AL98="","",'Result do Turno'!AL98)</f>
        <v/>
      </c>
      <c r="AB99" s="215" t="n">
        <f aca="false">IF('Result do Turno'!AM99="","",'Result do Turno'!AM99)</f>
        <v>6</v>
      </c>
      <c r="AC99" s="215" t="n">
        <f aca="false">IF('Result do Turno'!AM98="","",'Result do Turno'!AM98)</f>
        <v>2</v>
      </c>
      <c r="AD99" s="215" t="n">
        <f aca="false">IF('Result do Turno'!AN99="","",'Result do Turno'!AN99)</f>
        <v>7</v>
      </c>
      <c r="AE99" s="215" t="n">
        <f aca="false">IF('Result do Turno'!AN98="","",'Result do Turno'!AN98)</f>
        <v>5</v>
      </c>
      <c r="AF99" s="215" t="str">
        <f aca="false">IF('Result do Turno'!AO99="","",'Result do Turno'!AO99)</f>
        <v/>
      </c>
      <c r="AG99" s="216" t="str">
        <f aca="false">IF('Result do Turno'!AO98="","",'Result do Turno'!AO98)</f>
        <v/>
      </c>
      <c r="AH99" s="214" t="str">
        <f aca="false">IF('Result do Turno'!AZ99="","",'Result do Turno'!AZ99)</f>
        <v/>
      </c>
      <c r="AI99" s="215" t="str">
        <f aca="false">IF('Result do Turno'!AZ98="","",'Result do Turno'!AZ98)</f>
        <v/>
      </c>
      <c r="AJ99" s="215" t="n">
        <f aca="false">IF('Result do Turno'!BA99="","",'Result do Turno'!BA99)</f>
        <v>7</v>
      </c>
      <c r="AK99" s="215" t="n">
        <f aca="false">IF('Result do Turno'!BA98="","",'Result do Turno'!BA98)</f>
        <v>6</v>
      </c>
      <c r="AL99" s="215" t="n">
        <f aca="false">IF('Result do Turno'!BB99="","",'Result do Turno'!BB99)</f>
        <v>3</v>
      </c>
      <c r="AM99" s="215" t="n">
        <f aca="false">IF('Result do Turno'!BB98="","",'Result do Turno'!BB98)</f>
        <v>6</v>
      </c>
      <c r="AN99" s="215" t="n">
        <f aca="false">IF('Result do Turno'!BC99="","",'Result do Turno'!BC99)</f>
        <v>3</v>
      </c>
      <c r="AO99" s="216" t="n">
        <f aca="false">IF('Result do Turno'!BC98="","",'Result do Turno'!BC98)</f>
        <v>10</v>
      </c>
      <c r="AP99" s="214" t="str">
        <f aca="false">IF('Result do Turno'!BN97="","",'Result do Turno'!BN97)</f>
        <v>W</v>
      </c>
      <c r="AQ99" s="215" t="str">
        <f aca="false">IF('Result do Turno'!BN96="","",'Result do Turno'!BN96)</f>
        <v>O</v>
      </c>
      <c r="AR99" s="215" t="str">
        <f aca="false">IF('Result do Turno'!BO97="","",'Result do Turno'!BO97)</f>
        <v/>
      </c>
      <c r="AS99" s="215" t="str">
        <f aca="false">IF('Result do Turno'!BO96="","",'Result do Turno'!BO96)</f>
        <v/>
      </c>
      <c r="AT99" s="215" t="str">
        <f aca="false">IF('Result do Turno'!BP97="","",'Result do Turno'!BP97)</f>
        <v/>
      </c>
      <c r="AU99" s="215" t="str">
        <f aca="false">IF('Result do Turno'!BP96="","",'Result do Turno'!BP96)</f>
        <v/>
      </c>
      <c r="AV99" s="215" t="str">
        <f aca="false">IF('Result do Turno'!BQ97="","",'Result do Turno'!BQ97)</f>
        <v/>
      </c>
      <c r="AW99" s="216" t="str">
        <f aca="false">IF('Result do Turno'!BQ96="","",'Result do Turno'!BQ96)</f>
        <v/>
      </c>
      <c r="AX99" s="214" t="str">
        <f aca="false">IF('Result do Turno'!CB99="","",'Result do Turno'!CB99)</f>
        <v/>
      </c>
      <c r="AY99" s="215" t="str">
        <f aca="false">IF('Result do Turno'!CB98="","",'Result do Turno'!CB98)</f>
        <v/>
      </c>
      <c r="AZ99" s="215" t="n">
        <f aca="false">IF('Result do Turno'!CC99="","",'Result do Turno'!CC99)</f>
        <v>6</v>
      </c>
      <c r="BA99" s="215" t="n">
        <f aca="false">IF('Result do Turno'!CC98="","",'Result do Turno'!CC98)</f>
        <v>0</v>
      </c>
      <c r="BB99" s="215" t="n">
        <f aca="false">IF('Result do Turno'!CD99="","",'Result do Turno'!CD99)</f>
        <v>6</v>
      </c>
      <c r="BC99" s="215" t="n">
        <f aca="false">IF('Result do Turno'!CD98="","",'Result do Turno'!CD98)</f>
        <v>2</v>
      </c>
      <c r="BD99" s="215" t="str">
        <f aca="false">IF('Result do Turno'!CE99="","",'Result do Turno'!CE99)</f>
        <v/>
      </c>
      <c r="BE99" s="216" t="str">
        <f aca="false">IF('Result do Turno'!CE98="","",'Result do Turno'!CE98)</f>
        <v/>
      </c>
      <c r="BG99" s="164" t="n">
        <f aca="false">'Result do Turno'!W95</f>
        <v>1</v>
      </c>
      <c r="BH99" s="164" t="str">
        <f aca="false">IF(R99="",IF(X99="",CONCATENATE(T99,"x",U99," ",V99,"x",W99),CONCATENATE(T99,"x",U99," ",V99,"x",W99," ",X99,"x",Y99)),CONCATENATE(R99,"x",S99))</f>
        <v>7x6 6x4</v>
      </c>
      <c r="BI99" s="164" t="n">
        <f aca="false">'Result do Turno'!AK99</f>
        <v>1</v>
      </c>
      <c r="BJ99" s="164" t="str">
        <f aca="false">IF(Z99="",IF(AF99="",CONCATENATE(AB99,"x",AC99," ",AD99,"x",AE99),CONCATENATE(AB99,"x",AC99," ",AD99,"x",AE99," ",AF99,"x",AG99)),CONCATENATE(Z99,"x",AA99))</f>
        <v>6x2 7x5</v>
      </c>
      <c r="BK99" s="164" t="n">
        <f aca="false">'Result do Turno'!AY99</f>
        <v>0</v>
      </c>
      <c r="BL99" s="164" t="str">
        <f aca="false">IF(AH99="",IF(AN99="",CONCATENATE(AJ99,"x",AK99," ",AL99,"x",AM99),CONCATENATE(AJ99,"x",AK99," ",AL99,"x",AM99," ",AN99,"x",AO99)),CONCATENATE(AH99,"x",AI99))</f>
        <v>7x6 3x6 3x10</v>
      </c>
      <c r="BM99" s="164" t="n">
        <f aca="false">'Result do Turno'!BM97</f>
        <v>1</v>
      </c>
      <c r="BN99" s="164" t="str">
        <f aca="false">IF(AP99="",IF(AV99="",CONCATENATE(AR99,"x",AS99," ",AT99,"x",AU99),CONCATENATE(AR99,"x",AS99," ",AT99,"x",AU99," ",AV99,"x",AW99)),CONCATENATE(AP99,"x",AQ99))</f>
        <v>WxO</v>
      </c>
      <c r="BO99" s="164" t="n">
        <f aca="false">'Result do Turno'!CA99</f>
        <v>1</v>
      </c>
      <c r="BP99" s="164" t="str">
        <f aca="false">IF(AX99="",IF(BD99="",CONCATENATE(AZ99,"x",BA99," ",BB99,"x",BC99),CONCATENATE(AZ99,"x",BA99," ",BB99,"x",BC99," ",BD99,"x",BE99)),CONCATENATE(AX99,"x",AY99))</f>
        <v>6x0 6x2</v>
      </c>
      <c r="BQ99" s="164" t="n">
        <f aca="false">IF(BH99="x x","",1)</f>
        <v>1</v>
      </c>
      <c r="BR99" s="164" t="str">
        <f aca="false">IF(BG99=1,CONCATENATE($A99, " venceu ",B99," por ",BH99),IF(BH99="OxW",CONCATENATE($A99, " perdeu para ",B99," por WxO"),CONCATENATE($A99, " perdeu para ",B99," por ",BH99)))</f>
        <v>GILMARA LIMA venceu MARCIA MORATO por 7x6 6x4</v>
      </c>
      <c r="BS99" s="164" t="n">
        <f aca="false">IF(BJ99="x x","",1)</f>
        <v>1</v>
      </c>
      <c r="BT99" s="164" t="str">
        <f aca="false">IF(BI99=1,CONCATENATE($A99, " venceu ",D99," por ",BJ99),IF(BJ99="OxW",CONCATENATE($A99, " perdeu para ",D99," por WxO"),CONCATENATE($A99, " perdeu para ",D99," por ",BJ99)))</f>
        <v>GILMARA LIMA venceu JOAO ALVARES por 6x2 7x5</v>
      </c>
      <c r="BU99" s="164" t="n">
        <f aca="false">IF(BL99="x x","",1)</f>
        <v>1</v>
      </c>
      <c r="BV99" s="164" t="str">
        <f aca="false">IF(BK99=1,CONCATENATE($A99, " venceu ",F99," por ",BL99),IF(BL99="OxW",CONCATENATE($A99, " perdeu para ",F99," por WxO"),CONCATENATE($A99, " perdeu para ",F99," por ",BL99)))</f>
        <v>GILMARA LIMA perdeu para GUSTAVO MACHADO por 7x6 3x6 3x10</v>
      </c>
      <c r="BW99" s="164" t="n">
        <f aca="false">IF(BN99="x x","",1)</f>
        <v>1</v>
      </c>
      <c r="BX99" s="164" t="str">
        <f aca="false">IF(BM99=1,CONCATENATE($A99, " venceu ",H99," por ",BN99),IF(BN99="OxW",CONCATENATE($A99, " perdeu para ",H99," por WxO"),CONCATENATE($A99, " perdeu para ",H99," por ",BN99)))</f>
        <v>GILMARA LIMA venceu ANTONIO V. ROCHA por WxO</v>
      </c>
      <c r="BY99" s="164" t="n">
        <f aca="false">IF(BP99="x x","",1)</f>
        <v>1</v>
      </c>
      <c r="BZ99" s="164" t="str">
        <f aca="false">IF(BO99=1,CONCATENATE($A99, " venceu ",J99," por ",BP99),IF(BP99="OxW",CONCATENATE($A99, " perdeu para ",J99," por WxO"),CONCATENATE($A99, " perdeu para ",J99," por ",BP99)))</f>
        <v>GILMARA LIMA venceu LUCIMAR SILVA por 6x0 6x2</v>
      </c>
      <c r="CB99" s="164" t="str">
        <f aca="false">IF(BQ99=1,BR99,CONCATENATE(A99, " x ",B99))</f>
        <v>GILMARA LIMA venceu MARCIA MORATO por 7x6 6x4</v>
      </c>
      <c r="CC99" s="164" t="str">
        <f aca="false">IF(BS99=1,BT99,CONCATENATE(A99, " x ",D99))</f>
        <v>GILMARA LIMA venceu JOAO ALVARES por 6x2 7x5</v>
      </c>
      <c r="CD99" s="164" t="str">
        <f aca="false">IF(BU99=1,BV99,CONCATENATE(A99, " x ",F99))</f>
        <v>GILMARA LIMA perdeu para GUSTAVO MACHADO por 7x6 3x6 3x10</v>
      </c>
      <c r="CE99" s="164" t="str">
        <f aca="false">IF(BW99=1,BX99,CONCATENATE(A99, " x ",H99))</f>
        <v>GILMARA LIMA venceu ANTONIO V. ROCHA por WxO</v>
      </c>
      <c r="CF99" s="164" t="str">
        <f aca="false">IF(BY99=1,BZ99,CONCATENATE(A99, " x ",J99))</f>
        <v>GILMARA LIMA venceu LUCIMAR SILVA por 6x0 6x2</v>
      </c>
      <c r="CG99" s="164" t="n">
        <f aca="false">COUNTIF(BH99:BP99,"OxW")</f>
        <v>0</v>
      </c>
      <c r="CH99" s="164" t="str">
        <f aca="false">IF(CG99&gt;2,CONCATENATE(A99," perdeu ",CG99, " jogos por WxO - Seus resultados todos serão alterados para perdidos por WxO",""),"")</f>
        <v/>
      </c>
    </row>
    <row r="100" customFormat="false" ht="15" hidden="false" customHeight="false" outlineLevel="0" collapsed="false">
      <c r="BG100" s="164" t="n">
        <f aca="false">'Result do Turno'!W100</f>
        <v>0</v>
      </c>
      <c r="BI100" s="164" t="n">
        <f aca="false">'Result do Turno'!AK100</f>
        <v>0</v>
      </c>
      <c r="BL100" s="164" t="str">
        <f aca="false">IF(AH100="",IF(AN100="",CONCATENATE(AJ100,"x",AK100," ",AL100,"x",AM100),CONCATENATE(AJ100,"x",AK100," ",AL100,"x",AM100," ",AN100,"x",AO100)),CONCATENATE(AH100,"x",AI100))</f>
        <v>x x</v>
      </c>
      <c r="BN100" s="164" t="str">
        <f aca="false">IF(AP100="",IF(AV100="",CONCATENATE(AR100,"x",AS100," ",AT100,"x",AU100),CONCATENATE(AR100,"x",AS100," ",AT100,"x",AU100," ",AV100,"x",AW100)),CONCATENATE(AP100,"x",AQ100))</f>
        <v>x x</v>
      </c>
      <c r="BP100" s="164" t="str">
        <f aca="false">IF(AX100="",IF(BD100="",CONCATENATE(AZ100,"x",BA100," ",BB100,"x",BC100),CONCATENATE(AZ100,"x",BA100," ",BB100,"x",BC100," ",BD100,"x",BE100)),CONCATENATE(AX100,"x",AY100))</f>
        <v>x x</v>
      </c>
      <c r="CH100" s="164" t="str">
        <f aca="false">IF(CG100&gt;2,CONCATENATE(A100," perdeu ",CG100, " jogos por WxO - Seus resultados todos serão alterados para perdidos por WxO",""),"")</f>
        <v/>
      </c>
    </row>
    <row r="101" customFormat="false" ht="15" hidden="false" customHeight="false" outlineLevel="0" collapsed="false">
      <c r="BG101" s="164" t="n">
        <f aca="false">'Result do Turno'!W101</f>
        <v>0</v>
      </c>
      <c r="BI101" s="164" t="n">
        <f aca="false">'Result do Turno'!AK101</f>
        <v>0</v>
      </c>
      <c r="BL101" s="164" t="str">
        <f aca="false">IF(AH101="",IF(AN101="",CONCATENATE(AJ101,"x",AK101," ",AL101,"x",AM101),CONCATENATE(AJ101,"x",AK101," ",AL101,"x",AM101," ",AN101,"x",AO101)),CONCATENATE(AH101,"x",AI101))</f>
        <v>x x</v>
      </c>
      <c r="BN101" s="164" t="str">
        <f aca="false">IF(AP101="",IF(AV101="",CONCATENATE(AR101,"x",AS101," ",AT101,"x",AU101),CONCATENATE(AR101,"x",AS101," ",AT101,"x",AU101," ",AV101,"x",AW101)),CONCATENATE(AP101,"x",AQ101))</f>
        <v>x x</v>
      </c>
      <c r="BP101" s="164" t="str">
        <f aca="false">IF(AX101="",IF(BD101="",CONCATENATE(AZ101,"x",BA101," ",BB101,"x",BC101),CONCATENATE(AZ101,"x",BA101," ",BB101,"x",BC101," ",BD101,"x",BE101)),CONCATENATE(AX101,"x",AY101))</f>
        <v>x x</v>
      </c>
      <c r="CH101" s="164" t="str">
        <f aca="false">IF(CG101&gt;2,CONCATENATE(A101," perdeu ",CG101, " jogos por WxO - Seus resultados todos serão alterados para perdidos por WxO",""),"")</f>
        <v/>
      </c>
    </row>
    <row r="102" customFormat="false" ht="15" hidden="false" customHeight="false" outlineLevel="0" collapsed="false">
      <c r="E102" s="164" t="s">
        <v>133</v>
      </c>
      <c r="G102" s="164" t="s">
        <v>133</v>
      </c>
      <c r="I102" s="164" t="s">
        <v>134</v>
      </c>
      <c r="K102" s="164" t="s">
        <v>135</v>
      </c>
      <c r="BG102" s="164" t="n">
        <f aca="false">'Result do Turno'!W102</f>
        <v>0</v>
      </c>
      <c r="BI102" s="164" t="n">
        <f aca="false">'Result do Turno'!AK102</f>
        <v>0</v>
      </c>
      <c r="BL102" s="164" t="str">
        <f aca="false">IF(AH102="",IF(AN102="",CONCATENATE(AJ102,"x",AK102," ",AL102,"x",AM102),CONCATENATE(AJ102,"x",AK102," ",AL102,"x",AM102," ",AN102,"x",AO102)),CONCATENATE(AH102,"x",AI102))</f>
        <v>x x</v>
      </c>
      <c r="BN102" s="164" t="str">
        <f aca="false">IF(AP102="",IF(AV102="",CONCATENATE(AR102,"x",AS102," ",AT102,"x",AU102),CONCATENATE(AR102,"x",AS102," ",AT102,"x",AU102," ",AV102,"x",AW102)),CONCATENATE(AP102,"x",AQ102))</f>
        <v>x x</v>
      </c>
      <c r="BP102" s="164" t="str">
        <f aca="false">IF(AX102="",IF(BD102="",CONCATENATE(AZ102,"x",BA102," ",BB102,"x",BC102),CONCATENATE(AZ102,"x",BA102," ",BB102,"x",BC102," ",BD102,"x",BE102)),CONCATENATE(AX102,"x",AY102))</f>
        <v>x x</v>
      </c>
      <c r="CH102" s="164" t="str">
        <f aca="false">IF(CG102&gt;2,CONCATENATE(A102," perdeu ",CG102, " jogos por WxO - Seus resultados todos serão alterados para perdidos por WxO",""),"")</f>
        <v/>
      </c>
    </row>
    <row r="103" customFormat="false" ht="15" hidden="false" customHeight="false" outlineLevel="0" collapsed="false">
      <c r="A103" s="205" t="str">
        <f aca="false">'Result do Turno'!D103</f>
        <v>ADNER NERY</v>
      </c>
      <c r="B103" s="206" t="str">
        <f aca="false">'Result do Turno'!V104</f>
        <v>ADALO REIS</v>
      </c>
      <c r="C103" s="164" t="str">
        <f aca="false">IF(BQ103=1,"",IF(M103=0,A103,B103))</f>
        <v/>
      </c>
      <c r="D103" s="164" t="str">
        <f aca="false">'Result do Turno'!AJ104</f>
        <v>LEONARDO MOURA</v>
      </c>
      <c r="E103" s="164" t="str">
        <f aca="false">IF(BS103=1,"",IF(N103=0,A103,D103))</f>
        <v/>
      </c>
      <c r="F103" s="206" t="str">
        <f aca="false">'Result do Turno'!AX104</f>
        <v>SOCORRO OIVANE</v>
      </c>
      <c r="G103" s="164" t="str">
        <f aca="false">IF(BU103=1,"",IF(O103=0,A103,F103))</f>
        <v/>
      </c>
      <c r="H103" s="206" t="str">
        <f aca="false">'Result do Turno'!BL104</f>
        <v>ALEX OLIVEIRA</v>
      </c>
      <c r="I103" s="164" t="str">
        <f aca="false">IF(BW103=1,"",IF(P103=0,A103,H103))</f>
        <v/>
      </c>
      <c r="J103" s="206" t="str">
        <f aca="false">'Result do Turno'!BZ104</f>
        <v>ALESSANDRA DENOFRIO</v>
      </c>
      <c r="K103" s="164" t="str">
        <f aca="false">IF(BY103=1,"",IF(Q103=0,A103,J103))</f>
        <v/>
      </c>
      <c r="M103" s="207" t="str">
        <f aca="false">'Result do Turno'!U104</f>
        <v>(D)</v>
      </c>
      <c r="N103" s="207" t="n">
        <f aca="false">'Result do Turno'!AI104</f>
        <v>0</v>
      </c>
      <c r="O103" s="207" t="str">
        <f aca="false">'Result do Turno'!AW104</f>
        <v>(D)</v>
      </c>
      <c r="P103" s="207" t="n">
        <f aca="false">'Result do Turno'!BK104</f>
        <v>0</v>
      </c>
      <c r="Q103" s="207" t="str">
        <f aca="false">'Result do Turno'!BY104</f>
        <v>(D)</v>
      </c>
      <c r="R103" s="208" t="str">
        <f aca="false">IF('Result do Turno'!X103="","",'Result do Turno'!X103)</f>
        <v>O</v>
      </c>
      <c r="S103" s="209" t="str">
        <f aca="false">IF('Result do Turno'!X104="","",'Result do Turno'!X104)</f>
        <v>W</v>
      </c>
      <c r="T103" s="209" t="str">
        <f aca="false">IF('Result do Turno'!Y103="","",'Result do Turno'!Y103)</f>
        <v/>
      </c>
      <c r="U103" s="209" t="str">
        <f aca="false">IF('Result do Turno'!Y104="","",'Result do Turno'!Y104)</f>
        <v/>
      </c>
      <c r="V103" s="209" t="str">
        <f aca="false">IF('Result do Turno'!Z103="","",'Result do Turno'!Z103)</f>
        <v/>
      </c>
      <c r="W103" s="209" t="str">
        <f aca="false">IF('Result do Turno'!Z104="","",'Result do Turno'!Z104)</f>
        <v/>
      </c>
      <c r="X103" s="209" t="str">
        <f aca="false">IF('Result do Turno'!AA103="","",'Result do Turno'!AA103)</f>
        <v/>
      </c>
      <c r="Y103" s="210" t="str">
        <f aca="false">IF('Result do Turno'!AA104="","",'Result do Turno'!AA104)</f>
        <v/>
      </c>
      <c r="Z103" s="208" t="str">
        <f aca="false">IF('Result do Turno'!AL103="","",'Result do Turno'!AL103)</f>
        <v>O</v>
      </c>
      <c r="AA103" s="209" t="str">
        <f aca="false">IF('Result do Turno'!AL104="","",'Result do Turno'!AL104)</f>
        <v>W</v>
      </c>
      <c r="AB103" s="209" t="str">
        <f aca="false">IF('Result do Turno'!AM103="","",'Result do Turno'!AM103)</f>
        <v/>
      </c>
      <c r="AC103" s="209" t="str">
        <f aca="false">IF('Result do Turno'!AM104="","",'Result do Turno'!AM104)</f>
        <v/>
      </c>
      <c r="AD103" s="209" t="str">
        <f aca="false">IF('Result do Turno'!AN103="","",'Result do Turno'!AN103)</f>
        <v/>
      </c>
      <c r="AE103" s="209" t="str">
        <f aca="false">IF('Result do Turno'!AN104="","",'Result do Turno'!AN104)</f>
        <v/>
      </c>
      <c r="AF103" s="209" t="str">
        <f aca="false">IF('Result do Turno'!AO103="","",'Result do Turno'!AO103)</f>
        <v/>
      </c>
      <c r="AG103" s="210" t="str">
        <f aca="false">IF('Result do Turno'!AO104="","",'Result do Turno'!AO104)</f>
        <v/>
      </c>
      <c r="AH103" s="208" t="str">
        <f aca="false">IF('Result do Turno'!AZ103="","",'Result do Turno'!AZ103)</f>
        <v>O</v>
      </c>
      <c r="AI103" s="209" t="str">
        <f aca="false">IF('Result do Turno'!AZ104="","",'Result do Turno'!AZ104)</f>
        <v>W</v>
      </c>
      <c r="AJ103" s="209" t="str">
        <f aca="false">IF('Result do Turno'!BA103="","",'Result do Turno'!BA103)</f>
        <v/>
      </c>
      <c r="AK103" s="209" t="str">
        <f aca="false">IF('Result do Turno'!BA104="","",'Result do Turno'!BA104)</f>
        <v/>
      </c>
      <c r="AL103" s="209" t="str">
        <f aca="false">IF('Result do Turno'!BB103="","",'Result do Turno'!BB103)</f>
        <v/>
      </c>
      <c r="AM103" s="209" t="str">
        <f aca="false">IF('Result do Turno'!BB104="","",'Result do Turno'!BB104)</f>
        <v/>
      </c>
      <c r="AN103" s="209" t="str">
        <f aca="false">IF('Result do Turno'!BC103="","",'Result do Turno'!BC103)</f>
        <v/>
      </c>
      <c r="AO103" s="210" t="str">
        <f aca="false">IF('Result do Turno'!BC104="","",'Result do Turno'!BC104)</f>
        <v/>
      </c>
      <c r="AP103" s="208" t="str">
        <f aca="false">IF('Result do Turno'!BN103="","",'Result do Turno'!BN103)</f>
        <v>O</v>
      </c>
      <c r="AQ103" s="209" t="str">
        <f aca="false">IF('Result do Turno'!BN104="","",'Result do Turno'!BN104)</f>
        <v>W</v>
      </c>
      <c r="AR103" s="209" t="str">
        <f aca="false">IF('Result do Turno'!BO103="","",'Result do Turno'!BO103)</f>
        <v/>
      </c>
      <c r="AS103" s="209" t="str">
        <f aca="false">IF('Result do Turno'!BO104="","",'Result do Turno'!BO104)</f>
        <v/>
      </c>
      <c r="AT103" s="209" t="str">
        <f aca="false">IF('Result do Turno'!BP103="","",'Result do Turno'!BP103)</f>
        <v/>
      </c>
      <c r="AU103" s="209" t="str">
        <f aca="false">IF('Result do Turno'!BP104="","",'Result do Turno'!BP104)</f>
        <v/>
      </c>
      <c r="AV103" s="209" t="str">
        <f aca="false">IF('Result do Turno'!BQ103="","",'Result do Turno'!BQ103)</f>
        <v/>
      </c>
      <c r="AW103" s="210" t="str">
        <f aca="false">IF('Result do Turno'!BQ104="","",'Result do Turno'!BQ104)</f>
        <v/>
      </c>
      <c r="AX103" s="208" t="str">
        <f aca="false">IF('Result do Turno'!CB103="","",'Result do Turno'!CB103)</f>
        <v>O</v>
      </c>
      <c r="AY103" s="209" t="str">
        <f aca="false">IF('Result do Turno'!CB104="","",'Result do Turno'!CB104)</f>
        <v>W</v>
      </c>
      <c r="AZ103" s="209" t="str">
        <f aca="false">IF('Result do Turno'!CC103="","",'Result do Turno'!CC103)</f>
        <v/>
      </c>
      <c r="BA103" s="209" t="str">
        <f aca="false">IF('Result do Turno'!CC104="","",'Result do Turno'!CC104)</f>
        <v/>
      </c>
      <c r="BB103" s="209" t="str">
        <f aca="false">IF('Result do Turno'!CD103="","",'Result do Turno'!CD103)</f>
        <v/>
      </c>
      <c r="BC103" s="209" t="str">
        <f aca="false">IF('Result do Turno'!CD104="","",'Result do Turno'!CD104)</f>
        <v/>
      </c>
      <c r="BD103" s="209" t="str">
        <f aca="false">IF('Result do Turno'!CE103="","",'Result do Turno'!CE103)</f>
        <v/>
      </c>
      <c r="BE103" s="210" t="str">
        <f aca="false">IF('Result do Turno'!CE104="","",'Result do Turno'!CE104)</f>
        <v/>
      </c>
      <c r="BG103" s="164" t="n">
        <f aca="false">'Result do Turno'!W103</f>
        <v>0</v>
      </c>
      <c r="BH103" s="164" t="str">
        <f aca="false">IF(R103="",IF(X103="",CONCATENATE(T103,"x",U103," ",V103,"x",W103),CONCATENATE(T103,"x",U103," ",V103,"x",W103," ",X103,"x",Y103)),CONCATENATE(R103,"x",S103))</f>
        <v>OxW</v>
      </c>
      <c r="BI103" s="164" t="n">
        <f aca="false">'Result do Turno'!AK103</f>
        <v>0</v>
      </c>
      <c r="BJ103" s="164" t="str">
        <f aca="false">IF(Z103="",IF(AF103="",CONCATENATE(AB103,"x",AC103," ",AD103,"x",AE103),CONCATENATE(AB103,"x",AC103," ",AD103,"x",AE103," ",AF103,"x",AG103)),CONCATENATE(Z103,"x",AA103))</f>
        <v>OxW</v>
      </c>
      <c r="BK103" s="164" t="n">
        <f aca="false">'Result do Turno'!AY103</f>
        <v>0</v>
      </c>
      <c r="BL103" s="164" t="str">
        <f aca="false">IF(AH103="",IF(AN103="",CONCATENATE(AJ103,"x",AK103," ",AL103,"x",AM103),CONCATENATE(AJ103,"x",AK103," ",AL103,"x",AM103," ",AN103,"x",AO103)),CONCATENATE(AH103,"x",AI103))</f>
        <v>OxW</v>
      </c>
      <c r="BM103" s="164" t="n">
        <f aca="false">'Result do Turno'!BM103</f>
        <v>0</v>
      </c>
      <c r="BN103" s="164" t="str">
        <f aca="false">IF(AP103="",IF(AV103="",CONCATENATE(AR103,"x",AS103," ",AT103,"x",AU103),CONCATENATE(AR103,"x",AS103," ",AT103,"x",AU103," ",AV103,"x",AW103)),CONCATENATE(AP103,"x",AQ103))</f>
        <v>OxW</v>
      </c>
      <c r="BO103" s="164" t="n">
        <f aca="false">'Result do Turno'!CA103</f>
        <v>0</v>
      </c>
      <c r="BP103" s="164" t="str">
        <f aca="false">IF(AX103="",IF(BD103="",CONCATENATE(AZ103,"x",BA103," ",BB103,"x",BC103),CONCATENATE(AZ103,"x",BA103," ",BB103,"x",BC103," ",BD103,"x",BE103)),CONCATENATE(AX103,"x",AY103))</f>
        <v>OxW</v>
      </c>
      <c r="BQ103" s="164" t="n">
        <f aca="false">IF(BH103="x x","",1)</f>
        <v>1</v>
      </c>
      <c r="BR103" s="164" t="str">
        <f aca="false">IF(BG103=1,CONCATENATE($A103, " venceu ",B103," por ",BH103),IF(BH103="OxW",CONCATENATE($A103, " perdeu para ",B103," por WxO"),CONCATENATE($A103, " perdeu para ",B103," por ",BH103)))</f>
        <v>ADNER NERY perdeu para ADALO REIS por WxO</v>
      </c>
      <c r="BS103" s="164" t="n">
        <f aca="false">IF(BJ103="x x","",1)</f>
        <v>1</v>
      </c>
      <c r="BT103" s="164" t="str">
        <f aca="false">IF(BI103=1,CONCATENATE($A103, " venceu ",D103," por ",BJ103),IF(BJ103="OxW",CONCATENATE($A103, " perdeu para ",D103," por WxO"),CONCATENATE($A103, " perdeu para ",D103," por ",BJ103)))</f>
        <v>ADNER NERY perdeu para LEONARDO MOURA por WxO</v>
      </c>
      <c r="BU103" s="164" t="n">
        <f aca="false">IF(BL103="x x","",1)</f>
        <v>1</v>
      </c>
      <c r="BV103" s="164" t="str">
        <f aca="false">IF(BK103=1,CONCATENATE($A103, " venceu ",F103," por ",BL103),IF(BL103="OxW",CONCATENATE($A103, " perdeu para ",F103," por WxO"),CONCATENATE($A103, " perdeu para ",F103," por ",BL103)))</f>
        <v>ADNER NERY perdeu para SOCORRO OIVANE por WxO</v>
      </c>
      <c r="BW103" s="164" t="n">
        <f aca="false">IF(BN103="x x","",1)</f>
        <v>1</v>
      </c>
      <c r="BX103" s="164" t="str">
        <f aca="false">IF(BM103=1,CONCATENATE($A103, " venceu ",H103," por ",BN103),IF(BN103="OxW",CONCATENATE($A103, " perdeu para ",H103," por WxO"),CONCATENATE($A103, " perdeu para ",H103," por ",BN103)))</f>
        <v>ADNER NERY perdeu para ALEX OLIVEIRA por WxO</v>
      </c>
      <c r="BY103" s="164" t="n">
        <f aca="false">IF(BP103="x x","",1)</f>
        <v>1</v>
      </c>
      <c r="BZ103" s="164" t="str">
        <f aca="false">IF(BO103=1,CONCATENATE($A103, " venceu ",J103," por ",BP103),IF(BP103="OxW",CONCATENATE($A103, " perdeu para ",J103," por WxO"),CONCATENATE($A103, " perdeu para ",J103," por ",BP103)))</f>
        <v>ADNER NERY perdeu para ALESSANDRA DENOFRIO por WxO</v>
      </c>
      <c r="CB103" s="164" t="str">
        <f aca="false">IF(BQ103=1,BR103,CONCATENATE(A103, " x ",B103))</f>
        <v>ADNER NERY perdeu para ADALO REIS por WxO</v>
      </c>
      <c r="CC103" s="164" t="str">
        <f aca="false">IF(BS103=1,BT103,CONCATENATE(A103, " x ",D103))</f>
        <v>ADNER NERY perdeu para LEONARDO MOURA por WxO</v>
      </c>
      <c r="CD103" s="164" t="str">
        <f aca="false">IF(BU103=1,BV103,CONCATENATE(A103, " x ",F103))</f>
        <v>ADNER NERY perdeu para SOCORRO OIVANE por WxO</v>
      </c>
      <c r="CE103" s="164" t="str">
        <f aca="false">IF(BW103=1,BX103,CONCATENATE(A103, " x ",H103))</f>
        <v>ADNER NERY perdeu para ALEX OLIVEIRA por WxO</v>
      </c>
      <c r="CF103" s="164" t="str">
        <f aca="false">IF(BY103=1,BZ103,CONCATENATE(A103, " x ",J103))</f>
        <v>ADNER NERY perdeu para ALESSANDRA DENOFRIO por WxO</v>
      </c>
      <c r="CG103" s="164" t="n">
        <f aca="false">COUNTIF(BH103:BP103,"OxW")</f>
        <v>5</v>
      </c>
      <c r="CH103" s="164" t="str">
        <f aca="false">IF(CG103&gt;2,CONCATENATE(A103," perdeu ",CG103, " jogos por WxO - Seus resultados todos serão alterados para perdidos por WxO",""),"")</f>
        <v>ADNER NERY perdeu 5 jogos por WxO - Seus resultados todos serão alterados para perdidos por WxO</v>
      </c>
    </row>
    <row r="104" customFormat="false" ht="15" hidden="false" customHeight="false" outlineLevel="0" collapsed="false">
      <c r="A104" s="205" t="str">
        <f aca="false">'Result do Turno'!D104</f>
        <v>ALESSANDRA DENOFRIO</v>
      </c>
      <c r="B104" s="164" t="str">
        <f aca="false">'Result do Turno'!V106</f>
        <v>LEONARDO MOURA</v>
      </c>
      <c r="C104" s="164" t="str">
        <f aca="false">IF(BQ104=1,"",IF(M104=0,A104,B104))</f>
        <v/>
      </c>
      <c r="D104" s="164" t="str">
        <f aca="false">'Result do Turno'!AJ106</f>
        <v>SOCORRO OIVANE</v>
      </c>
      <c r="E104" s="164" t="str">
        <f aca="false">IF(BS104=1,"",IF(N104=0,A104,D104))</f>
        <v/>
      </c>
      <c r="F104" s="164" t="str">
        <f aca="false">'Result do Turno'!AX106</f>
        <v>ALEX OLIVEIRA</v>
      </c>
      <c r="G104" s="164" t="str">
        <f aca="false">IF(BU104=1,"",IF(O104=0,A104,F104))</f>
        <v/>
      </c>
      <c r="H104" s="164" t="str">
        <f aca="false">'Result do Turno'!BL106</f>
        <v>ADALO REIS</v>
      </c>
      <c r="I104" s="164" t="str">
        <f aca="false">IF(BW104=1,"",IF(P104=0,A104,H104))</f>
        <v/>
      </c>
      <c r="J104" s="164" t="str">
        <f aca="false">'Result do Turno'!BZ103</f>
        <v>ADNER NERY</v>
      </c>
      <c r="K104" s="164" t="str">
        <f aca="false">IF(BY104=1,"",IF(Q104=0,A104,J104))</f>
        <v/>
      </c>
      <c r="M104" s="207" t="str">
        <f aca="false">'Result do Turno'!U106</f>
        <v>(D)</v>
      </c>
      <c r="N104" s="207" t="n">
        <f aca="false">'Result do Turno'!AI106</f>
        <v>0</v>
      </c>
      <c r="O104" s="207" t="str">
        <f aca="false">'Result do Turno'!AW106</f>
        <v>(D)</v>
      </c>
      <c r="P104" s="207" t="str">
        <f aca="false">'Result do Turno'!BK106</f>
        <v>(D)</v>
      </c>
      <c r="Q104" s="207" t="n">
        <f aca="false">'Result do Turno'!BY103</f>
        <v>0</v>
      </c>
      <c r="R104" s="211" t="str">
        <f aca="false">IF('Result do Turno'!X105="","",'Result do Turno'!X105)</f>
        <v/>
      </c>
      <c r="S104" s="212" t="str">
        <f aca="false">IF('Result do Turno'!X106="","",'Result do Turno'!X106)</f>
        <v/>
      </c>
      <c r="T104" s="212" t="n">
        <f aca="false">IF('Result do Turno'!Y105="","",'Result do Turno'!Y105)</f>
        <v>1</v>
      </c>
      <c r="U104" s="212" t="n">
        <f aca="false">IF('Result do Turno'!Y106="","",'Result do Turno'!Y106)</f>
        <v>6</v>
      </c>
      <c r="V104" s="212" t="n">
        <f aca="false">IF('Result do Turno'!Z105="","",'Result do Turno'!Z105)</f>
        <v>1</v>
      </c>
      <c r="W104" s="212" t="n">
        <f aca="false">IF('Result do Turno'!Z106="","",'Result do Turno'!Z106)</f>
        <v>6</v>
      </c>
      <c r="X104" s="212" t="str">
        <f aca="false">IF('Result do Turno'!AA105="","",'Result do Turno'!AA105)</f>
        <v/>
      </c>
      <c r="Y104" s="213" t="str">
        <f aca="false">IF('Result do Turno'!AA106="","",'Result do Turno'!AA106)</f>
        <v/>
      </c>
      <c r="Z104" s="211" t="str">
        <f aca="false">IF('Result do Turno'!AL105="","",'Result do Turno'!AL105)</f>
        <v>O</v>
      </c>
      <c r="AA104" s="212" t="str">
        <f aca="false">IF('Result do Turno'!AL106="","",'Result do Turno'!AL106)</f>
        <v>W</v>
      </c>
      <c r="AB104" s="212" t="str">
        <f aca="false">IF('Result do Turno'!AM105="","",'Result do Turno'!AM105)</f>
        <v/>
      </c>
      <c r="AC104" s="212" t="str">
        <f aca="false">IF('Result do Turno'!AM106="","",'Result do Turno'!AM106)</f>
        <v/>
      </c>
      <c r="AD104" s="212" t="str">
        <f aca="false">IF('Result do Turno'!AN105="","",'Result do Turno'!AN105)</f>
        <v/>
      </c>
      <c r="AE104" s="212" t="str">
        <f aca="false">IF('Result do Turno'!AN106="","",'Result do Turno'!AN106)</f>
        <v/>
      </c>
      <c r="AF104" s="212" t="str">
        <f aca="false">IF('Result do Turno'!AO105="","",'Result do Turno'!AO105)</f>
        <v/>
      </c>
      <c r="AG104" s="213" t="str">
        <f aca="false">IF('Result do Turno'!AO106="","",'Result do Turno'!AO106)</f>
        <v/>
      </c>
      <c r="AH104" s="211" t="str">
        <f aca="false">IF('Result do Turno'!AZ105="","",'Result do Turno'!AZ105)</f>
        <v>O</v>
      </c>
      <c r="AI104" s="212" t="str">
        <f aca="false">IF('Result do Turno'!AZ106="","",'Result do Turno'!AZ106)</f>
        <v>W</v>
      </c>
      <c r="AJ104" s="212" t="str">
        <f aca="false">IF('Result do Turno'!BA105="","",'Result do Turno'!BA105)</f>
        <v/>
      </c>
      <c r="AK104" s="212" t="str">
        <f aca="false">IF('Result do Turno'!BA106="","",'Result do Turno'!BA106)</f>
        <v/>
      </c>
      <c r="AL104" s="212" t="str">
        <f aca="false">IF('Result do Turno'!BB105="","",'Result do Turno'!BB105)</f>
        <v/>
      </c>
      <c r="AM104" s="212" t="str">
        <f aca="false">IF('Result do Turno'!BB106="","",'Result do Turno'!BB106)</f>
        <v/>
      </c>
      <c r="AN104" s="212" t="str">
        <f aca="false">IF('Result do Turno'!BC105="","",'Result do Turno'!BC105)</f>
        <v/>
      </c>
      <c r="AO104" s="213" t="str">
        <f aca="false">IF('Result do Turno'!BC106="","",'Result do Turno'!BC106)</f>
        <v/>
      </c>
      <c r="AP104" s="211" t="str">
        <f aca="false">IF('Result do Turno'!BN105="","",'Result do Turno'!BN105)</f>
        <v/>
      </c>
      <c r="AQ104" s="212" t="str">
        <f aca="false">IF('Result do Turno'!BN106="","",'Result do Turno'!BN106)</f>
        <v/>
      </c>
      <c r="AR104" s="212" t="n">
        <f aca="false">IF('Result do Turno'!BO105="","",'Result do Turno'!BO105)</f>
        <v>2</v>
      </c>
      <c r="AS104" s="212" t="n">
        <f aca="false">IF('Result do Turno'!BO106="","",'Result do Turno'!BO106)</f>
        <v>6</v>
      </c>
      <c r="AT104" s="212" t="n">
        <f aca="false">IF('Result do Turno'!BP105="","",'Result do Turno'!BP105)</f>
        <v>7</v>
      </c>
      <c r="AU104" s="212" t="n">
        <f aca="false">IF('Result do Turno'!BP106="","",'Result do Turno'!BP106)</f>
        <v>5</v>
      </c>
      <c r="AV104" s="212" t="n">
        <f aca="false">IF('Result do Turno'!BQ105="","",'Result do Turno'!BQ105)</f>
        <v>6</v>
      </c>
      <c r="AW104" s="213" t="n">
        <f aca="false">IF('Result do Turno'!BQ106="","",'Result do Turno'!BQ106)</f>
        <v>10</v>
      </c>
      <c r="AX104" s="211" t="str">
        <f aca="false">IF('Result do Turno'!CB104="","",'Result do Turno'!CB104)</f>
        <v>W</v>
      </c>
      <c r="AY104" s="212" t="str">
        <f aca="false">IF('Result do Turno'!CB103="","",'Result do Turno'!CB103)</f>
        <v>O</v>
      </c>
      <c r="AZ104" s="212" t="str">
        <f aca="false">IF('Result do Turno'!CC104="","",'Result do Turno'!CC104)</f>
        <v/>
      </c>
      <c r="BA104" s="212" t="str">
        <f aca="false">IF('Result do Turno'!CC103="","",'Result do Turno'!CC103)</f>
        <v/>
      </c>
      <c r="BB104" s="212" t="str">
        <f aca="false">IF('Result do Turno'!CD104="","",'Result do Turno'!CD104)</f>
        <v/>
      </c>
      <c r="BC104" s="212" t="str">
        <f aca="false">IF('Result do Turno'!CD103="","",'Result do Turno'!CD103)</f>
        <v/>
      </c>
      <c r="BD104" s="212" t="str">
        <f aca="false">IF('Result do Turno'!CE104="","",'Result do Turno'!CE104)</f>
        <v/>
      </c>
      <c r="BE104" s="213" t="str">
        <f aca="false">IF('Result do Turno'!CE103="","",'Result do Turno'!CE103)</f>
        <v/>
      </c>
      <c r="BG104" s="164" t="n">
        <f aca="false">'Result do Turno'!W105</f>
        <v>0</v>
      </c>
      <c r="BH104" s="164" t="str">
        <f aca="false">IF(R104="",IF(X104="",CONCATENATE(T104,"x",U104," ",V104,"x",W104),CONCATENATE(T104,"x",U104," ",V104,"x",W104," ",X104,"x",Y104)),CONCATENATE(R104,"x",S104))</f>
        <v>1x6 1x6</v>
      </c>
      <c r="BI104" s="164" t="n">
        <f aca="false">'Result do Turno'!AK105</f>
        <v>0</v>
      </c>
      <c r="BJ104" s="164" t="str">
        <f aca="false">IF(Z104="",IF(AF104="",CONCATENATE(AB104,"x",AC104," ",AD104,"x",AE104),CONCATENATE(AB104,"x",AC104," ",AD104,"x",AE104," ",AF104,"x",AG104)),CONCATENATE(Z104,"x",AA104))</f>
        <v>OxW</v>
      </c>
      <c r="BK104" s="164" t="n">
        <f aca="false">'Result do Turno'!AY105</f>
        <v>0</v>
      </c>
      <c r="BL104" s="164" t="str">
        <f aca="false">IF(AH104="",IF(AN104="",CONCATENATE(AJ104,"x",AK104," ",AL104,"x",AM104),CONCATENATE(AJ104,"x",AK104," ",AL104,"x",AM104," ",AN104,"x",AO104)),CONCATENATE(AH104,"x",AI104))</f>
        <v>OxW</v>
      </c>
      <c r="BM104" s="164" t="n">
        <f aca="false">'Result do Turno'!BM105</f>
        <v>0</v>
      </c>
      <c r="BN104" s="164" t="str">
        <f aca="false">IF(AP104="",IF(AV104="",CONCATENATE(AR104,"x",AS104," ",AT104,"x",AU104),CONCATENATE(AR104,"x",AS104," ",AT104,"x",AU104," ",AV104,"x",AW104)),CONCATENATE(AP104,"x",AQ104))</f>
        <v>2x6 7x5 6x10</v>
      </c>
      <c r="BO104" s="164" t="n">
        <f aca="false">'Result do Turno'!CA104</f>
        <v>1</v>
      </c>
      <c r="BP104" s="164" t="str">
        <f aca="false">IF(AX104="",IF(BD104="",CONCATENATE(AZ104,"x",BA104," ",BB104,"x",BC104),CONCATENATE(AZ104,"x",BA104," ",BB104,"x",BC104," ",BD104,"x",BE104)),CONCATENATE(AX104,"x",AY104))</f>
        <v>WxO</v>
      </c>
      <c r="BQ104" s="164" t="n">
        <f aca="false">IF(BH104="x x","",1)</f>
        <v>1</v>
      </c>
      <c r="BR104" s="164" t="str">
        <f aca="false">IF(BG104=1,CONCATENATE($A104, " venceu ",B104," por ",BH104),IF(BH104="OxW",CONCATENATE($A104, " perdeu para ",B104," por WxO"),CONCATENATE($A104, " perdeu para ",B104," por ",BH104)))</f>
        <v>ALESSANDRA DENOFRIO perdeu para LEONARDO MOURA por 1x6 1x6</v>
      </c>
      <c r="BS104" s="164" t="n">
        <f aca="false">IF(BJ104="x x","",1)</f>
        <v>1</v>
      </c>
      <c r="BT104" s="164" t="str">
        <f aca="false">IF(BI104=1,CONCATENATE($A104, " venceu ",D104," por ",BJ104),IF(BJ104="OxW",CONCATENATE($A104, " perdeu para ",D104," por WxO"),CONCATENATE($A104, " perdeu para ",D104," por ",BJ104)))</f>
        <v>ALESSANDRA DENOFRIO perdeu para SOCORRO OIVANE por WxO</v>
      </c>
      <c r="BU104" s="164" t="n">
        <f aca="false">IF(BL104="x x","",1)</f>
        <v>1</v>
      </c>
      <c r="BV104" s="164" t="str">
        <f aca="false">IF(BK104=1,CONCATENATE($A104, " venceu ",F104," por ",BL104),IF(BL104="OxW",CONCATENATE($A104, " perdeu para ",F104," por WxO"),CONCATENATE($A104, " perdeu para ",F104," por ",BL104)))</f>
        <v>ALESSANDRA DENOFRIO perdeu para ALEX OLIVEIRA por WxO</v>
      </c>
      <c r="BW104" s="164" t="n">
        <f aca="false">IF(BN104="x x","",1)</f>
        <v>1</v>
      </c>
      <c r="BX104" s="164" t="str">
        <f aca="false">IF(BM104=1,CONCATENATE($A104, " venceu ",H104," por ",BN104),IF(BN104="OxW",CONCATENATE($A104, " perdeu para ",H104," por WxO"),CONCATENATE($A104, " perdeu para ",H104," por ",BN104)))</f>
        <v>ALESSANDRA DENOFRIO perdeu para ADALO REIS por 2x6 7x5 6x10</v>
      </c>
      <c r="BY104" s="164" t="n">
        <f aca="false">IF(BP104="x x","",1)</f>
        <v>1</v>
      </c>
      <c r="BZ104" s="164" t="str">
        <f aca="false">IF(BO104=1,CONCATENATE($A104, " venceu ",J104," por ",BP104),IF(BP104="OxW",CONCATENATE($A104, " perdeu para ",J104," por WxO"),CONCATENATE($A104, " perdeu para ",J104," por ",BP104)))</f>
        <v>ALESSANDRA DENOFRIO venceu ADNER NERY por WxO</v>
      </c>
      <c r="CB104" s="164" t="str">
        <f aca="false">IF(BQ104=1,BR104,CONCATENATE(A104, " x ",B104))</f>
        <v>ALESSANDRA DENOFRIO perdeu para LEONARDO MOURA por 1x6 1x6</v>
      </c>
      <c r="CC104" s="164" t="str">
        <f aca="false">IF(BS104=1,BT104,CONCATENATE(A104, " x ",D104))</f>
        <v>ALESSANDRA DENOFRIO perdeu para SOCORRO OIVANE por WxO</v>
      </c>
      <c r="CD104" s="164" t="str">
        <f aca="false">IF(BU104=1,BV104,CONCATENATE(A104, " x ",F104))</f>
        <v>ALESSANDRA DENOFRIO perdeu para ALEX OLIVEIRA por WxO</v>
      </c>
      <c r="CE104" s="164" t="str">
        <f aca="false">IF(BW104=1,BX104,CONCATENATE(A104, " x ",H104))</f>
        <v>ALESSANDRA DENOFRIO perdeu para ADALO REIS por 2x6 7x5 6x10</v>
      </c>
      <c r="CF104" s="164" t="str">
        <f aca="false">IF(BY104=1,BZ104,CONCATENATE(A104, " x ",J104))</f>
        <v>ALESSANDRA DENOFRIO venceu ADNER NERY por WxO</v>
      </c>
      <c r="CG104" s="164" t="n">
        <f aca="false">COUNTIF(BH104:BP104,"OxW")</f>
        <v>2</v>
      </c>
      <c r="CH104" s="164" t="str">
        <f aca="false">IF(CG104&gt;2,CONCATENATE(A104," perdeu ",CG104, " jogos por WxO - Seus resultados todos serão alterados para perdidos por WxO",""),"")</f>
        <v/>
      </c>
    </row>
    <row r="105" customFormat="false" ht="15" hidden="false" customHeight="false" outlineLevel="0" collapsed="false">
      <c r="A105" s="205" t="str">
        <f aca="false">'Result do Turno'!D105</f>
        <v>ALEX OLIVEIRA</v>
      </c>
      <c r="B105" s="164" t="str">
        <f aca="false">'Result do Turno'!V108</f>
        <v>SOCORRO OIVANE</v>
      </c>
      <c r="C105" s="164" t="str">
        <f aca="false">IF(BQ105=1,"",IF(M105=0,A105,B105))</f>
        <v/>
      </c>
      <c r="D105" s="164" t="str">
        <f aca="false">'Result do Turno'!AJ108</f>
        <v>ADALO REIS</v>
      </c>
      <c r="E105" s="164" t="str">
        <f aca="false">IF(BS105=1,"",IF(N105=0,A105,D105))</f>
        <v/>
      </c>
      <c r="F105" s="164" t="str">
        <f aca="false">'Result do Turno'!AX105</f>
        <v>ALESSANDRA DENOFRIO</v>
      </c>
      <c r="G105" s="164" t="str">
        <f aca="false">IF(BU105=1,"",IF(O105=0,A105,F105))</f>
        <v/>
      </c>
      <c r="H105" s="164" t="str">
        <f aca="false">'Result do Turno'!BL103</f>
        <v>ADNER NERY</v>
      </c>
      <c r="I105" s="164" t="str">
        <f aca="false">IF(BW105=1,"",IF(P105=0,A105,H105))</f>
        <v/>
      </c>
      <c r="J105" s="164" t="str">
        <f aca="false">'Result do Turno'!BZ106</f>
        <v>LEONARDO MOURA</v>
      </c>
      <c r="K105" s="164" t="str">
        <f aca="false">IF(BY105=1,"",IF(Q105=0,A105,J105))</f>
        <v/>
      </c>
      <c r="M105" s="207" t="str">
        <f aca="false">'Result do Turno'!U108</f>
        <v>(D)</v>
      </c>
      <c r="N105" s="207" t="n">
        <f aca="false">'Result do Turno'!AI108</f>
        <v>0</v>
      </c>
      <c r="O105" s="207" t="n">
        <f aca="false">'Result do Turno'!AW105</f>
        <v>0</v>
      </c>
      <c r="P105" s="207" t="str">
        <f aca="false">'Result do Turno'!BK103</f>
        <v>(D)</v>
      </c>
      <c r="Q105" s="207" t="n">
        <f aca="false">'Result do Turno'!BY106</f>
        <v>0</v>
      </c>
      <c r="R105" s="211" t="str">
        <f aca="false">IF('Result do Turno'!X107="","",'Result do Turno'!X107)</f>
        <v/>
      </c>
      <c r="S105" s="212" t="str">
        <f aca="false">IF('Result do Turno'!X108="","",'Result do Turno'!X108)</f>
        <v>R</v>
      </c>
      <c r="T105" s="212" t="n">
        <f aca="false">IF('Result do Turno'!Y107="","",'Result do Turno'!Y107)</f>
        <v>6</v>
      </c>
      <c r="U105" s="212" t="n">
        <f aca="false">IF('Result do Turno'!Y108="","",'Result do Turno'!Y108)</f>
        <v>2</v>
      </c>
      <c r="V105" s="212" t="str">
        <f aca="false">IF('Result do Turno'!Z107="","",'Result do Turno'!Z107)</f>
        <v/>
      </c>
      <c r="W105" s="212" t="str">
        <f aca="false">IF('Result do Turno'!Z108="","",'Result do Turno'!Z108)</f>
        <v/>
      </c>
      <c r="X105" s="212" t="str">
        <f aca="false">IF('Result do Turno'!AA107="","",'Result do Turno'!AA107)</f>
        <v/>
      </c>
      <c r="Y105" s="213" t="str">
        <f aca="false">IF('Result do Turno'!AA108="","",'Result do Turno'!AA108)</f>
        <v/>
      </c>
      <c r="Z105" s="211" t="str">
        <f aca="false">IF('Result do Turno'!AL107="","",'Result do Turno'!AL107)</f>
        <v/>
      </c>
      <c r="AA105" s="212" t="str">
        <f aca="false">IF('Result do Turno'!AL108="","",'Result do Turno'!AL108)</f>
        <v/>
      </c>
      <c r="AB105" s="212" t="n">
        <f aca="false">IF('Result do Turno'!AM107="","",'Result do Turno'!AM107)</f>
        <v>4</v>
      </c>
      <c r="AC105" s="212" t="n">
        <f aca="false">IF('Result do Turno'!AM108="","",'Result do Turno'!AM108)</f>
        <v>6</v>
      </c>
      <c r="AD105" s="212" t="n">
        <f aca="false">IF('Result do Turno'!AN107="","",'Result do Turno'!AN107)</f>
        <v>2</v>
      </c>
      <c r="AE105" s="212" t="n">
        <f aca="false">IF('Result do Turno'!AN108="","",'Result do Turno'!AN108)</f>
        <v>6</v>
      </c>
      <c r="AF105" s="212" t="str">
        <f aca="false">IF('Result do Turno'!AO107="","",'Result do Turno'!AO107)</f>
        <v/>
      </c>
      <c r="AG105" s="213" t="str">
        <f aca="false">IF('Result do Turno'!AO108="","",'Result do Turno'!AO108)</f>
        <v/>
      </c>
      <c r="AH105" s="211" t="str">
        <f aca="false">IF('Result do Turno'!AZ106="","",'Result do Turno'!AZ106)</f>
        <v>W</v>
      </c>
      <c r="AI105" s="212" t="str">
        <f aca="false">IF('Result do Turno'!AZ105="","",'Result do Turno'!AZ105)</f>
        <v>O</v>
      </c>
      <c r="AJ105" s="212" t="str">
        <f aca="false">IF('Result do Turno'!BA106="","",'Result do Turno'!BA106)</f>
        <v/>
      </c>
      <c r="AK105" s="212" t="str">
        <f aca="false">IF('Result do Turno'!BA105="","",'Result do Turno'!BA105)</f>
        <v/>
      </c>
      <c r="AL105" s="212" t="str">
        <f aca="false">IF('Result do Turno'!BB106="","",'Result do Turno'!BB106)</f>
        <v/>
      </c>
      <c r="AM105" s="212" t="str">
        <f aca="false">IF('Result do Turno'!BB105="","",'Result do Turno'!BB105)</f>
        <v/>
      </c>
      <c r="AN105" s="212" t="str">
        <f aca="false">IF('Result do Turno'!BC106="","",'Result do Turno'!BC106)</f>
        <v/>
      </c>
      <c r="AO105" s="213" t="str">
        <f aca="false">IF('Result do Turno'!BC105="","",'Result do Turno'!BC105)</f>
        <v/>
      </c>
      <c r="AP105" s="211" t="str">
        <f aca="false">IF('Result do Turno'!BN104="","",'Result do Turno'!BN104)</f>
        <v>W</v>
      </c>
      <c r="AQ105" s="212" t="str">
        <f aca="false">IF('Result do Turno'!BN103="","",'Result do Turno'!BN103)</f>
        <v>O</v>
      </c>
      <c r="AR105" s="212" t="str">
        <f aca="false">IF('Result do Turno'!BO104="","",'Result do Turno'!BO104)</f>
        <v/>
      </c>
      <c r="AS105" s="212" t="str">
        <f aca="false">IF('Result do Turno'!BO103="","",'Result do Turno'!BO103)</f>
        <v/>
      </c>
      <c r="AT105" s="212" t="str">
        <f aca="false">IF('Result do Turno'!BP104="","",'Result do Turno'!BP104)</f>
        <v/>
      </c>
      <c r="AU105" s="212" t="str">
        <f aca="false">IF('Result do Turno'!BP103="","",'Result do Turno'!BP103)</f>
        <v/>
      </c>
      <c r="AV105" s="212" t="str">
        <f aca="false">IF('Result do Turno'!BQ104="","",'Result do Turno'!BQ104)</f>
        <v/>
      </c>
      <c r="AW105" s="213" t="str">
        <f aca="false">IF('Result do Turno'!BQ103="","",'Result do Turno'!BQ103)</f>
        <v/>
      </c>
      <c r="AX105" s="211" t="str">
        <f aca="false">IF('Result do Turno'!CB105="","",'Result do Turno'!CB105)</f>
        <v>O</v>
      </c>
      <c r="AY105" s="212" t="str">
        <f aca="false">IF('Result do Turno'!CB106="","",'Result do Turno'!CB106)</f>
        <v>W</v>
      </c>
      <c r="AZ105" s="212" t="str">
        <f aca="false">IF('Result do Turno'!CC105="","",'Result do Turno'!CC105)</f>
        <v/>
      </c>
      <c r="BA105" s="212" t="str">
        <f aca="false">IF('Result do Turno'!CC106="","",'Result do Turno'!CC106)</f>
        <v/>
      </c>
      <c r="BB105" s="212" t="str">
        <f aca="false">IF('Result do Turno'!CD105="","",'Result do Turno'!CD105)</f>
        <v/>
      </c>
      <c r="BC105" s="212" t="str">
        <f aca="false">IF('Result do Turno'!CD106="","",'Result do Turno'!CD106)</f>
        <v/>
      </c>
      <c r="BD105" s="212" t="str">
        <f aca="false">IF('Result do Turno'!CE105="","",'Result do Turno'!CE105)</f>
        <v/>
      </c>
      <c r="BE105" s="213" t="str">
        <f aca="false">IF('Result do Turno'!CE106="","",'Result do Turno'!CE106)</f>
        <v/>
      </c>
      <c r="BG105" s="164" t="n">
        <f aca="false">'Result do Turno'!W107</f>
        <v>1</v>
      </c>
      <c r="BH105" s="164" t="str">
        <f aca="false">IF(R105="",IF(X105="",CONCATENATE(T105,"x",U105," ",V105,"x",W105),CONCATENATE(T105,"x",U105," ",V105,"x",W105," ",X105,"x",Y105)),CONCATENATE(R105,"x",S105))</f>
        <v>6x2 x</v>
      </c>
      <c r="BI105" s="164" t="n">
        <f aca="false">'Result do Turno'!AK107</f>
        <v>0</v>
      </c>
      <c r="BJ105" s="164" t="str">
        <f aca="false">IF(Z105="",IF(AF105="",CONCATENATE(AB105,"x",AC105," ",AD105,"x",AE105),CONCATENATE(AB105,"x",AC105," ",AD105,"x",AE105," ",AF105,"x",AG105)),CONCATENATE(Z105,"x",AA105))</f>
        <v>4x6 2x6</v>
      </c>
      <c r="BK105" s="164" t="n">
        <f aca="false">'Result do Turno'!AY106</f>
        <v>1</v>
      </c>
      <c r="BL105" s="164" t="str">
        <f aca="false">IF(AH105="",IF(AN105="",CONCATENATE(AJ105,"x",AK105," ",AL105,"x",AM105),CONCATENATE(AJ105,"x",AK105," ",AL105,"x",AM105," ",AN105,"x",AO105)),CONCATENATE(AH105,"x",AI105))</f>
        <v>WxO</v>
      </c>
      <c r="BM105" s="164" t="n">
        <f aca="false">'Result do Turno'!BM104</f>
        <v>1</v>
      </c>
      <c r="BN105" s="164" t="str">
        <f aca="false">IF(AP105="",IF(AV105="",CONCATENATE(AR105,"x",AS105," ",AT105,"x",AU105),CONCATENATE(AR105,"x",AS105," ",AT105,"x",AU105," ",AV105,"x",AW105)),CONCATENATE(AP105,"x",AQ105))</f>
        <v>WxO</v>
      </c>
      <c r="BO105" s="164" t="n">
        <f aca="false">'Result do Turno'!CA105</f>
        <v>0</v>
      </c>
      <c r="BP105" s="164" t="str">
        <f aca="false">IF(AX105="",IF(BD105="",CONCATENATE(AZ105,"x",BA105," ",BB105,"x",BC105),CONCATENATE(AZ105,"x",BA105," ",BB105,"x",BC105," ",BD105,"x",BE105)),CONCATENATE(AX105,"x",AY105))</f>
        <v>OxW</v>
      </c>
      <c r="BQ105" s="164" t="n">
        <f aca="false">IF(BH105="x x","",1)</f>
        <v>1</v>
      </c>
      <c r="BR105" s="164" t="str">
        <f aca="false">IF(BG105=1,CONCATENATE($A105, " venceu ",B105," por ",BH105),IF(BH105="OxW",CONCATENATE($A105, " perdeu para ",B105," por WxO"),CONCATENATE($A105, " perdeu para ",B105," por ",BH105)))</f>
        <v>ALEX OLIVEIRA venceu SOCORRO OIVANE por 6x2 x</v>
      </c>
      <c r="BS105" s="164" t="n">
        <f aca="false">IF(BJ105="x x","",1)</f>
        <v>1</v>
      </c>
      <c r="BT105" s="164" t="str">
        <f aca="false">IF(BI105=1,CONCATENATE($A105, " venceu ",D105," por ",BJ105),IF(BJ105="OxW",CONCATENATE($A105, " perdeu para ",D105," por WxO"),CONCATENATE($A105, " perdeu para ",D105," por ",BJ105)))</f>
        <v>ALEX OLIVEIRA perdeu para ADALO REIS por 4x6 2x6</v>
      </c>
      <c r="BU105" s="164" t="n">
        <f aca="false">IF(BL105="x x","",1)</f>
        <v>1</v>
      </c>
      <c r="BV105" s="164" t="str">
        <f aca="false">IF(BK105=1,CONCATENATE($A105, " venceu ",F105," por ",BL105),IF(BL105="OxW",CONCATENATE($A105, " perdeu para ",F105," por WxO"),CONCATENATE($A105, " perdeu para ",F105," por ",BL105)))</f>
        <v>ALEX OLIVEIRA venceu ALESSANDRA DENOFRIO por WxO</v>
      </c>
      <c r="BW105" s="164" t="n">
        <f aca="false">IF(BN105="x x","",1)</f>
        <v>1</v>
      </c>
      <c r="BX105" s="164" t="str">
        <f aca="false">IF(BM105=1,CONCATENATE($A105, " venceu ",H105," por ",BN105),IF(BN105="OxW",CONCATENATE($A105, " perdeu para ",H105," por WxO"),CONCATENATE($A105, " perdeu para ",H105," por ",BN105)))</f>
        <v>ALEX OLIVEIRA venceu ADNER NERY por WxO</v>
      </c>
      <c r="BY105" s="164" t="n">
        <f aca="false">IF(BP105="x x","",1)</f>
        <v>1</v>
      </c>
      <c r="BZ105" s="164" t="str">
        <f aca="false">IF(BO105=1,CONCATENATE($A105, " venceu ",J105," por ",BP105),IF(BP105="OxW",CONCATENATE($A105, " perdeu para ",J105," por WxO"),CONCATENATE($A105, " perdeu para ",J105," por ",BP105)))</f>
        <v>ALEX OLIVEIRA perdeu para LEONARDO MOURA por WxO</v>
      </c>
      <c r="CB105" s="164" t="str">
        <f aca="false">IF(BQ105=1,BR105,CONCATENATE(A105, " x ",B105))</f>
        <v>ALEX OLIVEIRA venceu SOCORRO OIVANE por 6x2 x</v>
      </c>
      <c r="CC105" s="164" t="str">
        <f aca="false">IF(BS105=1,BT105,CONCATENATE(A105, " x ",D105))</f>
        <v>ALEX OLIVEIRA perdeu para ADALO REIS por 4x6 2x6</v>
      </c>
      <c r="CD105" s="164" t="str">
        <f aca="false">IF(BU105=1,BV105,CONCATENATE(A105, " x ",F105))</f>
        <v>ALEX OLIVEIRA venceu ALESSANDRA DENOFRIO por WxO</v>
      </c>
      <c r="CE105" s="164" t="str">
        <f aca="false">IF(BW105=1,BX105,CONCATENATE(A105, " x ",H105))</f>
        <v>ALEX OLIVEIRA venceu ADNER NERY por WxO</v>
      </c>
      <c r="CF105" s="164" t="str">
        <f aca="false">IF(BY105=1,BZ105,CONCATENATE(A105, " x ",J105))</f>
        <v>ALEX OLIVEIRA perdeu para LEONARDO MOURA por WxO</v>
      </c>
      <c r="CG105" s="164" t="n">
        <f aca="false">COUNTIF(BH105:BP105,"OxW")</f>
        <v>1</v>
      </c>
      <c r="CH105" s="164" t="str">
        <f aca="false">IF(CG105&gt;2,CONCATENATE(A105," perdeu ",CG105, " jogos por WxO - Seus resultados todos serão alterados para perdidos por WxO",""),"")</f>
        <v/>
      </c>
    </row>
    <row r="106" customFormat="false" ht="15" hidden="false" customHeight="false" outlineLevel="0" collapsed="false">
      <c r="A106" s="205" t="str">
        <f aca="false">'Result do Turno'!D106</f>
        <v>SOCORRO OIVANE</v>
      </c>
      <c r="B106" s="164" t="str">
        <f aca="false">'Result do Turno'!V107</f>
        <v>ALEX OLIVEIRA</v>
      </c>
      <c r="C106" s="164" t="str">
        <f aca="false">IF(BQ106=1,"",IF(M106=0,A106,B106))</f>
        <v/>
      </c>
      <c r="D106" s="164" t="str">
        <f aca="false">'Result do Turno'!AJ105</f>
        <v>ALESSANDRA DENOFRIO</v>
      </c>
      <c r="E106" s="164" t="str">
        <f aca="false">IF(BS106=1,"",IF(N106=0,A106,D106))</f>
        <v/>
      </c>
      <c r="F106" s="164" t="str">
        <f aca="false">'Result do Turno'!AX103</f>
        <v>ADNER NERY</v>
      </c>
      <c r="G106" s="164" t="str">
        <f aca="false">IF(BU106=1,"",IF(O106=0,A106,F106))</f>
        <v/>
      </c>
      <c r="H106" s="164" t="str">
        <f aca="false">'Result do Turno'!BL107</f>
        <v>LEONARDO MOURA</v>
      </c>
      <c r="I106" s="164" t="str">
        <f aca="false">IF(BW106=1,"",IF(P106=0,A106,H106))</f>
        <v/>
      </c>
      <c r="J106" s="164" t="str">
        <f aca="false">'Result do Turno'!BZ108</f>
        <v>ADALO REIS</v>
      </c>
      <c r="K106" s="164" t="str">
        <f aca="false">IF(BY106=1,"",IF(Q106=0,A106,J106))</f>
        <v/>
      </c>
      <c r="M106" s="207" t="n">
        <f aca="false">'Result do Turno'!U107</f>
        <v>0</v>
      </c>
      <c r="N106" s="207" t="str">
        <f aca="false">'Result do Turno'!AI105</f>
        <v>(D)</v>
      </c>
      <c r="O106" s="207" t="n">
        <f aca="false">'Result do Turno'!AW103</f>
        <v>0</v>
      </c>
      <c r="P106" s="207" t="str">
        <f aca="false">'Result do Turno'!BK107</f>
        <v>(D)</v>
      </c>
      <c r="Q106" s="207" t="n">
        <f aca="false">'Result do Turno'!BY108</f>
        <v>0</v>
      </c>
      <c r="R106" s="211" t="str">
        <f aca="false">IF('Result do Turno'!X108="","",'Result do Turno'!X108)</f>
        <v>R</v>
      </c>
      <c r="S106" s="212" t="str">
        <f aca="false">IF('Result do Turno'!X107="","",'Result do Turno'!X107)</f>
        <v/>
      </c>
      <c r="T106" s="212" t="n">
        <f aca="false">IF('Result do Turno'!Y108="","",'Result do Turno'!Y108)</f>
        <v>2</v>
      </c>
      <c r="U106" s="212" t="n">
        <f aca="false">IF('Result do Turno'!Y107="","",'Result do Turno'!Y107)</f>
        <v>6</v>
      </c>
      <c r="V106" s="212" t="str">
        <f aca="false">IF('Result do Turno'!Z108="","",'Result do Turno'!Z108)</f>
        <v/>
      </c>
      <c r="W106" s="212" t="str">
        <f aca="false">IF('Result do Turno'!Z107="","",'Result do Turno'!Z107)</f>
        <v/>
      </c>
      <c r="X106" s="212" t="str">
        <f aca="false">IF('Result do Turno'!AA108="","",'Result do Turno'!AA108)</f>
        <v/>
      </c>
      <c r="Y106" s="213" t="str">
        <f aca="false">IF('Result do Turno'!AA107="","",'Result do Turno'!AA107)</f>
        <v/>
      </c>
      <c r="Z106" s="211" t="str">
        <f aca="false">IF('Result do Turno'!AL106="","",'Result do Turno'!AL106)</f>
        <v>W</v>
      </c>
      <c r="AA106" s="212" t="str">
        <f aca="false">IF('Result do Turno'!AL105="","",'Result do Turno'!AL105)</f>
        <v>O</v>
      </c>
      <c r="AB106" s="212" t="str">
        <f aca="false">IF('Result do Turno'!AM106="","",'Result do Turno'!AM106)</f>
        <v/>
      </c>
      <c r="AC106" s="212" t="str">
        <f aca="false">IF('Result do Turno'!AM105="","",'Result do Turno'!AM105)</f>
        <v/>
      </c>
      <c r="AD106" s="212" t="str">
        <f aca="false">IF('Result do Turno'!AN106="","",'Result do Turno'!AN106)</f>
        <v/>
      </c>
      <c r="AE106" s="212" t="str">
        <f aca="false">IF('Result do Turno'!AN105="","",'Result do Turno'!AN105)</f>
        <v/>
      </c>
      <c r="AF106" s="212" t="str">
        <f aca="false">IF('Result do Turno'!AO106="","",'Result do Turno'!AO106)</f>
        <v/>
      </c>
      <c r="AG106" s="213" t="str">
        <f aca="false">IF('Result do Turno'!AO105="","",'Result do Turno'!AO105)</f>
        <v/>
      </c>
      <c r="AH106" s="211" t="str">
        <f aca="false">IF('Result do Turno'!AZ104="","",'Result do Turno'!AZ104)</f>
        <v>W</v>
      </c>
      <c r="AI106" s="212" t="str">
        <f aca="false">IF('Result do Turno'!AZ103="","",'Result do Turno'!AZ103)</f>
        <v>O</v>
      </c>
      <c r="AJ106" s="212" t="str">
        <f aca="false">IF('Result do Turno'!BA104="","",'Result do Turno'!BA104)</f>
        <v/>
      </c>
      <c r="AK106" s="212" t="str">
        <f aca="false">IF('Result do Turno'!BA103="","",'Result do Turno'!BA103)</f>
        <v/>
      </c>
      <c r="AL106" s="212" t="str">
        <f aca="false">IF('Result do Turno'!BB104="","",'Result do Turno'!BB104)</f>
        <v/>
      </c>
      <c r="AM106" s="212" t="str">
        <f aca="false">IF('Result do Turno'!BB103="","",'Result do Turno'!BB103)</f>
        <v/>
      </c>
      <c r="AN106" s="212" t="str">
        <f aca="false">IF('Result do Turno'!BC104="","",'Result do Turno'!BC104)</f>
        <v/>
      </c>
      <c r="AO106" s="213" t="str">
        <f aca="false">IF('Result do Turno'!BC103="","",'Result do Turno'!BC103)</f>
        <v/>
      </c>
      <c r="AP106" s="211" t="str">
        <f aca="false">IF('Result do Turno'!BN108="","",'Result do Turno'!BN108)</f>
        <v/>
      </c>
      <c r="AQ106" s="212" t="str">
        <f aca="false">IF('Result do Turno'!BN107="","",'Result do Turno'!BN107)</f>
        <v/>
      </c>
      <c r="AR106" s="212" t="n">
        <f aca="false">IF('Result do Turno'!BO108="","",'Result do Turno'!BO108)</f>
        <v>1</v>
      </c>
      <c r="AS106" s="212" t="n">
        <f aca="false">IF('Result do Turno'!BO107="","",'Result do Turno'!BO107)</f>
        <v>6</v>
      </c>
      <c r="AT106" s="212" t="n">
        <f aca="false">IF('Result do Turno'!BP108="","",'Result do Turno'!BP108)</f>
        <v>2</v>
      </c>
      <c r="AU106" s="212" t="n">
        <f aca="false">IF('Result do Turno'!BP107="","",'Result do Turno'!BP107)</f>
        <v>6</v>
      </c>
      <c r="AV106" s="212" t="str">
        <f aca="false">IF('Result do Turno'!BQ108="","",'Result do Turno'!BQ108)</f>
        <v/>
      </c>
      <c r="AW106" s="213" t="str">
        <f aca="false">IF('Result do Turno'!BQ107="","",'Result do Turno'!BQ107)</f>
        <v/>
      </c>
      <c r="AX106" s="211" t="str">
        <f aca="false">IF('Result do Turno'!CB107="","",'Result do Turno'!CB107)</f>
        <v/>
      </c>
      <c r="AY106" s="212" t="str">
        <f aca="false">IF('Result do Turno'!CB108="","",'Result do Turno'!CB108)</f>
        <v/>
      </c>
      <c r="AZ106" s="212" t="n">
        <f aca="false">IF('Result do Turno'!CC107="","",'Result do Turno'!CC107)</f>
        <v>6</v>
      </c>
      <c r="BA106" s="212" t="n">
        <f aca="false">IF('Result do Turno'!CC108="","",'Result do Turno'!CC108)</f>
        <v>3</v>
      </c>
      <c r="BB106" s="212" t="n">
        <f aca="false">IF('Result do Turno'!CD107="","",'Result do Turno'!CD107)</f>
        <v>6</v>
      </c>
      <c r="BC106" s="212" t="n">
        <f aca="false">IF('Result do Turno'!CD108="","",'Result do Turno'!CD108)</f>
        <v>3</v>
      </c>
      <c r="BD106" s="212" t="str">
        <f aca="false">IF('Result do Turno'!CE107="","",'Result do Turno'!CE107)</f>
        <v/>
      </c>
      <c r="BE106" s="213" t="str">
        <f aca="false">IF('Result do Turno'!CE108="","",'Result do Turno'!CE108)</f>
        <v/>
      </c>
      <c r="BG106" s="164" t="n">
        <f aca="false">'Result do Turno'!W108</f>
        <v>0</v>
      </c>
      <c r="BH106" s="164" t="str">
        <f aca="false">IF(R106="",IF(X106="",CONCATENATE(T106,"x",U106," ",V106,"x",W106),CONCATENATE(T106,"x",U106," ",V106,"x",W106," ",X106,"x",Y106)),CONCATENATE(R106,"x",S106))</f>
        <v>Rx</v>
      </c>
      <c r="BI106" s="164" t="n">
        <f aca="false">'Result do Turno'!AK106</f>
        <v>1</v>
      </c>
      <c r="BJ106" s="164" t="str">
        <f aca="false">IF(Z106="",IF(AF106="",CONCATENATE(AB106,"x",AC106," ",AD106,"x",AE106),CONCATENATE(AB106,"x",AC106," ",AD106,"x",AE106," ",AF106,"x",AG106)),CONCATENATE(Z106,"x",AA106))</f>
        <v>WxO</v>
      </c>
      <c r="BK106" s="164" t="n">
        <f aca="false">'Result do Turno'!AY104</f>
        <v>1</v>
      </c>
      <c r="BL106" s="164" t="str">
        <f aca="false">IF(AH106="",IF(AN106="",CONCATENATE(AJ106,"x",AK106," ",AL106,"x",AM106),CONCATENATE(AJ106,"x",AK106," ",AL106,"x",AM106," ",AN106,"x",AO106)),CONCATENATE(AH106,"x",AI106))</f>
        <v>WxO</v>
      </c>
      <c r="BM106" s="164" t="n">
        <f aca="false">'Result do Turno'!BM108</f>
        <v>0</v>
      </c>
      <c r="BN106" s="164" t="str">
        <f aca="false">IF(AP106="",IF(AV106="",CONCATENATE(AR106,"x",AS106," ",AT106,"x",AU106),CONCATENATE(AR106,"x",AS106," ",AT106,"x",AU106," ",AV106,"x",AW106)),CONCATENATE(AP106,"x",AQ106))</f>
        <v>1x6 2x6</v>
      </c>
      <c r="BO106" s="164" t="n">
        <f aca="false">'Result do Turno'!CA107</f>
        <v>1</v>
      </c>
      <c r="BP106" s="164" t="str">
        <f aca="false">IF(AX106="",IF(BD106="",CONCATENATE(AZ106,"x",BA106," ",BB106,"x",BC106),CONCATENATE(AZ106,"x",BA106," ",BB106,"x",BC106," ",BD106,"x",BE106)),CONCATENATE(AX106,"x",AY106))</f>
        <v>6x3 6x3</v>
      </c>
      <c r="BQ106" s="164" t="n">
        <f aca="false">IF(BH106="x x","",1)</f>
        <v>1</v>
      </c>
      <c r="BR106" s="164" t="str">
        <f aca="false">IF(BG106=1,CONCATENATE($A106, " venceu ",B106," por ",BH106),IF(BH106="OxW",CONCATENATE($A106, " perdeu para ",B106," por WxO"),CONCATENATE($A106, " perdeu para ",B106," por ",BH106)))</f>
        <v>SOCORRO OIVANE perdeu para ALEX OLIVEIRA por Rx</v>
      </c>
      <c r="BS106" s="164" t="n">
        <f aca="false">IF(BJ106="x x","",1)</f>
        <v>1</v>
      </c>
      <c r="BT106" s="164" t="str">
        <f aca="false">IF(BI106=1,CONCATENATE($A106, " venceu ",D106," por ",BJ106),IF(BJ106="OxW",CONCATENATE($A106, " perdeu para ",D106," por WxO"),CONCATENATE($A106, " perdeu para ",D106," por ",BJ106)))</f>
        <v>SOCORRO OIVANE venceu ALESSANDRA DENOFRIO por WxO</v>
      </c>
      <c r="BU106" s="164" t="n">
        <f aca="false">IF(BL106="x x","",1)</f>
        <v>1</v>
      </c>
      <c r="BV106" s="164" t="str">
        <f aca="false">IF(BK106=1,CONCATENATE($A106, " venceu ",F106," por ",BL106),IF(BL106="OxW",CONCATENATE($A106, " perdeu para ",F106," por WxO"),CONCATENATE($A106, " perdeu para ",F106," por ",BL106)))</f>
        <v>SOCORRO OIVANE venceu ADNER NERY por WxO</v>
      </c>
      <c r="BW106" s="164" t="n">
        <f aca="false">IF(BN106="x x","",1)</f>
        <v>1</v>
      </c>
      <c r="BX106" s="164" t="str">
        <f aca="false">IF(BM106=1,CONCATENATE($A106, " venceu ",H106," por ",BN106),IF(BN106="OxW",CONCATENATE($A106, " perdeu para ",H106," por WxO"),CONCATENATE($A106, " perdeu para ",H106," por ",BN106)))</f>
        <v>SOCORRO OIVANE perdeu para LEONARDO MOURA por 1x6 2x6</v>
      </c>
      <c r="BY106" s="164" t="n">
        <f aca="false">IF(BP106="x x","",1)</f>
        <v>1</v>
      </c>
      <c r="BZ106" s="164" t="str">
        <f aca="false">IF(BO106=1,CONCATENATE($A106, " venceu ",J106," por ",BP106),IF(BP106="OxW",CONCATENATE($A106, " perdeu para ",J106," por WxO"),CONCATENATE($A106, " perdeu para ",J106," por ",BP106)))</f>
        <v>SOCORRO OIVANE venceu ADALO REIS por 6x3 6x3</v>
      </c>
      <c r="CB106" s="164" t="str">
        <f aca="false">IF(BQ106=1,BR106,CONCATENATE(A106, " x ",B106))</f>
        <v>SOCORRO OIVANE perdeu para ALEX OLIVEIRA por Rx</v>
      </c>
      <c r="CC106" s="164" t="str">
        <f aca="false">IF(BS106=1,BT106,CONCATENATE(A106, " x ",D106))</f>
        <v>SOCORRO OIVANE venceu ALESSANDRA DENOFRIO por WxO</v>
      </c>
      <c r="CD106" s="164" t="str">
        <f aca="false">IF(BU106=1,BV106,CONCATENATE(A106, " x ",F106))</f>
        <v>SOCORRO OIVANE venceu ADNER NERY por WxO</v>
      </c>
      <c r="CE106" s="164" t="str">
        <f aca="false">IF(BW106=1,BX106,CONCATENATE(A106, " x ",H106))</f>
        <v>SOCORRO OIVANE perdeu para LEONARDO MOURA por 1x6 2x6</v>
      </c>
      <c r="CF106" s="164" t="str">
        <f aca="false">IF(BY106=1,BZ106,CONCATENATE(A106, " x ",J106))</f>
        <v>SOCORRO OIVANE venceu ADALO REIS por 6x3 6x3</v>
      </c>
      <c r="CG106" s="164" t="n">
        <f aca="false">COUNTIF(BH106:BP106,"OxW")</f>
        <v>0</v>
      </c>
      <c r="CH106" s="164" t="str">
        <f aca="false">IF(CG106&gt;2,CONCATENATE(A106," perdeu ",CG106, " jogos por WxO - Seus resultados todos serão alterados para perdidos por WxO",""),"")</f>
        <v/>
      </c>
    </row>
    <row r="107" customFormat="false" ht="15" hidden="false" customHeight="false" outlineLevel="0" collapsed="false">
      <c r="A107" s="205" t="str">
        <f aca="false">'Result do Turno'!D107</f>
        <v>LEONARDO MOURA</v>
      </c>
      <c r="B107" s="164" t="str">
        <f aca="false">'Result do Turno'!V105</f>
        <v>ALESSANDRA DENOFRIO</v>
      </c>
      <c r="C107" s="164" t="str">
        <f aca="false">IF(BQ107=1,"",IF(M107=0,A107,B107))</f>
        <v/>
      </c>
      <c r="D107" s="164" t="str">
        <f aca="false">'Result do Turno'!AJ103</f>
        <v>ADNER NERY</v>
      </c>
      <c r="E107" s="164" t="str">
        <f aca="false">IF(BS107=1,"",IF(N107=0,A107,D107))</f>
        <v/>
      </c>
      <c r="F107" s="164" t="str">
        <f aca="false">'Result do Turno'!AX108</f>
        <v>ADALO REIS</v>
      </c>
      <c r="G107" s="164" t="str">
        <f aca="false">IF(BU107=1,"",IF(O107=0,A107,F107))</f>
        <v/>
      </c>
      <c r="H107" s="164" t="str">
        <f aca="false">'Result do Turno'!BL108</f>
        <v>SOCORRO OIVANE</v>
      </c>
      <c r="I107" s="164" t="str">
        <f aca="false">IF(BW107=1,"",IF(P107=0,A107,H107))</f>
        <v/>
      </c>
      <c r="J107" s="164" t="str">
        <f aca="false">'Result do Turno'!BZ105</f>
        <v>ALEX OLIVEIRA</v>
      </c>
      <c r="K107" s="164" t="str">
        <f aca="false">IF(BY107=1,"",IF(Q107=0,A107,J107))</f>
        <v/>
      </c>
      <c r="M107" s="207" t="n">
        <f aca="false">'Result do Turno'!U105</f>
        <v>0</v>
      </c>
      <c r="N107" s="207" t="str">
        <f aca="false">'Result do Turno'!AI103</f>
        <v>(D)</v>
      </c>
      <c r="O107" s="207" t="str">
        <f aca="false">'Result do Turno'!AW108</f>
        <v>(D)</v>
      </c>
      <c r="P107" s="207" t="n">
        <f aca="false">'Result do Turno'!BK108</f>
        <v>0</v>
      </c>
      <c r="Q107" s="207" t="str">
        <f aca="false">'Result do Turno'!BY105</f>
        <v>(D)</v>
      </c>
      <c r="R107" s="211" t="str">
        <f aca="false">IF('Result do Turno'!X106="","",'Result do Turno'!X106)</f>
        <v/>
      </c>
      <c r="S107" s="212" t="str">
        <f aca="false">IF('Result do Turno'!X105="","",'Result do Turno'!X105)</f>
        <v/>
      </c>
      <c r="T107" s="212" t="n">
        <f aca="false">IF('Result do Turno'!Y106="","",'Result do Turno'!Y106)</f>
        <v>6</v>
      </c>
      <c r="U107" s="212" t="n">
        <f aca="false">IF('Result do Turno'!Y105="","",'Result do Turno'!Y105)</f>
        <v>1</v>
      </c>
      <c r="V107" s="212" t="n">
        <f aca="false">IF('Result do Turno'!Z106="","",'Result do Turno'!Z106)</f>
        <v>6</v>
      </c>
      <c r="W107" s="212" t="n">
        <f aca="false">IF('Result do Turno'!Z105="","",'Result do Turno'!Z105)</f>
        <v>1</v>
      </c>
      <c r="X107" s="212" t="str">
        <f aca="false">IF('Result do Turno'!AA106="","",'Result do Turno'!AA106)</f>
        <v/>
      </c>
      <c r="Y107" s="213" t="str">
        <f aca="false">IF('Result do Turno'!AA105="","",'Result do Turno'!AA105)</f>
        <v/>
      </c>
      <c r="Z107" s="211" t="str">
        <f aca="false">IF('Result do Turno'!AL104="","",'Result do Turno'!AL104)</f>
        <v>W</v>
      </c>
      <c r="AA107" s="212" t="str">
        <f aca="false">IF('Result do Turno'!AL103="","",'Result do Turno'!AL103)</f>
        <v>O</v>
      </c>
      <c r="AB107" s="212" t="str">
        <f aca="false">IF('Result do Turno'!AM104="","",'Result do Turno'!AM104)</f>
        <v/>
      </c>
      <c r="AC107" s="212" t="str">
        <f aca="false">IF('Result do Turno'!AM103="","",'Result do Turno'!AM103)</f>
        <v/>
      </c>
      <c r="AD107" s="212" t="str">
        <f aca="false">IF('Result do Turno'!AN104="","",'Result do Turno'!AN104)</f>
        <v/>
      </c>
      <c r="AE107" s="212" t="str">
        <f aca="false">IF('Result do Turno'!AN103="","",'Result do Turno'!AN103)</f>
        <v/>
      </c>
      <c r="AF107" s="212" t="str">
        <f aca="false">IF('Result do Turno'!AO104="","",'Result do Turno'!AO104)</f>
        <v/>
      </c>
      <c r="AG107" s="213" t="str">
        <f aca="false">IF('Result do Turno'!AO103="","",'Result do Turno'!AO103)</f>
        <v/>
      </c>
      <c r="AH107" s="211" t="str">
        <f aca="false">IF('Result do Turno'!AZ107="","",'Result do Turno'!AZ107)</f>
        <v>W</v>
      </c>
      <c r="AI107" s="212" t="str">
        <f aca="false">IF('Result do Turno'!AZ108="","",'Result do Turno'!AZ108)</f>
        <v>O</v>
      </c>
      <c r="AJ107" s="212" t="str">
        <f aca="false">IF('Result do Turno'!BA107="","",'Result do Turno'!BA107)</f>
        <v/>
      </c>
      <c r="AK107" s="212" t="str">
        <f aca="false">IF('Result do Turno'!BA108="","",'Result do Turno'!BA108)</f>
        <v/>
      </c>
      <c r="AL107" s="212" t="str">
        <f aca="false">IF('Result do Turno'!BB107="","",'Result do Turno'!BB107)</f>
        <v/>
      </c>
      <c r="AM107" s="212" t="str">
        <f aca="false">IF('Result do Turno'!BB108="","",'Result do Turno'!BB108)</f>
        <v/>
      </c>
      <c r="AN107" s="212" t="str">
        <f aca="false">IF('Result do Turno'!BC107="","",'Result do Turno'!BC107)</f>
        <v/>
      </c>
      <c r="AO107" s="213" t="str">
        <f aca="false">IF('Result do Turno'!BC108="","",'Result do Turno'!BC108)</f>
        <v/>
      </c>
      <c r="AP107" s="211" t="str">
        <f aca="false">IF('Result do Turno'!BN107="","",'Result do Turno'!BN107)</f>
        <v/>
      </c>
      <c r="AQ107" s="212" t="str">
        <f aca="false">IF('Result do Turno'!BN108="","",'Result do Turno'!BN108)</f>
        <v/>
      </c>
      <c r="AR107" s="212" t="n">
        <f aca="false">IF('Result do Turno'!BO107="","",'Result do Turno'!BO107)</f>
        <v>6</v>
      </c>
      <c r="AS107" s="212" t="n">
        <f aca="false">IF('Result do Turno'!BO108="","",'Result do Turno'!BO108)</f>
        <v>1</v>
      </c>
      <c r="AT107" s="212" t="n">
        <f aca="false">IF('Result do Turno'!BP107="","",'Result do Turno'!BP107)</f>
        <v>6</v>
      </c>
      <c r="AU107" s="212" t="n">
        <f aca="false">IF('Result do Turno'!BP108="","",'Result do Turno'!BP108)</f>
        <v>2</v>
      </c>
      <c r="AV107" s="212" t="str">
        <f aca="false">IF('Result do Turno'!BQ107="","",'Result do Turno'!BQ107)</f>
        <v/>
      </c>
      <c r="AW107" s="213" t="str">
        <f aca="false">IF('Result do Turno'!BQ108="","",'Result do Turno'!BQ108)</f>
        <v/>
      </c>
      <c r="AX107" s="211" t="str">
        <f aca="false">IF('Result do Turno'!CB106="","",'Result do Turno'!CB106)</f>
        <v>W</v>
      </c>
      <c r="AY107" s="212" t="str">
        <f aca="false">IF('Result do Turno'!CB105="","",'Result do Turno'!CB105)</f>
        <v>O</v>
      </c>
      <c r="AZ107" s="212" t="str">
        <f aca="false">IF('Result do Turno'!CC106="","",'Result do Turno'!CC106)</f>
        <v/>
      </c>
      <c r="BA107" s="212" t="str">
        <f aca="false">IF('Result do Turno'!CC105="","",'Result do Turno'!CC105)</f>
        <v/>
      </c>
      <c r="BB107" s="212" t="str">
        <f aca="false">IF('Result do Turno'!CD106="","",'Result do Turno'!CD106)</f>
        <v/>
      </c>
      <c r="BC107" s="212" t="str">
        <f aca="false">IF('Result do Turno'!CD105="","",'Result do Turno'!CD105)</f>
        <v/>
      </c>
      <c r="BD107" s="212" t="str">
        <f aca="false">IF('Result do Turno'!CE106="","",'Result do Turno'!CE106)</f>
        <v/>
      </c>
      <c r="BE107" s="213" t="str">
        <f aca="false">IF('Result do Turno'!CE105="","",'Result do Turno'!CE105)</f>
        <v/>
      </c>
      <c r="BG107" s="164" t="n">
        <f aca="false">'Result do Turno'!W106</f>
        <v>1</v>
      </c>
      <c r="BH107" s="164" t="str">
        <f aca="false">IF(R107="",IF(X107="",CONCATENATE(T107,"x",U107," ",V107,"x",W107),CONCATENATE(T107,"x",U107," ",V107,"x",W107," ",X107,"x",Y107)),CONCATENATE(R107,"x",S107))</f>
        <v>6x1 6x1</v>
      </c>
      <c r="BI107" s="164" t="n">
        <f aca="false">'Result do Turno'!AK104</f>
        <v>1</v>
      </c>
      <c r="BJ107" s="164" t="str">
        <f aca="false">IF(Z107="",IF(AF107="",CONCATENATE(AB107,"x",AC107," ",AD107,"x",AE107),CONCATENATE(AB107,"x",AC107," ",AD107,"x",AE107," ",AF107,"x",AG107)),CONCATENATE(Z107,"x",AA107))</f>
        <v>WxO</v>
      </c>
      <c r="BK107" s="164" t="n">
        <f aca="false">'Result do Turno'!AY107</f>
        <v>1</v>
      </c>
      <c r="BL107" s="164" t="str">
        <f aca="false">IF(AH107="",IF(AN107="",CONCATENATE(AJ107,"x",AK107," ",AL107,"x",AM107),CONCATENATE(AJ107,"x",AK107," ",AL107,"x",AM107," ",AN107,"x",AO107)),CONCATENATE(AH107,"x",AI107))</f>
        <v>WxO</v>
      </c>
      <c r="BM107" s="164" t="n">
        <f aca="false">'Result do Turno'!BM107</f>
        <v>1</v>
      </c>
      <c r="BN107" s="164" t="str">
        <f aca="false">IF(AP107="",IF(AV107="",CONCATENATE(AR107,"x",AS107," ",AT107,"x",AU107),CONCATENATE(AR107,"x",AS107," ",AT107,"x",AU107," ",AV107,"x",AW107)),CONCATENATE(AP107,"x",AQ107))</f>
        <v>6x1 6x2</v>
      </c>
      <c r="BO107" s="164" t="n">
        <f aca="false">'Result do Turno'!CA106</f>
        <v>1</v>
      </c>
      <c r="BP107" s="164" t="str">
        <f aca="false">IF(AX107="",IF(BD107="",CONCATENATE(AZ107,"x",BA107," ",BB107,"x",BC107),CONCATENATE(AZ107,"x",BA107," ",BB107,"x",BC107," ",BD107,"x",BE107)),CONCATENATE(AX107,"x",AY107))</f>
        <v>WxO</v>
      </c>
      <c r="BQ107" s="164" t="n">
        <f aca="false">IF(BH107="x x","",1)</f>
        <v>1</v>
      </c>
      <c r="BR107" s="164" t="str">
        <f aca="false">IF(BG107=1,CONCATENATE($A107, " venceu ",B107," por ",BH107),IF(BH107="OxW",CONCATENATE($A107, " perdeu para ",B107," por WxO"),CONCATENATE($A107, " perdeu para ",B107," por ",BH107)))</f>
        <v>LEONARDO MOURA venceu ALESSANDRA DENOFRIO por 6x1 6x1</v>
      </c>
      <c r="BS107" s="164" t="n">
        <f aca="false">IF(BJ107="x x","",1)</f>
        <v>1</v>
      </c>
      <c r="BT107" s="164" t="str">
        <f aca="false">IF(BI107=1,CONCATENATE($A107, " venceu ",D107," por ",BJ107),IF(BJ107="OxW",CONCATENATE($A107, " perdeu para ",D107," por WxO"),CONCATENATE($A107, " perdeu para ",D107," por ",BJ107)))</f>
        <v>LEONARDO MOURA venceu ADNER NERY por WxO</v>
      </c>
      <c r="BU107" s="164" t="n">
        <f aca="false">IF(BL107="x x","",1)</f>
        <v>1</v>
      </c>
      <c r="BV107" s="164" t="str">
        <f aca="false">IF(BK107=1,CONCATENATE($A107, " venceu ",F107," por ",BL107),IF(BL107="OxW",CONCATENATE($A107, " perdeu para ",F107," por WxO"),CONCATENATE($A107, " perdeu para ",F107," por ",BL107)))</f>
        <v>LEONARDO MOURA venceu ADALO REIS por WxO</v>
      </c>
      <c r="BW107" s="164" t="n">
        <f aca="false">IF(BN107="x x","",1)</f>
        <v>1</v>
      </c>
      <c r="BX107" s="164" t="str">
        <f aca="false">IF(BM107=1,CONCATENATE($A107, " venceu ",H107," por ",BN107),IF(BN107="OxW",CONCATENATE($A107, " perdeu para ",H107," por WxO"),CONCATENATE($A107, " perdeu para ",H107," por ",BN107)))</f>
        <v>LEONARDO MOURA venceu SOCORRO OIVANE por 6x1 6x2</v>
      </c>
      <c r="BY107" s="164" t="n">
        <f aca="false">IF(BP107="x x","",1)</f>
        <v>1</v>
      </c>
      <c r="BZ107" s="164" t="str">
        <f aca="false">IF(BO107=1,CONCATENATE($A107, " venceu ",J107," por ",BP107),IF(BP107="OxW",CONCATENATE($A107, " perdeu para ",J107," por WxO"),CONCATENATE($A107, " perdeu para ",J107," por ",BP107)))</f>
        <v>LEONARDO MOURA venceu ALEX OLIVEIRA por WxO</v>
      </c>
      <c r="CB107" s="164" t="str">
        <f aca="false">IF(BQ107=1,BR107,CONCATENATE(A107, " x ",B107))</f>
        <v>LEONARDO MOURA venceu ALESSANDRA DENOFRIO por 6x1 6x1</v>
      </c>
      <c r="CC107" s="164" t="str">
        <f aca="false">IF(BS107=1,BT107,CONCATENATE(A107, " x ",D107))</f>
        <v>LEONARDO MOURA venceu ADNER NERY por WxO</v>
      </c>
      <c r="CD107" s="164" t="str">
        <f aca="false">IF(BU107=1,BV107,CONCATENATE(A107, " x ",F107))</f>
        <v>LEONARDO MOURA venceu ADALO REIS por WxO</v>
      </c>
      <c r="CE107" s="164" t="str">
        <f aca="false">IF(BW107=1,BX107,CONCATENATE(A107, " x ",H107))</f>
        <v>LEONARDO MOURA venceu SOCORRO OIVANE por 6x1 6x2</v>
      </c>
      <c r="CF107" s="164" t="str">
        <f aca="false">IF(BY107=1,BZ107,CONCATENATE(A107, " x ",J107))</f>
        <v>LEONARDO MOURA venceu ALEX OLIVEIRA por WxO</v>
      </c>
      <c r="CG107" s="164" t="n">
        <f aca="false">COUNTIF(BH107:BP107,"OxW")</f>
        <v>0</v>
      </c>
      <c r="CH107" s="164" t="str">
        <f aca="false">IF(CG107&gt;2,CONCATENATE(A107," perdeu ",CG107, " jogos por WxO - Seus resultados todos serão alterados para perdidos por WxO",""),"")</f>
        <v/>
      </c>
    </row>
    <row r="108" customFormat="false" ht="15" hidden="false" customHeight="false" outlineLevel="0" collapsed="false">
      <c r="A108" s="205" t="str">
        <f aca="false">'Result do Turno'!D108</f>
        <v>ADALO REIS</v>
      </c>
      <c r="B108" s="164" t="str">
        <f aca="false">'Result do Turno'!V103</f>
        <v>ADNER NERY</v>
      </c>
      <c r="C108" s="164" t="str">
        <f aca="false">IF(BQ108=1,"",IF(M108=0,A108,B108))</f>
        <v/>
      </c>
      <c r="D108" s="164" t="str">
        <f aca="false">'Result do Turno'!AJ107</f>
        <v>ALEX OLIVEIRA</v>
      </c>
      <c r="E108" s="164" t="str">
        <f aca="false">IF(BS108=1,"",IF(N108=0,A108,D108))</f>
        <v/>
      </c>
      <c r="F108" s="164" t="str">
        <f aca="false">'Result do Turno'!AX107</f>
        <v>LEONARDO MOURA</v>
      </c>
      <c r="G108" s="164" t="str">
        <f aca="false">IF(BU108=1,"",IF(O108=0,A108,F108))</f>
        <v/>
      </c>
      <c r="H108" s="164" t="str">
        <f aca="false">'Result do Turno'!BL105</f>
        <v>ALESSANDRA DENOFRIO</v>
      </c>
      <c r="I108" s="164" t="str">
        <f aca="false">IF(BW108=1,"",IF(P108=0,A108,H108))</f>
        <v/>
      </c>
      <c r="J108" s="164" t="str">
        <f aca="false">'Result do Turno'!BZ107</f>
        <v>SOCORRO OIVANE</v>
      </c>
      <c r="K108" s="164" t="str">
        <f aca="false">IF(BY108=1,"",IF(Q108=0,A108,J108))</f>
        <v/>
      </c>
      <c r="M108" s="207" t="n">
        <f aca="false">'Result do Turno'!U103</f>
        <v>0</v>
      </c>
      <c r="N108" s="207" t="str">
        <f aca="false">'Result do Turno'!AI107</f>
        <v>(D)</v>
      </c>
      <c r="O108" s="207" t="n">
        <f aca="false">'Result do Turno'!AW107</f>
        <v>0</v>
      </c>
      <c r="P108" s="207" t="n">
        <f aca="false">'Result do Turno'!BK105</f>
        <v>0</v>
      </c>
      <c r="Q108" s="207" t="str">
        <f aca="false">'Result do Turno'!BY107</f>
        <v>(D)</v>
      </c>
      <c r="R108" s="214" t="str">
        <f aca="false">IF('Result do Turno'!X104="","",'Result do Turno'!X104)</f>
        <v>W</v>
      </c>
      <c r="S108" s="215" t="str">
        <f aca="false">IF('Result do Turno'!X103="","",'Result do Turno'!X103)</f>
        <v>O</v>
      </c>
      <c r="T108" s="215" t="str">
        <f aca="false">IF('Result do Turno'!Y104="","",'Result do Turno'!Y104)</f>
        <v/>
      </c>
      <c r="U108" s="215" t="str">
        <f aca="false">IF('Result do Turno'!Y103="","",'Result do Turno'!Y103)</f>
        <v/>
      </c>
      <c r="V108" s="215" t="str">
        <f aca="false">IF('Result do Turno'!Z104="","",'Result do Turno'!Z104)</f>
        <v/>
      </c>
      <c r="W108" s="215" t="str">
        <f aca="false">IF('Result do Turno'!Z103="","",'Result do Turno'!Z103)</f>
        <v/>
      </c>
      <c r="X108" s="215" t="str">
        <f aca="false">IF('Result do Turno'!AA104="","",'Result do Turno'!AA104)</f>
        <v/>
      </c>
      <c r="Y108" s="216" t="str">
        <f aca="false">IF('Result do Turno'!AA103="","",'Result do Turno'!AA103)</f>
        <v/>
      </c>
      <c r="Z108" s="214" t="str">
        <f aca="false">IF('Result do Turno'!AL108="","",'Result do Turno'!AL108)</f>
        <v/>
      </c>
      <c r="AA108" s="215" t="str">
        <f aca="false">IF('Result do Turno'!AL107="","",'Result do Turno'!AL107)</f>
        <v/>
      </c>
      <c r="AB108" s="215" t="n">
        <f aca="false">IF('Result do Turno'!AM108="","",'Result do Turno'!AM108)</f>
        <v>6</v>
      </c>
      <c r="AC108" s="215" t="n">
        <f aca="false">IF('Result do Turno'!AM107="","",'Result do Turno'!AM107)</f>
        <v>4</v>
      </c>
      <c r="AD108" s="215" t="n">
        <f aca="false">IF('Result do Turno'!AN108="","",'Result do Turno'!AN108)</f>
        <v>6</v>
      </c>
      <c r="AE108" s="215" t="n">
        <f aca="false">IF('Result do Turno'!AN107="","",'Result do Turno'!AN107)</f>
        <v>2</v>
      </c>
      <c r="AF108" s="215" t="str">
        <f aca="false">IF('Result do Turno'!AO108="","",'Result do Turno'!AO108)</f>
        <v/>
      </c>
      <c r="AG108" s="216" t="str">
        <f aca="false">IF('Result do Turno'!AO107="","",'Result do Turno'!AO107)</f>
        <v/>
      </c>
      <c r="AH108" s="214" t="str">
        <f aca="false">IF('Result do Turno'!AZ108="","",'Result do Turno'!AZ108)</f>
        <v>O</v>
      </c>
      <c r="AI108" s="215" t="str">
        <f aca="false">IF('Result do Turno'!AZ107="","",'Result do Turno'!AZ107)</f>
        <v>W</v>
      </c>
      <c r="AJ108" s="215" t="str">
        <f aca="false">IF('Result do Turno'!BA108="","",'Result do Turno'!BA108)</f>
        <v/>
      </c>
      <c r="AK108" s="215" t="str">
        <f aca="false">IF('Result do Turno'!BA107="","",'Result do Turno'!BA107)</f>
        <v/>
      </c>
      <c r="AL108" s="215" t="str">
        <f aca="false">IF('Result do Turno'!BB108="","",'Result do Turno'!BB108)</f>
        <v/>
      </c>
      <c r="AM108" s="215" t="str">
        <f aca="false">IF('Result do Turno'!BB107="","",'Result do Turno'!BB107)</f>
        <v/>
      </c>
      <c r="AN108" s="215" t="str">
        <f aca="false">IF('Result do Turno'!BC108="","",'Result do Turno'!BC108)</f>
        <v/>
      </c>
      <c r="AO108" s="216" t="str">
        <f aca="false">IF('Result do Turno'!BC107="","",'Result do Turno'!BC107)</f>
        <v/>
      </c>
      <c r="AP108" s="214" t="str">
        <f aca="false">IF('Result do Turno'!BN106="","",'Result do Turno'!BN106)</f>
        <v/>
      </c>
      <c r="AQ108" s="215" t="str">
        <f aca="false">IF('Result do Turno'!BN105="","",'Result do Turno'!BN105)</f>
        <v/>
      </c>
      <c r="AR108" s="215" t="n">
        <f aca="false">IF('Result do Turno'!BO106="","",'Result do Turno'!BO106)</f>
        <v>6</v>
      </c>
      <c r="AS108" s="215" t="n">
        <f aca="false">IF('Result do Turno'!BO105="","",'Result do Turno'!BO105)</f>
        <v>2</v>
      </c>
      <c r="AT108" s="215" t="n">
        <f aca="false">IF('Result do Turno'!BP106="","",'Result do Turno'!BP106)</f>
        <v>5</v>
      </c>
      <c r="AU108" s="215" t="n">
        <f aca="false">IF('Result do Turno'!BP105="","",'Result do Turno'!BP105)</f>
        <v>7</v>
      </c>
      <c r="AV108" s="215" t="n">
        <f aca="false">IF('Result do Turno'!BQ106="","",'Result do Turno'!BQ106)</f>
        <v>10</v>
      </c>
      <c r="AW108" s="216" t="n">
        <f aca="false">IF('Result do Turno'!BQ105="","",'Result do Turno'!BQ105)</f>
        <v>6</v>
      </c>
      <c r="AX108" s="214" t="str">
        <f aca="false">IF('Result do Turno'!CB108="","",'Result do Turno'!CB108)</f>
        <v/>
      </c>
      <c r="AY108" s="215" t="str">
        <f aca="false">IF('Result do Turno'!CB107="","",'Result do Turno'!CB107)</f>
        <v/>
      </c>
      <c r="AZ108" s="215" t="n">
        <f aca="false">IF('Result do Turno'!CC108="","",'Result do Turno'!CC108)</f>
        <v>3</v>
      </c>
      <c r="BA108" s="215" t="n">
        <f aca="false">IF('Result do Turno'!CC107="","",'Result do Turno'!CC107)</f>
        <v>6</v>
      </c>
      <c r="BB108" s="215" t="n">
        <f aca="false">IF('Result do Turno'!CD108="","",'Result do Turno'!CD108)</f>
        <v>3</v>
      </c>
      <c r="BC108" s="215" t="n">
        <f aca="false">IF('Result do Turno'!CD107="","",'Result do Turno'!CD107)</f>
        <v>6</v>
      </c>
      <c r="BD108" s="215" t="str">
        <f aca="false">IF('Result do Turno'!CE108="","",'Result do Turno'!CE108)</f>
        <v/>
      </c>
      <c r="BE108" s="216" t="str">
        <f aca="false">IF('Result do Turno'!CE107="","",'Result do Turno'!CE107)</f>
        <v/>
      </c>
      <c r="BG108" s="164" t="n">
        <f aca="false">'Result do Turno'!W104</f>
        <v>1</v>
      </c>
      <c r="BH108" s="164" t="str">
        <f aca="false">IF(R108="",IF(X108="",CONCATENATE(T108,"x",U108," ",V108,"x",W108),CONCATENATE(T108,"x",U108," ",V108,"x",W108," ",X108,"x",Y108)),CONCATENATE(R108,"x",S108))</f>
        <v>WxO</v>
      </c>
      <c r="BI108" s="164" t="n">
        <f aca="false">'Result do Turno'!AK108</f>
        <v>1</v>
      </c>
      <c r="BJ108" s="164" t="str">
        <f aca="false">IF(Z108="",IF(AF108="",CONCATENATE(AB108,"x",AC108," ",AD108,"x",AE108),CONCATENATE(AB108,"x",AC108," ",AD108,"x",AE108," ",AF108,"x",AG108)),CONCATENATE(Z108,"x",AA108))</f>
        <v>6x4 6x2</v>
      </c>
      <c r="BK108" s="164" t="n">
        <f aca="false">'Result do Turno'!AY108</f>
        <v>0</v>
      </c>
      <c r="BL108" s="164" t="str">
        <f aca="false">IF(AH108="",IF(AN108="",CONCATENATE(AJ108,"x",AK108," ",AL108,"x",AM108),CONCATENATE(AJ108,"x",AK108," ",AL108,"x",AM108," ",AN108,"x",AO108)),CONCATENATE(AH108,"x",AI108))</f>
        <v>OxW</v>
      </c>
      <c r="BM108" s="164" t="n">
        <f aca="false">'Result do Turno'!BM106</f>
        <v>1</v>
      </c>
      <c r="BN108" s="164" t="str">
        <f aca="false">IF(AP108="",IF(AV108="",CONCATENATE(AR108,"x",AS108," ",AT108,"x",AU108),CONCATENATE(AR108,"x",AS108," ",AT108,"x",AU108," ",AV108,"x",AW108)),CONCATENATE(AP108,"x",AQ108))</f>
        <v>6x2 5x7 10x6</v>
      </c>
      <c r="BO108" s="164" t="n">
        <f aca="false">'Result do Turno'!CA108</f>
        <v>0</v>
      </c>
      <c r="BP108" s="164" t="str">
        <f aca="false">IF(AX108="",IF(BD108="",CONCATENATE(AZ108,"x",BA108," ",BB108,"x",BC108),CONCATENATE(AZ108,"x",BA108," ",BB108,"x",BC108," ",BD108,"x",BE108)),CONCATENATE(AX108,"x",AY108))</f>
        <v>3x6 3x6</v>
      </c>
      <c r="BQ108" s="164" t="n">
        <f aca="false">IF(BH108="x x","",1)</f>
        <v>1</v>
      </c>
      <c r="BR108" s="164" t="str">
        <f aca="false">IF(BG108=1,CONCATENATE($A108, " venceu ",B108," por ",BH108),IF(BH108="OxW",CONCATENATE($A108, " perdeu para ",B108," por WxO"),CONCATENATE($A108, " perdeu para ",B108," por ",BH108)))</f>
        <v>ADALO REIS venceu ADNER NERY por WxO</v>
      </c>
      <c r="BS108" s="164" t="n">
        <f aca="false">IF(BJ108="x x","",1)</f>
        <v>1</v>
      </c>
      <c r="BT108" s="164" t="str">
        <f aca="false">IF(BI108=1,CONCATENATE($A108, " venceu ",D108," por ",BJ108),IF(BJ108="OxW",CONCATENATE($A108, " perdeu para ",D108," por WxO"),CONCATENATE($A108, " perdeu para ",D108," por ",BJ108)))</f>
        <v>ADALO REIS venceu ALEX OLIVEIRA por 6x4 6x2</v>
      </c>
      <c r="BU108" s="164" t="n">
        <f aca="false">IF(BL108="x x","",1)</f>
        <v>1</v>
      </c>
      <c r="BV108" s="164" t="str">
        <f aca="false">IF(BK108=1,CONCATENATE($A108, " venceu ",F108," por ",BL108),IF(BL108="OxW",CONCATENATE($A108, " perdeu para ",F108," por WxO"),CONCATENATE($A108, " perdeu para ",F108," por ",BL108)))</f>
        <v>ADALO REIS perdeu para LEONARDO MOURA por WxO</v>
      </c>
      <c r="BW108" s="164" t="n">
        <f aca="false">IF(BN108="x x","",1)</f>
        <v>1</v>
      </c>
      <c r="BX108" s="164" t="str">
        <f aca="false">IF(BM108=1,CONCATENATE($A108, " venceu ",H108," por ",BN108),IF(BN108="OxW",CONCATENATE($A108, " perdeu para ",H108," por WxO"),CONCATENATE($A108, " perdeu para ",H108," por ",BN108)))</f>
        <v>ADALO REIS venceu ALESSANDRA DENOFRIO por 6x2 5x7 10x6</v>
      </c>
      <c r="BY108" s="164" t="n">
        <f aca="false">IF(BP108="x x","",1)</f>
        <v>1</v>
      </c>
      <c r="BZ108" s="164" t="str">
        <f aca="false">IF(BO108=1,CONCATENATE($A108, " venceu ",J108," por ",BP108),IF(BP108="OxW",CONCATENATE($A108, " perdeu para ",J108," por WxO"),CONCATENATE($A108, " perdeu para ",J108," por ",BP108)))</f>
        <v>ADALO REIS perdeu para SOCORRO OIVANE por 3x6 3x6</v>
      </c>
      <c r="CB108" s="164" t="str">
        <f aca="false">IF(BQ108=1,BR108,CONCATENATE(A108, " x ",B108))</f>
        <v>ADALO REIS venceu ADNER NERY por WxO</v>
      </c>
      <c r="CC108" s="164" t="str">
        <f aca="false">IF(BS108=1,BT108,CONCATENATE(A108, " x ",D108))</f>
        <v>ADALO REIS venceu ALEX OLIVEIRA por 6x4 6x2</v>
      </c>
      <c r="CD108" s="164" t="str">
        <f aca="false">IF(BU108=1,BV108,CONCATENATE(A108, " x ",F108))</f>
        <v>ADALO REIS perdeu para LEONARDO MOURA por WxO</v>
      </c>
      <c r="CE108" s="164" t="str">
        <f aca="false">IF(BW108=1,BX108,CONCATENATE(A108, " x ",H108))</f>
        <v>ADALO REIS venceu ALESSANDRA DENOFRIO por 6x2 5x7 10x6</v>
      </c>
      <c r="CF108" s="164" t="str">
        <f aca="false">IF(BY108=1,BZ108,CONCATENATE(A108, " x ",J108))</f>
        <v>ADALO REIS perdeu para SOCORRO OIVANE por 3x6 3x6</v>
      </c>
      <c r="CG108" s="164" t="n">
        <f aca="false">COUNTIF(BH108:BP108,"OxW")</f>
        <v>1</v>
      </c>
      <c r="CH108" s="164" t="str">
        <f aca="false">IF(CG108&gt;2,CONCATENATE(A108," perdeu ",CG108, " jogos por WxO - Seus resultados todos serão alterados para perdidos por WxO",""),"")</f>
        <v/>
      </c>
    </row>
    <row r="109" customFormat="false" ht="15" hidden="false" customHeight="false" outlineLevel="0" collapsed="false">
      <c r="BG109" s="164" t="n">
        <f aca="false">'Result do Turno'!W109</f>
        <v>0</v>
      </c>
      <c r="BI109" s="164" t="n">
        <f aca="false">'Result do Turno'!AK109</f>
        <v>0</v>
      </c>
      <c r="BL109" s="164" t="str">
        <f aca="false">IF(AH109="",IF(AN109="",CONCATENATE(AJ109,"x",AK109," ",AL109,"x",AM109),CONCATENATE(AJ109,"x",AK109," ",AL109,"x",AM109," ",AN109,"x",AO109)),CONCATENATE(AH109,"x",AI109))</f>
        <v>x x</v>
      </c>
      <c r="BN109" s="164" t="str">
        <f aca="false">IF(AP109="",IF(AV109="",CONCATENATE(AR109,"x",AS109," ",AT109,"x",AU109),CONCATENATE(AR109,"x",AS109," ",AT109,"x",AU109," ",AV109,"x",AW109)),CONCATENATE(AP109,"x",AQ109))</f>
        <v>x x</v>
      </c>
      <c r="BP109" s="164" t="str">
        <f aca="false">IF(AX109="",IF(BD109="",CONCATENATE(AZ109,"x",BA109," ",BB109,"x",BC109),CONCATENATE(AZ109,"x",BA109," ",BB109,"x",BC109," ",BD109,"x",BE109)),CONCATENATE(AX109,"x",AY109))</f>
        <v>x x</v>
      </c>
      <c r="CH109" s="164" t="str">
        <f aca="false">IF(CG109&gt;2,CONCATENATE(A109," perdeu ",CG109, " jogos por WxO - Seus resultados todos serão alterados para perdidos por WxO",""),"")</f>
        <v/>
      </c>
    </row>
    <row r="110" customFormat="false" ht="15" hidden="false" customHeight="false" outlineLevel="0" collapsed="false">
      <c r="BG110" s="164" t="n">
        <f aca="false">'Result do Turno'!W110</f>
        <v>0</v>
      </c>
      <c r="BI110" s="164" t="n">
        <f aca="false">'Result do Turno'!AK110</f>
        <v>0</v>
      </c>
      <c r="BL110" s="164" t="str">
        <f aca="false">IF(AH110="",IF(AN110="",CONCATENATE(AJ110,"x",AK110," ",AL110,"x",AM110),CONCATENATE(AJ110,"x",AK110," ",AL110,"x",AM110," ",AN110,"x",AO110)),CONCATENATE(AH110,"x",AI110))</f>
        <v>x x</v>
      </c>
      <c r="BN110" s="164" t="str">
        <f aca="false">IF(AP110="",IF(AV110="",CONCATENATE(AR110,"x",AS110," ",AT110,"x",AU110),CONCATENATE(AR110,"x",AS110," ",AT110,"x",AU110," ",AV110,"x",AW110)),CONCATENATE(AP110,"x",AQ110))</f>
        <v>x x</v>
      </c>
      <c r="BP110" s="164" t="str">
        <f aca="false">IF(AX110="",IF(BD110="",CONCATENATE(AZ110,"x",BA110," ",BB110,"x",BC110),CONCATENATE(AZ110,"x",BA110," ",BB110,"x",BC110," ",BD110,"x",BE110)),CONCATENATE(AX110,"x",AY110))</f>
        <v>x x</v>
      </c>
      <c r="CH110" s="164" t="str">
        <f aca="false">IF(CG110&gt;2,CONCATENATE(A110," perdeu ",CG110, " jogos por WxO - Seus resultados todos serão alterados para perdidos por WxO",""),"")</f>
        <v/>
      </c>
    </row>
    <row r="111" customFormat="false" ht="15" hidden="false" customHeight="false" outlineLevel="0" collapsed="false">
      <c r="E111" s="164" t="s">
        <v>133</v>
      </c>
      <c r="G111" s="164" t="s">
        <v>133</v>
      </c>
      <c r="I111" s="164" t="s">
        <v>134</v>
      </c>
      <c r="K111" s="164" t="s">
        <v>135</v>
      </c>
      <c r="BG111" s="164" t="n">
        <f aca="false">'Result do Turno'!W111</f>
        <v>0</v>
      </c>
      <c r="BI111" s="164" t="n">
        <f aca="false">'Result do Turno'!AK111</f>
        <v>0</v>
      </c>
      <c r="BL111" s="164" t="str">
        <f aca="false">IF(AH111="",IF(AN111="",CONCATENATE(AJ111,"x",AK111," ",AL111,"x",AM111),CONCATENATE(AJ111,"x",AK111," ",AL111,"x",AM111," ",AN111,"x",AO111)),CONCATENATE(AH111,"x",AI111))</f>
        <v>x x</v>
      </c>
      <c r="BN111" s="164" t="str">
        <f aca="false">IF(AP111="",IF(AV111="",CONCATENATE(AR111,"x",AS111," ",AT111,"x",AU111),CONCATENATE(AR111,"x",AS111," ",AT111,"x",AU111," ",AV111,"x",AW111)),CONCATENATE(AP111,"x",AQ111))</f>
        <v>x x</v>
      </c>
      <c r="BP111" s="164" t="str">
        <f aca="false">IF(AX111="",IF(BD111="",CONCATENATE(AZ111,"x",BA111," ",BB111,"x",BC111),CONCATENATE(AZ111,"x",BA111," ",BB111,"x",BC111," ",BD111,"x",BE111)),CONCATENATE(AX111,"x",AY111))</f>
        <v>x x</v>
      </c>
      <c r="CH111" s="164" t="str">
        <f aca="false">IF(CG111&gt;2,CONCATENATE(A111," perdeu ",CG111, " jogos por WxO - Seus resultados todos serão alterados para perdidos por WxO",""),"")</f>
        <v/>
      </c>
    </row>
    <row r="112" customFormat="false" ht="15" hidden="false" customHeight="false" outlineLevel="0" collapsed="false">
      <c r="A112" s="205" t="str">
        <f aca="false">'Result do Turno'!D112</f>
        <v>IDENI MEDEIROS</v>
      </c>
      <c r="B112" s="206" t="str">
        <f aca="false">'Result do Turno'!V113</f>
        <v>MARIO ALLE</v>
      </c>
      <c r="C112" s="164" t="str">
        <f aca="false">IF(BQ112=1,"",IF(M112=0,A112,B112))</f>
        <v/>
      </c>
      <c r="D112" s="164" t="str">
        <f aca="false">'Result do Turno'!AJ113</f>
        <v>JOÃO COZZA</v>
      </c>
      <c r="E112" s="164" t="str">
        <f aca="false">IF(BS112=1,"",IF(N112=0,A112,D112))</f>
        <v/>
      </c>
      <c r="F112" s="206" t="str">
        <f aca="false">'Result do Turno'!AX113</f>
        <v>MARCIO SARMENTO</v>
      </c>
      <c r="G112" s="164" t="str">
        <f aca="false">IF(BU112=1,"",IF(O112=0,A112,F112))</f>
        <v/>
      </c>
      <c r="H112" s="206" t="str">
        <f aca="false">'Result do Turno'!BL113</f>
        <v>REGINALDO MACHADO</v>
      </c>
      <c r="I112" s="164" t="str">
        <f aca="false">IF(BW112=1,"",IF(P112=0,A112,H112))</f>
        <v/>
      </c>
      <c r="J112" s="206" t="str">
        <f aca="false">'Result do Turno'!BZ113</f>
        <v>SAULO MEDEIROS</v>
      </c>
      <c r="K112" s="164" t="str">
        <f aca="false">IF(BY112=1,"",IF(Q112=0,A112,J112))</f>
        <v/>
      </c>
      <c r="M112" s="207" t="str">
        <f aca="false">'Result do Turno'!U113</f>
        <v>(D)</v>
      </c>
      <c r="N112" s="207" t="n">
        <f aca="false">'Result do Turno'!AI113</f>
        <v>0</v>
      </c>
      <c r="O112" s="207" t="str">
        <f aca="false">'Result do Turno'!AW113</f>
        <v>(D)</v>
      </c>
      <c r="P112" s="207" t="n">
        <f aca="false">'Result do Turno'!BK113</f>
        <v>0</v>
      </c>
      <c r="Q112" s="207" t="str">
        <f aca="false">'Result do Turno'!BY113</f>
        <v>(D)</v>
      </c>
      <c r="R112" s="208" t="str">
        <f aca="false">IF('Result do Turno'!X112="","",'Result do Turno'!X112)</f>
        <v/>
      </c>
      <c r="S112" s="209" t="str">
        <f aca="false">IF('Result do Turno'!X113="","",'Result do Turno'!X113)</f>
        <v/>
      </c>
      <c r="T112" s="209" t="n">
        <f aca="false">IF('Result do Turno'!Y112="","",'Result do Turno'!Y112)</f>
        <v>6</v>
      </c>
      <c r="U112" s="209" t="n">
        <f aca="false">IF('Result do Turno'!Y113="","",'Result do Turno'!Y113)</f>
        <v>7</v>
      </c>
      <c r="V112" s="209" t="n">
        <f aca="false">IF('Result do Turno'!Z112="","",'Result do Turno'!Z112)</f>
        <v>2</v>
      </c>
      <c r="W112" s="209" t="n">
        <f aca="false">IF('Result do Turno'!Z113="","",'Result do Turno'!Z113)</f>
        <v>6</v>
      </c>
      <c r="X112" s="209" t="str">
        <f aca="false">IF('Result do Turno'!AA112="","",'Result do Turno'!AA112)</f>
        <v/>
      </c>
      <c r="Y112" s="210" t="str">
        <f aca="false">IF('Result do Turno'!AA113="","",'Result do Turno'!AA113)</f>
        <v/>
      </c>
      <c r="Z112" s="208" t="str">
        <f aca="false">IF('Result do Turno'!AL112="","",'Result do Turno'!AL112)</f>
        <v/>
      </c>
      <c r="AA112" s="209" t="str">
        <f aca="false">IF('Result do Turno'!AL113="","",'Result do Turno'!AL113)</f>
        <v/>
      </c>
      <c r="AB112" s="209" t="n">
        <f aca="false">IF('Result do Turno'!AM112="","",'Result do Turno'!AM112)</f>
        <v>2</v>
      </c>
      <c r="AC112" s="209" t="n">
        <f aca="false">IF('Result do Turno'!AM113="","",'Result do Turno'!AM113)</f>
        <v>6</v>
      </c>
      <c r="AD112" s="209" t="n">
        <f aca="false">IF('Result do Turno'!AN112="","",'Result do Turno'!AN112)</f>
        <v>6</v>
      </c>
      <c r="AE112" s="209" t="n">
        <f aca="false">IF('Result do Turno'!AN113="","",'Result do Turno'!AN113)</f>
        <v>4</v>
      </c>
      <c r="AF112" s="209" t="n">
        <f aca="false">IF('Result do Turno'!AO112="","",'Result do Turno'!AO112)</f>
        <v>6</v>
      </c>
      <c r="AG112" s="210" t="n">
        <f aca="false">IF('Result do Turno'!AO113="","",'Result do Turno'!AO113)</f>
        <v>10</v>
      </c>
      <c r="AH112" s="208" t="str">
        <f aca="false">IF('Result do Turno'!AZ112="","",'Result do Turno'!AZ112)</f>
        <v/>
      </c>
      <c r="AI112" s="209" t="str">
        <f aca="false">IF('Result do Turno'!AZ113="","",'Result do Turno'!AZ113)</f>
        <v/>
      </c>
      <c r="AJ112" s="209" t="n">
        <f aca="false">IF('Result do Turno'!BA112="","",'Result do Turno'!BA112)</f>
        <v>6</v>
      </c>
      <c r="AK112" s="209" t="n">
        <f aca="false">IF('Result do Turno'!BA113="","",'Result do Turno'!BA113)</f>
        <v>2</v>
      </c>
      <c r="AL112" s="209" t="n">
        <f aca="false">IF('Result do Turno'!BB112="","",'Result do Turno'!BB112)</f>
        <v>6</v>
      </c>
      <c r="AM112" s="209" t="n">
        <f aca="false">IF('Result do Turno'!BB113="","",'Result do Turno'!BB113)</f>
        <v>1</v>
      </c>
      <c r="AN112" s="209" t="str">
        <f aca="false">IF('Result do Turno'!BC112="","",'Result do Turno'!BC112)</f>
        <v/>
      </c>
      <c r="AO112" s="210" t="str">
        <f aca="false">IF('Result do Turno'!BC113="","",'Result do Turno'!BC113)</f>
        <v/>
      </c>
      <c r="AP112" s="208" t="str">
        <f aca="false">IF('Result do Turno'!BN112="","",'Result do Turno'!BN112)</f>
        <v>W</v>
      </c>
      <c r="AQ112" s="209" t="str">
        <f aca="false">IF('Result do Turno'!BN113="","",'Result do Turno'!BN113)</f>
        <v>O</v>
      </c>
      <c r="AR112" s="209" t="str">
        <f aca="false">IF('Result do Turno'!BO112="","",'Result do Turno'!BO112)</f>
        <v/>
      </c>
      <c r="AS112" s="209" t="str">
        <f aca="false">IF('Result do Turno'!BO113="","",'Result do Turno'!BO113)</f>
        <v/>
      </c>
      <c r="AT112" s="209" t="str">
        <f aca="false">IF('Result do Turno'!BP112="","",'Result do Turno'!BP112)</f>
        <v/>
      </c>
      <c r="AU112" s="209" t="str">
        <f aca="false">IF('Result do Turno'!BP113="","",'Result do Turno'!BP113)</f>
        <v/>
      </c>
      <c r="AV112" s="209" t="str">
        <f aca="false">IF('Result do Turno'!BQ112="","",'Result do Turno'!BQ112)</f>
        <v/>
      </c>
      <c r="AW112" s="210" t="str">
        <f aca="false">IF('Result do Turno'!BQ113="","",'Result do Turno'!BQ113)</f>
        <v/>
      </c>
      <c r="AX112" s="208" t="str">
        <f aca="false">IF('Result do Turno'!CB112="","",'Result do Turno'!CB112)</f>
        <v/>
      </c>
      <c r="AY112" s="209" t="str">
        <f aca="false">IF('Result do Turno'!CB113="","",'Result do Turno'!CB113)</f>
        <v/>
      </c>
      <c r="AZ112" s="209" t="n">
        <f aca="false">IF('Result do Turno'!CC112="","",'Result do Turno'!CC112)</f>
        <v>4</v>
      </c>
      <c r="BA112" s="209" t="n">
        <f aca="false">IF('Result do Turno'!CC113="","",'Result do Turno'!CC113)</f>
        <v>6</v>
      </c>
      <c r="BB112" s="209" t="n">
        <f aca="false">IF('Result do Turno'!CD112="","",'Result do Turno'!CD112)</f>
        <v>3</v>
      </c>
      <c r="BC112" s="209" t="n">
        <f aca="false">IF('Result do Turno'!CD113="","",'Result do Turno'!CD113)</f>
        <v>6</v>
      </c>
      <c r="BD112" s="209" t="str">
        <f aca="false">IF('Result do Turno'!CE112="","",'Result do Turno'!CE112)</f>
        <v/>
      </c>
      <c r="BE112" s="210" t="str">
        <f aca="false">IF('Result do Turno'!CE113="","",'Result do Turno'!CE113)</f>
        <v/>
      </c>
      <c r="BG112" s="164" t="n">
        <f aca="false">'Result do Turno'!W112</f>
        <v>0</v>
      </c>
      <c r="BH112" s="164" t="str">
        <f aca="false">IF(R112="",IF(X112="",CONCATENATE(T112,"x",U112," ",V112,"x",W112),CONCATENATE(T112,"x",U112," ",V112,"x",W112," ",X112,"x",Y112)),CONCATENATE(R112,"x",S112))</f>
        <v>6x7 2x6</v>
      </c>
      <c r="BI112" s="164" t="n">
        <f aca="false">'Result do Turno'!AK112</f>
        <v>0</v>
      </c>
      <c r="BJ112" s="164" t="str">
        <f aca="false">IF(Z112="",IF(AF112="",CONCATENATE(AB112,"x",AC112," ",AD112,"x",AE112),CONCATENATE(AB112,"x",AC112," ",AD112,"x",AE112," ",AF112,"x",AG112)),CONCATENATE(Z112,"x",AA112))</f>
        <v>2x6 6x4 6x10</v>
      </c>
      <c r="BK112" s="164" t="n">
        <f aca="false">'Result do Turno'!AY112</f>
        <v>1</v>
      </c>
      <c r="BL112" s="164" t="str">
        <f aca="false">IF(AH112="",IF(AN112="",CONCATENATE(AJ112,"x",AK112," ",AL112,"x",AM112),CONCATENATE(AJ112,"x",AK112," ",AL112,"x",AM112," ",AN112,"x",AO112)),CONCATENATE(AH112,"x",AI112))</f>
        <v>6x2 6x1</v>
      </c>
      <c r="BM112" s="164" t="n">
        <f aca="false">'Result do Turno'!BM112</f>
        <v>1</v>
      </c>
      <c r="BN112" s="164" t="str">
        <f aca="false">IF(AP112="",IF(AV112="",CONCATENATE(AR112,"x",AS112," ",AT112,"x",AU112),CONCATENATE(AR112,"x",AS112," ",AT112,"x",AU112," ",AV112,"x",AW112)),CONCATENATE(AP112,"x",AQ112))</f>
        <v>WxO</v>
      </c>
      <c r="BO112" s="164" t="n">
        <f aca="false">'Result do Turno'!CA112</f>
        <v>0</v>
      </c>
      <c r="BP112" s="164" t="str">
        <f aca="false">IF(AX112="",IF(BD112="",CONCATENATE(AZ112,"x",BA112," ",BB112,"x",BC112),CONCATENATE(AZ112,"x",BA112," ",BB112,"x",BC112," ",BD112,"x",BE112)),CONCATENATE(AX112,"x",AY112))</f>
        <v>4x6 3x6</v>
      </c>
      <c r="BQ112" s="164" t="n">
        <f aca="false">IF(BH112="x x","",1)</f>
        <v>1</v>
      </c>
      <c r="BR112" s="164" t="str">
        <f aca="false">IF(BG112=1,CONCATENATE($A112, " venceu ",B112," por ",BH112),IF(BH112="OxW",CONCATENATE($A112, " perdeu para ",B112," por WxO"),CONCATENATE($A112, " perdeu para ",B112," por ",BH112)))</f>
        <v>IDENI MEDEIROS perdeu para MARIO ALLE por 6x7 2x6</v>
      </c>
      <c r="BS112" s="164" t="n">
        <f aca="false">IF(BJ112="x x","",1)</f>
        <v>1</v>
      </c>
      <c r="BT112" s="164" t="str">
        <f aca="false">IF(BI112=1,CONCATENATE($A112, " venceu ",D112," por ",BJ112),IF(BJ112="OxW",CONCATENATE($A112, " perdeu para ",D112," por WxO"),CONCATENATE($A112, " perdeu para ",D112," por ",BJ112)))</f>
        <v>IDENI MEDEIROS perdeu para JOÃO COZZA por 2x6 6x4 6x10</v>
      </c>
      <c r="BU112" s="164" t="n">
        <f aca="false">IF(BL112="x x","",1)</f>
        <v>1</v>
      </c>
      <c r="BV112" s="164" t="str">
        <f aca="false">IF(BK112=1,CONCATENATE($A112, " venceu ",F112," por ",BL112),IF(BL112="OxW",CONCATENATE($A112, " perdeu para ",F112," por WxO"),CONCATENATE($A112, " perdeu para ",F112," por ",BL112)))</f>
        <v>IDENI MEDEIROS venceu MARCIO SARMENTO por 6x2 6x1</v>
      </c>
      <c r="BW112" s="164" t="n">
        <f aca="false">IF(BN112="x x","",1)</f>
        <v>1</v>
      </c>
      <c r="BX112" s="164" t="str">
        <f aca="false">IF(BM112=1,CONCATENATE($A112, " venceu ",H112," por ",BN112),IF(BN112="OxW",CONCATENATE($A112, " perdeu para ",H112," por WxO"),CONCATENATE($A112, " perdeu para ",H112," por ",BN112)))</f>
        <v>IDENI MEDEIROS venceu REGINALDO MACHADO por WxO</v>
      </c>
      <c r="BY112" s="164" t="n">
        <f aca="false">IF(BP112="x x","",1)</f>
        <v>1</v>
      </c>
      <c r="BZ112" s="164" t="str">
        <f aca="false">IF(BO112=1,CONCATENATE($A112, " venceu ",J112," por ",BP112),IF(BP112="OxW",CONCATENATE($A112, " perdeu para ",J112," por WxO"),CONCATENATE($A112, " perdeu para ",J112," por ",BP112)))</f>
        <v>IDENI MEDEIROS perdeu para SAULO MEDEIROS por 4x6 3x6</v>
      </c>
      <c r="CB112" s="164" t="str">
        <f aca="false">IF(BQ112=1,BR112,CONCATENATE(A112, " x ",B112))</f>
        <v>IDENI MEDEIROS perdeu para MARIO ALLE por 6x7 2x6</v>
      </c>
      <c r="CC112" s="164" t="str">
        <f aca="false">IF(BS112=1,BT112,CONCATENATE(A112, " x ",D112))</f>
        <v>IDENI MEDEIROS perdeu para JOÃO COZZA por 2x6 6x4 6x10</v>
      </c>
      <c r="CD112" s="164" t="str">
        <f aca="false">IF(BU112=1,BV112,CONCATENATE(A112, " x ",F112))</f>
        <v>IDENI MEDEIROS venceu MARCIO SARMENTO por 6x2 6x1</v>
      </c>
      <c r="CE112" s="164" t="str">
        <f aca="false">IF(BW112=1,BX112,CONCATENATE(A112, " x ",H112))</f>
        <v>IDENI MEDEIROS venceu REGINALDO MACHADO por WxO</v>
      </c>
      <c r="CF112" s="164" t="str">
        <f aca="false">IF(BY112=1,BZ112,CONCATENATE(A112, " x ",J112))</f>
        <v>IDENI MEDEIROS perdeu para SAULO MEDEIROS por 4x6 3x6</v>
      </c>
      <c r="CG112" s="164" t="n">
        <f aca="false">COUNTIF(BH112:BP112,"OxW")</f>
        <v>0</v>
      </c>
      <c r="CH112" s="164" t="str">
        <f aca="false">IF(CG112&gt;2,CONCATENATE(A112," perdeu ",CG112, " jogos por WxO - Seus resultados todos serão alterados para perdidos por WxO",""),"")</f>
        <v/>
      </c>
    </row>
    <row r="113" customFormat="false" ht="15" hidden="false" customHeight="false" outlineLevel="0" collapsed="false">
      <c r="A113" s="205" t="str">
        <f aca="false">'Result do Turno'!D113</f>
        <v>SAULO MEDEIROS</v>
      </c>
      <c r="B113" s="164" t="str">
        <f aca="false">'Result do Turno'!V115</f>
        <v>JOÃO COZZA</v>
      </c>
      <c r="C113" s="164" t="str">
        <f aca="false">IF(BQ113=1,"",IF(M113=0,A113,B113))</f>
        <v/>
      </c>
      <c r="D113" s="164" t="str">
        <f aca="false">'Result do Turno'!AJ115</f>
        <v>MARCIO SARMENTO</v>
      </c>
      <c r="E113" s="164" t="str">
        <f aca="false">IF(BS113=1,"",IF(N113=0,A113,D113))</f>
        <v/>
      </c>
      <c r="F113" s="164" t="str">
        <f aca="false">'Result do Turno'!AX115</f>
        <v>REGINALDO MACHADO</v>
      </c>
      <c r="G113" s="164" t="str">
        <f aca="false">IF(BU113=1,"",IF(O113=0,A113,F113))</f>
        <v/>
      </c>
      <c r="H113" s="164" t="str">
        <f aca="false">'Result do Turno'!BL115</f>
        <v>MARIO ALLE</v>
      </c>
      <c r="I113" s="164" t="str">
        <f aca="false">IF(BW113=1,"",IF(P113=0,A113,H113))</f>
        <v/>
      </c>
      <c r="J113" s="164" t="str">
        <f aca="false">'Result do Turno'!BZ112</f>
        <v>IDENI MEDEIROS</v>
      </c>
      <c r="K113" s="164" t="str">
        <f aca="false">IF(BY113=1,"",IF(Q113=0,A113,J113))</f>
        <v/>
      </c>
      <c r="M113" s="207" t="str">
        <f aca="false">'Result do Turno'!U115</f>
        <v>(D)</v>
      </c>
      <c r="N113" s="207" t="n">
        <f aca="false">'Result do Turno'!AI115</f>
        <v>0</v>
      </c>
      <c r="O113" s="207" t="str">
        <f aca="false">'Result do Turno'!AW115</f>
        <v>(D)</v>
      </c>
      <c r="P113" s="207" t="str">
        <f aca="false">'Result do Turno'!BK115</f>
        <v>(D)</v>
      </c>
      <c r="Q113" s="207" t="n">
        <f aca="false">'Result do Turno'!BY112</f>
        <v>0</v>
      </c>
      <c r="R113" s="211" t="str">
        <f aca="false">IF('Result do Turno'!X114="","",'Result do Turno'!X114)</f>
        <v/>
      </c>
      <c r="S113" s="212" t="str">
        <f aca="false">IF('Result do Turno'!X115="","",'Result do Turno'!X115)</f>
        <v/>
      </c>
      <c r="T113" s="212" t="n">
        <f aca="false">IF('Result do Turno'!Y114="","",'Result do Turno'!Y114)</f>
        <v>3</v>
      </c>
      <c r="U113" s="212" t="n">
        <f aca="false">IF('Result do Turno'!Y115="","",'Result do Turno'!Y115)</f>
        <v>6</v>
      </c>
      <c r="V113" s="212" t="n">
        <f aca="false">IF('Result do Turno'!Z114="","",'Result do Turno'!Z114)</f>
        <v>7</v>
      </c>
      <c r="W113" s="212" t="n">
        <f aca="false">IF('Result do Turno'!Z115="","",'Result do Turno'!Z115)</f>
        <v>6</v>
      </c>
      <c r="X113" s="212" t="n">
        <f aca="false">IF('Result do Turno'!AA114="","",'Result do Turno'!AA114)</f>
        <v>10</v>
      </c>
      <c r="Y113" s="213" t="n">
        <f aca="false">IF('Result do Turno'!AA115="","",'Result do Turno'!AA115)</f>
        <v>5</v>
      </c>
      <c r="Z113" s="211" t="str">
        <f aca="false">IF('Result do Turno'!AL114="","",'Result do Turno'!AL114)</f>
        <v>W</v>
      </c>
      <c r="AA113" s="212" t="str">
        <f aca="false">IF('Result do Turno'!AL115="","",'Result do Turno'!AL115)</f>
        <v>O</v>
      </c>
      <c r="AB113" s="212" t="str">
        <f aca="false">IF('Result do Turno'!AM114="","",'Result do Turno'!AM114)</f>
        <v/>
      </c>
      <c r="AC113" s="212" t="str">
        <f aca="false">IF('Result do Turno'!AM115="","",'Result do Turno'!AM115)</f>
        <v/>
      </c>
      <c r="AD113" s="212" t="str">
        <f aca="false">IF('Result do Turno'!AN114="","",'Result do Turno'!AN114)</f>
        <v/>
      </c>
      <c r="AE113" s="212" t="str">
        <f aca="false">IF('Result do Turno'!AN115="","",'Result do Turno'!AN115)</f>
        <v/>
      </c>
      <c r="AF113" s="212" t="str">
        <f aca="false">IF('Result do Turno'!AO114="","",'Result do Turno'!AO114)</f>
        <v/>
      </c>
      <c r="AG113" s="213" t="str">
        <f aca="false">IF('Result do Turno'!AO115="","",'Result do Turno'!AO115)</f>
        <v/>
      </c>
      <c r="AH113" s="211" t="str">
        <f aca="false">IF('Result do Turno'!AZ114="","",'Result do Turno'!AZ114)</f>
        <v>W</v>
      </c>
      <c r="AI113" s="212" t="str">
        <f aca="false">IF('Result do Turno'!AZ115="","",'Result do Turno'!AZ115)</f>
        <v>O</v>
      </c>
      <c r="AJ113" s="212" t="str">
        <f aca="false">IF('Result do Turno'!BA114="","",'Result do Turno'!BA114)</f>
        <v/>
      </c>
      <c r="AK113" s="212" t="str">
        <f aca="false">IF('Result do Turno'!BA115="","",'Result do Turno'!BA115)</f>
        <v/>
      </c>
      <c r="AL113" s="212" t="str">
        <f aca="false">IF('Result do Turno'!BB114="","",'Result do Turno'!BB114)</f>
        <v/>
      </c>
      <c r="AM113" s="212" t="str">
        <f aca="false">IF('Result do Turno'!BB115="","",'Result do Turno'!BB115)</f>
        <v/>
      </c>
      <c r="AN113" s="212" t="str">
        <f aca="false">IF('Result do Turno'!BC114="","",'Result do Turno'!BC114)</f>
        <v/>
      </c>
      <c r="AO113" s="213" t="str">
        <f aca="false">IF('Result do Turno'!BC115="","",'Result do Turno'!BC115)</f>
        <v/>
      </c>
      <c r="AP113" s="211" t="str">
        <f aca="false">IF('Result do Turno'!BN114="","",'Result do Turno'!BN114)</f>
        <v/>
      </c>
      <c r="AQ113" s="212" t="str">
        <f aca="false">IF('Result do Turno'!BN115="","",'Result do Turno'!BN115)</f>
        <v/>
      </c>
      <c r="AR113" s="212" t="n">
        <f aca="false">IF('Result do Turno'!BO114="","",'Result do Turno'!BO114)</f>
        <v>7</v>
      </c>
      <c r="AS113" s="212" t="n">
        <f aca="false">IF('Result do Turno'!BO115="","",'Result do Turno'!BO115)</f>
        <v>6</v>
      </c>
      <c r="AT113" s="212" t="n">
        <f aca="false">IF('Result do Turno'!BP114="","",'Result do Turno'!BP114)</f>
        <v>7</v>
      </c>
      <c r="AU113" s="212" t="n">
        <f aca="false">IF('Result do Turno'!BP115="","",'Result do Turno'!BP115)</f>
        <v>5</v>
      </c>
      <c r="AV113" s="212" t="str">
        <f aca="false">IF('Result do Turno'!BQ114="","",'Result do Turno'!BQ114)</f>
        <v/>
      </c>
      <c r="AW113" s="213" t="str">
        <f aca="false">IF('Result do Turno'!BQ115="","",'Result do Turno'!BQ115)</f>
        <v/>
      </c>
      <c r="AX113" s="211" t="str">
        <f aca="false">IF('Result do Turno'!CB113="","",'Result do Turno'!CB113)</f>
        <v/>
      </c>
      <c r="AY113" s="212" t="str">
        <f aca="false">IF('Result do Turno'!CB112="","",'Result do Turno'!CB112)</f>
        <v/>
      </c>
      <c r="AZ113" s="212" t="n">
        <f aca="false">IF('Result do Turno'!CC113="","",'Result do Turno'!CC113)</f>
        <v>6</v>
      </c>
      <c r="BA113" s="212" t="n">
        <f aca="false">IF('Result do Turno'!CC112="","",'Result do Turno'!CC112)</f>
        <v>4</v>
      </c>
      <c r="BB113" s="212" t="n">
        <f aca="false">IF('Result do Turno'!CD113="","",'Result do Turno'!CD113)</f>
        <v>6</v>
      </c>
      <c r="BC113" s="212" t="n">
        <f aca="false">IF('Result do Turno'!CD112="","",'Result do Turno'!CD112)</f>
        <v>3</v>
      </c>
      <c r="BD113" s="212" t="str">
        <f aca="false">IF('Result do Turno'!CE113="","",'Result do Turno'!CE113)</f>
        <v/>
      </c>
      <c r="BE113" s="213" t="str">
        <f aca="false">IF('Result do Turno'!CE112="","",'Result do Turno'!CE112)</f>
        <v/>
      </c>
      <c r="BG113" s="164" t="n">
        <f aca="false">'Result do Turno'!W114</f>
        <v>1</v>
      </c>
      <c r="BH113" s="164" t="str">
        <f aca="false">IF(R113="",IF(X113="",CONCATENATE(T113,"x",U113," ",V113,"x",W113),CONCATENATE(T113,"x",U113," ",V113,"x",W113," ",X113,"x",Y113)),CONCATENATE(R113,"x",S113))</f>
        <v>3x6 7x6 10x5</v>
      </c>
      <c r="BI113" s="164" t="n">
        <f aca="false">'Result do Turno'!AK114</f>
        <v>1</v>
      </c>
      <c r="BJ113" s="164" t="str">
        <f aca="false">IF(Z113="",IF(AF113="",CONCATENATE(AB113,"x",AC113," ",AD113,"x",AE113),CONCATENATE(AB113,"x",AC113," ",AD113,"x",AE113," ",AF113,"x",AG113)),CONCATENATE(Z113,"x",AA113))</f>
        <v>WxO</v>
      </c>
      <c r="BK113" s="164" t="n">
        <f aca="false">'Result do Turno'!AY114</f>
        <v>1</v>
      </c>
      <c r="BL113" s="164" t="str">
        <f aca="false">IF(AH113="",IF(AN113="",CONCATENATE(AJ113,"x",AK113," ",AL113,"x",AM113),CONCATENATE(AJ113,"x",AK113," ",AL113,"x",AM113," ",AN113,"x",AO113)),CONCATENATE(AH113,"x",AI113))</f>
        <v>WxO</v>
      </c>
      <c r="BM113" s="164" t="n">
        <f aca="false">'Result do Turno'!BM114</f>
        <v>1</v>
      </c>
      <c r="BN113" s="164" t="str">
        <f aca="false">IF(AP113="",IF(AV113="",CONCATENATE(AR113,"x",AS113," ",AT113,"x",AU113),CONCATENATE(AR113,"x",AS113," ",AT113,"x",AU113," ",AV113,"x",AW113)),CONCATENATE(AP113,"x",AQ113))</f>
        <v>7x6 7x5</v>
      </c>
      <c r="BO113" s="164" t="n">
        <f aca="false">'Result do Turno'!CA113</f>
        <v>1</v>
      </c>
      <c r="BP113" s="164" t="str">
        <f aca="false">IF(AX113="",IF(BD113="",CONCATENATE(AZ113,"x",BA113," ",BB113,"x",BC113),CONCATENATE(AZ113,"x",BA113," ",BB113,"x",BC113," ",BD113,"x",BE113)),CONCATENATE(AX113,"x",AY113))</f>
        <v>6x4 6x3</v>
      </c>
      <c r="BQ113" s="164" t="n">
        <f aca="false">IF(BH113="x x","",1)</f>
        <v>1</v>
      </c>
      <c r="BR113" s="164" t="str">
        <f aca="false">IF(BG113=1,CONCATENATE($A113, " venceu ",B113," por ",BH113),IF(BH113="OxW",CONCATENATE($A113, " perdeu para ",B113," por WxO"),CONCATENATE($A113, " perdeu para ",B113," por ",BH113)))</f>
        <v>SAULO MEDEIROS venceu JOÃO COZZA por 3x6 7x6 10x5</v>
      </c>
      <c r="BS113" s="164" t="n">
        <f aca="false">IF(BJ113="x x","",1)</f>
        <v>1</v>
      </c>
      <c r="BT113" s="164" t="str">
        <f aca="false">IF(BI113=1,CONCATENATE($A113, " venceu ",D113," por ",BJ113),IF(BJ113="OxW",CONCATENATE($A113, " perdeu para ",D113," por WxO"),CONCATENATE($A113, " perdeu para ",D113," por ",BJ113)))</f>
        <v>SAULO MEDEIROS venceu MARCIO SARMENTO por WxO</v>
      </c>
      <c r="BU113" s="164" t="n">
        <f aca="false">IF(BL113="x x","",1)</f>
        <v>1</v>
      </c>
      <c r="BV113" s="164" t="str">
        <f aca="false">IF(BK113=1,CONCATENATE($A113, " venceu ",F113," por ",BL113),IF(BL113="OxW",CONCATENATE($A113, " perdeu para ",F113," por WxO"),CONCATENATE($A113, " perdeu para ",F113," por ",BL113)))</f>
        <v>SAULO MEDEIROS venceu REGINALDO MACHADO por WxO</v>
      </c>
      <c r="BW113" s="164" t="n">
        <f aca="false">IF(BN113="x x","",1)</f>
        <v>1</v>
      </c>
      <c r="BX113" s="164" t="str">
        <f aca="false">IF(BM113=1,CONCATENATE($A113, " venceu ",H113," por ",BN113),IF(BN113="OxW",CONCATENATE($A113, " perdeu para ",H113," por WxO"),CONCATENATE($A113, " perdeu para ",H113," por ",BN113)))</f>
        <v>SAULO MEDEIROS venceu MARIO ALLE por 7x6 7x5</v>
      </c>
      <c r="BY113" s="164" t="n">
        <f aca="false">IF(BP113="x x","",1)</f>
        <v>1</v>
      </c>
      <c r="BZ113" s="164" t="str">
        <f aca="false">IF(BO113=1,CONCATENATE($A113, " venceu ",J113," por ",BP113),IF(BP113="OxW",CONCATENATE($A113, " perdeu para ",J113," por WxO"),CONCATENATE($A113, " perdeu para ",J113," por ",BP113)))</f>
        <v>SAULO MEDEIROS venceu IDENI MEDEIROS por 6x4 6x3</v>
      </c>
      <c r="CB113" s="164" t="str">
        <f aca="false">IF(BQ113=1,BR113,CONCATENATE(A113, " x ",B113))</f>
        <v>SAULO MEDEIROS venceu JOÃO COZZA por 3x6 7x6 10x5</v>
      </c>
      <c r="CC113" s="164" t="str">
        <f aca="false">IF(BS113=1,BT113,CONCATENATE(A113, " x ",D113))</f>
        <v>SAULO MEDEIROS venceu MARCIO SARMENTO por WxO</v>
      </c>
      <c r="CD113" s="164" t="str">
        <f aca="false">IF(BU113=1,BV113,CONCATENATE(A113, " x ",F113))</f>
        <v>SAULO MEDEIROS venceu REGINALDO MACHADO por WxO</v>
      </c>
      <c r="CE113" s="164" t="str">
        <f aca="false">IF(BW113=1,BX113,CONCATENATE(A113, " x ",H113))</f>
        <v>SAULO MEDEIROS venceu MARIO ALLE por 7x6 7x5</v>
      </c>
      <c r="CF113" s="164" t="str">
        <f aca="false">IF(BY113=1,BZ113,CONCATENATE(A113, " x ",J113))</f>
        <v>SAULO MEDEIROS venceu IDENI MEDEIROS por 6x4 6x3</v>
      </c>
      <c r="CG113" s="164" t="n">
        <f aca="false">COUNTIF(BH113:BP113,"OxW")</f>
        <v>0</v>
      </c>
      <c r="CH113" s="164" t="str">
        <f aca="false">IF(CG113&gt;2,CONCATENATE(A113," perdeu ",CG113, " jogos por WxO - Seus resultados todos serão alterados para perdidos por WxO",""),"")</f>
        <v/>
      </c>
    </row>
    <row r="114" customFormat="false" ht="15" hidden="false" customHeight="false" outlineLevel="0" collapsed="false">
      <c r="A114" s="205" t="str">
        <f aca="false">'Result do Turno'!D114</f>
        <v>REGINALDO MACHADO</v>
      </c>
      <c r="B114" s="164" t="str">
        <f aca="false">'Result do Turno'!V117</f>
        <v>MARCIO SARMENTO</v>
      </c>
      <c r="C114" s="164" t="str">
        <f aca="false">IF(BQ114=1,"",IF(M114=0,A114,B114))</f>
        <v/>
      </c>
      <c r="D114" s="164" t="str">
        <f aca="false">'Result do Turno'!AJ117</f>
        <v>MARIO ALLE</v>
      </c>
      <c r="E114" s="164" t="str">
        <f aca="false">IF(BS114=1,"",IF(N114=0,A114,D114))</f>
        <v/>
      </c>
      <c r="F114" s="164" t="str">
        <f aca="false">'Result do Turno'!AX114</f>
        <v>SAULO MEDEIROS</v>
      </c>
      <c r="G114" s="164" t="str">
        <f aca="false">IF(BU114=1,"",IF(O114=0,A114,F114))</f>
        <v/>
      </c>
      <c r="H114" s="164" t="str">
        <f aca="false">'Result do Turno'!BL112</f>
        <v>IDENI MEDEIROS</v>
      </c>
      <c r="I114" s="164" t="str">
        <f aca="false">IF(BW114=1,"",IF(P114=0,A114,H114))</f>
        <v/>
      </c>
      <c r="J114" s="164" t="str">
        <f aca="false">'Result do Turno'!BZ115</f>
        <v>JOÃO COZZA</v>
      </c>
      <c r="K114" s="164" t="str">
        <f aca="false">IF(BY114=1,"",IF(Q114=0,A114,J114))</f>
        <v/>
      </c>
      <c r="M114" s="207" t="str">
        <f aca="false">'Result do Turno'!U117</f>
        <v>(D)</v>
      </c>
      <c r="N114" s="207" t="n">
        <f aca="false">'Result do Turno'!AI117</f>
        <v>0</v>
      </c>
      <c r="O114" s="207" t="n">
        <f aca="false">'Result do Turno'!AW114</f>
        <v>0</v>
      </c>
      <c r="P114" s="207" t="str">
        <f aca="false">'Result do Turno'!BK112</f>
        <v>(D)</v>
      </c>
      <c r="Q114" s="207" t="n">
        <f aca="false">'Result do Turno'!BY115</f>
        <v>0</v>
      </c>
      <c r="R114" s="211" t="str">
        <f aca="false">IF('Result do Turno'!X116="","",'Result do Turno'!X116)</f>
        <v>O</v>
      </c>
      <c r="S114" s="212" t="str">
        <f aca="false">IF('Result do Turno'!X117="","",'Result do Turno'!X117)</f>
        <v>W</v>
      </c>
      <c r="T114" s="212" t="str">
        <f aca="false">IF('Result do Turno'!Y116="","",'Result do Turno'!Y116)</f>
        <v/>
      </c>
      <c r="U114" s="212" t="str">
        <f aca="false">IF('Result do Turno'!Y117="","",'Result do Turno'!Y117)</f>
        <v/>
      </c>
      <c r="V114" s="212" t="str">
        <f aca="false">IF('Result do Turno'!Z116="","",'Result do Turno'!Z116)</f>
        <v/>
      </c>
      <c r="W114" s="212" t="str">
        <f aca="false">IF('Result do Turno'!Z117="","",'Result do Turno'!Z117)</f>
        <v/>
      </c>
      <c r="X114" s="212" t="str">
        <f aca="false">IF('Result do Turno'!AA116="","",'Result do Turno'!AA116)</f>
        <v/>
      </c>
      <c r="Y114" s="213" t="str">
        <f aca="false">IF('Result do Turno'!AA117="","",'Result do Turno'!AA117)</f>
        <v/>
      </c>
      <c r="Z114" s="211" t="str">
        <f aca="false">IF('Result do Turno'!AL116="","",'Result do Turno'!AL116)</f>
        <v>O</v>
      </c>
      <c r="AA114" s="212" t="str">
        <f aca="false">IF('Result do Turno'!AL117="","",'Result do Turno'!AL117)</f>
        <v>W</v>
      </c>
      <c r="AB114" s="212" t="str">
        <f aca="false">IF('Result do Turno'!AM116="","",'Result do Turno'!AM116)</f>
        <v/>
      </c>
      <c r="AC114" s="212" t="str">
        <f aca="false">IF('Result do Turno'!AM117="","",'Result do Turno'!AM117)</f>
        <v/>
      </c>
      <c r="AD114" s="212" t="str">
        <f aca="false">IF('Result do Turno'!AN116="","",'Result do Turno'!AN116)</f>
        <v/>
      </c>
      <c r="AE114" s="212" t="str">
        <f aca="false">IF('Result do Turno'!AN117="","",'Result do Turno'!AN117)</f>
        <v/>
      </c>
      <c r="AF114" s="212" t="str">
        <f aca="false">IF('Result do Turno'!AO116="","",'Result do Turno'!AO116)</f>
        <v/>
      </c>
      <c r="AG114" s="213" t="str">
        <f aca="false">IF('Result do Turno'!AO117="","",'Result do Turno'!AO117)</f>
        <v/>
      </c>
      <c r="AH114" s="211" t="str">
        <f aca="false">IF('Result do Turno'!AZ115="","",'Result do Turno'!AZ115)</f>
        <v>O</v>
      </c>
      <c r="AI114" s="212" t="str">
        <f aca="false">IF('Result do Turno'!AZ114="","",'Result do Turno'!AZ114)</f>
        <v>W</v>
      </c>
      <c r="AJ114" s="212" t="str">
        <f aca="false">IF('Result do Turno'!BA115="","",'Result do Turno'!BA115)</f>
        <v/>
      </c>
      <c r="AK114" s="212" t="str">
        <f aca="false">IF('Result do Turno'!BA114="","",'Result do Turno'!BA114)</f>
        <v/>
      </c>
      <c r="AL114" s="212" t="str">
        <f aca="false">IF('Result do Turno'!BB115="","",'Result do Turno'!BB115)</f>
        <v/>
      </c>
      <c r="AM114" s="212" t="str">
        <f aca="false">IF('Result do Turno'!BB114="","",'Result do Turno'!BB114)</f>
        <v/>
      </c>
      <c r="AN114" s="212" t="str">
        <f aca="false">IF('Result do Turno'!BC115="","",'Result do Turno'!BC115)</f>
        <v/>
      </c>
      <c r="AO114" s="213" t="str">
        <f aca="false">IF('Result do Turno'!BC114="","",'Result do Turno'!BC114)</f>
        <v/>
      </c>
      <c r="AP114" s="211" t="str">
        <f aca="false">IF('Result do Turno'!BN113="","",'Result do Turno'!BN113)</f>
        <v>O</v>
      </c>
      <c r="AQ114" s="212" t="str">
        <f aca="false">IF('Result do Turno'!BN112="","",'Result do Turno'!BN112)</f>
        <v>W</v>
      </c>
      <c r="AR114" s="212" t="str">
        <f aca="false">IF('Result do Turno'!BO113="","",'Result do Turno'!BO113)</f>
        <v/>
      </c>
      <c r="AS114" s="212" t="str">
        <f aca="false">IF('Result do Turno'!BO112="","",'Result do Turno'!BO112)</f>
        <v/>
      </c>
      <c r="AT114" s="212" t="str">
        <f aca="false">IF('Result do Turno'!BP113="","",'Result do Turno'!BP113)</f>
        <v/>
      </c>
      <c r="AU114" s="212" t="str">
        <f aca="false">IF('Result do Turno'!BP112="","",'Result do Turno'!BP112)</f>
        <v/>
      </c>
      <c r="AV114" s="212" t="str">
        <f aca="false">IF('Result do Turno'!BQ113="","",'Result do Turno'!BQ113)</f>
        <v/>
      </c>
      <c r="AW114" s="213" t="str">
        <f aca="false">IF('Result do Turno'!BQ112="","",'Result do Turno'!BQ112)</f>
        <v/>
      </c>
      <c r="AX114" s="211" t="str">
        <f aca="false">IF('Result do Turno'!CB114="","",'Result do Turno'!CB114)</f>
        <v>O</v>
      </c>
      <c r="AY114" s="212" t="str">
        <f aca="false">IF('Result do Turno'!CB115="","",'Result do Turno'!CB115)</f>
        <v>W</v>
      </c>
      <c r="AZ114" s="212" t="str">
        <f aca="false">IF('Result do Turno'!CC114="","",'Result do Turno'!CC114)</f>
        <v/>
      </c>
      <c r="BA114" s="212" t="str">
        <f aca="false">IF('Result do Turno'!CC115="","",'Result do Turno'!CC115)</f>
        <v/>
      </c>
      <c r="BB114" s="212" t="str">
        <f aca="false">IF('Result do Turno'!CD114="","",'Result do Turno'!CD114)</f>
        <v/>
      </c>
      <c r="BC114" s="212" t="str">
        <f aca="false">IF('Result do Turno'!CD115="","",'Result do Turno'!CD115)</f>
        <v/>
      </c>
      <c r="BD114" s="212" t="str">
        <f aca="false">IF('Result do Turno'!CE114="","",'Result do Turno'!CE114)</f>
        <v/>
      </c>
      <c r="BE114" s="213" t="str">
        <f aca="false">IF('Result do Turno'!CE115="","",'Result do Turno'!CE115)</f>
        <v/>
      </c>
      <c r="BG114" s="164" t="n">
        <f aca="false">'Result do Turno'!W116</f>
        <v>0</v>
      </c>
      <c r="BH114" s="164" t="str">
        <f aca="false">IF(R114="",IF(X114="",CONCATENATE(T114,"x",U114," ",V114,"x",W114),CONCATENATE(T114,"x",U114," ",V114,"x",W114," ",X114,"x",Y114)),CONCATENATE(R114,"x",S114))</f>
        <v>OxW</v>
      </c>
      <c r="BI114" s="164" t="n">
        <f aca="false">'Result do Turno'!AK116</f>
        <v>0</v>
      </c>
      <c r="BJ114" s="164" t="str">
        <f aca="false">IF(Z114="",IF(AF114="",CONCATENATE(AB114,"x",AC114," ",AD114,"x",AE114),CONCATENATE(AB114,"x",AC114," ",AD114,"x",AE114," ",AF114,"x",AG114)),CONCATENATE(Z114,"x",AA114))</f>
        <v>OxW</v>
      </c>
      <c r="BK114" s="164" t="n">
        <f aca="false">'Result do Turno'!AY115</f>
        <v>0</v>
      </c>
      <c r="BL114" s="164" t="str">
        <f aca="false">IF(AH114="",IF(AN114="",CONCATENATE(AJ114,"x",AK114," ",AL114,"x",AM114),CONCATENATE(AJ114,"x",AK114," ",AL114,"x",AM114," ",AN114,"x",AO114)),CONCATENATE(AH114,"x",AI114))</f>
        <v>OxW</v>
      </c>
      <c r="BM114" s="164" t="n">
        <f aca="false">'Result do Turno'!BM113</f>
        <v>0</v>
      </c>
      <c r="BN114" s="164" t="str">
        <f aca="false">IF(AP114="",IF(AV114="",CONCATENATE(AR114,"x",AS114," ",AT114,"x",AU114),CONCATENATE(AR114,"x",AS114," ",AT114,"x",AU114," ",AV114,"x",AW114)),CONCATENATE(AP114,"x",AQ114))</f>
        <v>OxW</v>
      </c>
      <c r="BO114" s="164" t="n">
        <f aca="false">'Result do Turno'!CA114</f>
        <v>0</v>
      </c>
      <c r="BP114" s="164" t="str">
        <f aca="false">IF(AX114="",IF(BD114="",CONCATENATE(AZ114,"x",BA114," ",BB114,"x",BC114),CONCATENATE(AZ114,"x",BA114," ",BB114,"x",BC114," ",BD114,"x",BE114)),CONCATENATE(AX114,"x",AY114))</f>
        <v>OxW</v>
      </c>
      <c r="BQ114" s="164" t="n">
        <f aca="false">IF(BH114="x x","",1)</f>
        <v>1</v>
      </c>
      <c r="BR114" s="164" t="str">
        <f aca="false">IF(BG114=1,CONCATENATE($A114, " venceu ",B114," por ",BH114),IF(BH114="OxW",CONCATENATE($A114, " perdeu para ",B114," por WxO"),CONCATENATE($A114, " perdeu para ",B114," por ",BH114)))</f>
        <v>REGINALDO MACHADO perdeu para MARCIO SARMENTO por WxO</v>
      </c>
      <c r="BS114" s="164" t="n">
        <f aca="false">IF(BJ114="x x","",1)</f>
        <v>1</v>
      </c>
      <c r="BT114" s="164" t="str">
        <f aca="false">IF(BI114=1,CONCATENATE($A114, " venceu ",D114," por ",BJ114),IF(BJ114="OxW",CONCATENATE($A114, " perdeu para ",D114," por WxO"),CONCATENATE($A114, " perdeu para ",D114," por ",BJ114)))</f>
        <v>REGINALDO MACHADO perdeu para MARIO ALLE por WxO</v>
      </c>
      <c r="BU114" s="164" t="n">
        <f aca="false">IF(BL114="x x","",1)</f>
        <v>1</v>
      </c>
      <c r="BV114" s="164" t="str">
        <f aca="false">IF(BK114=1,CONCATENATE($A114, " venceu ",F114," por ",BL114),IF(BL114="OxW",CONCATENATE($A114, " perdeu para ",F114," por WxO"),CONCATENATE($A114, " perdeu para ",F114," por ",BL114)))</f>
        <v>REGINALDO MACHADO perdeu para SAULO MEDEIROS por WxO</v>
      </c>
      <c r="BW114" s="164" t="n">
        <f aca="false">IF(BN114="x x","",1)</f>
        <v>1</v>
      </c>
      <c r="BX114" s="164" t="str">
        <f aca="false">IF(BM114=1,CONCATENATE($A114, " venceu ",H114," por ",BN114),IF(BN114="OxW",CONCATENATE($A114, " perdeu para ",H114," por WxO"),CONCATENATE($A114, " perdeu para ",H114," por ",BN114)))</f>
        <v>REGINALDO MACHADO perdeu para IDENI MEDEIROS por WxO</v>
      </c>
      <c r="BY114" s="164" t="n">
        <f aca="false">IF(BP114="x x","",1)</f>
        <v>1</v>
      </c>
      <c r="BZ114" s="164" t="str">
        <f aca="false">IF(BO114=1,CONCATENATE($A114, " venceu ",J114," por ",BP114),IF(BP114="OxW",CONCATENATE($A114, " perdeu para ",J114," por WxO"),CONCATENATE($A114, " perdeu para ",J114," por ",BP114)))</f>
        <v>REGINALDO MACHADO perdeu para JOÃO COZZA por WxO</v>
      </c>
      <c r="CB114" s="164" t="str">
        <f aca="false">IF(BQ114=1,BR114,CONCATENATE(A114, " x ",B114))</f>
        <v>REGINALDO MACHADO perdeu para MARCIO SARMENTO por WxO</v>
      </c>
      <c r="CC114" s="164" t="str">
        <f aca="false">IF(BS114=1,BT114,CONCATENATE(A114, " x ",D114))</f>
        <v>REGINALDO MACHADO perdeu para MARIO ALLE por WxO</v>
      </c>
      <c r="CD114" s="164" t="str">
        <f aca="false">IF(BU114=1,BV114,CONCATENATE(A114, " x ",F114))</f>
        <v>REGINALDO MACHADO perdeu para SAULO MEDEIROS por WxO</v>
      </c>
      <c r="CE114" s="164" t="str">
        <f aca="false">IF(BW114=1,BX114,CONCATENATE(A114, " x ",H114))</f>
        <v>REGINALDO MACHADO perdeu para IDENI MEDEIROS por WxO</v>
      </c>
      <c r="CF114" s="164" t="str">
        <f aca="false">IF(BY114=1,BZ114,CONCATENATE(A114, " x ",J114))</f>
        <v>REGINALDO MACHADO perdeu para JOÃO COZZA por WxO</v>
      </c>
      <c r="CG114" s="164" t="n">
        <f aca="false">COUNTIF(BH114:BP114,"OxW")</f>
        <v>5</v>
      </c>
      <c r="CH114" s="164" t="str">
        <f aca="false">IF(CG114&gt;2,CONCATENATE(A114," perdeu ",CG114, " jogos por WxO - Seus resultados todos serão alterados para perdidos por WxO",""),"")</f>
        <v>REGINALDO MACHADO perdeu 5 jogos por WxO - Seus resultados todos serão alterados para perdidos por WxO</v>
      </c>
    </row>
    <row r="115" customFormat="false" ht="15" hidden="false" customHeight="false" outlineLevel="0" collapsed="false">
      <c r="A115" s="205" t="str">
        <f aca="false">'Result do Turno'!D115</f>
        <v>MARCIO SARMENTO</v>
      </c>
      <c r="B115" s="164" t="str">
        <f aca="false">'Result do Turno'!V116</f>
        <v>REGINALDO MACHADO</v>
      </c>
      <c r="C115" s="164" t="str">
        <f aca="false">IF(BQ115=1,"",IF(M115=0,A115,B115))</f>
        <v/>
      </c>
      <c r="D115" s="164" t="str">
        <f aca="false">'Result do Turno'!AJ114</f>
        <v>SAULO MEDEIROS</v>
      </c>
      <c r="E115" s="164" t="str">
        <f aca="false">IF(BS115=1,"",IF(N115=0,A115,D115))</f>
        <v/>
      </c>
      <c r="F115" s="164" t="str">
        <f aca="false">'Result do Turno'!AX112</f>
        <v>IDENI MEDEIROS</v>
      </c>
      <c r="G115" s="164" t="str">
        <f aca="false">IF(BU115=1,"",IF(O115=0,A115,F115))</f>
        <v/>
      </c>
      <c r="H115" s="164" t="str">
        <f aca="false">'Result do Turno'!BL116</f>
        <v>JOÃO COZZA</v>
      </c>
      <c r="I115" s="164" t="str">
        <f aca="false">IF(BW115=1,"",IF(P115=0,A115,H115))</f>
        <v/>
      </c>
      <c r="J115" s="164" t="str">
        <f aca="false">'Result do Turno'!BZ117</f>
        <v>MARIO ALLE</v>
      </c>
      <c r="K115" s="164" t="str">
        <f aca="false">IF(BY115=1,"",IF(Q115=0,A115,J115))</f>
        <v/>
      </c>
      <c r="M115" s="207" t="n">
        <f aca="false">'Result do Turno'!U116</f>
        <v>0</v>
      </c>
      <c r="N115" s="207" t="str">
        <f aca="false">'Result do Turno'!AI114</f>
        <v>(D)</v>
      </c>
      <c r="O115" s="207" t="n">
        <f aca="false">'Result do Turno'!AW112</f>
        <v>0</v>
      </c>
      <c r="P115" s="207" t="str">
        <f aca="false">'Result do Turno'!BK116</f>
        <v>(D)</v>
      </c>
      <c r="Q115" s="207" t="n">
        <f aca="false">'Result do Turno'!BY117</f>
        <v>0</v>
      </c>
      <c r="R115" s="211" t="str">
        <f aca="false">IF('Result do Turno'!X117="","",'Result do Turno'!X117)</f>
        <v>W</v>
      </c>
      <c r="S115" s="212" t="str">
        <f aca="false">IF('Result do Turno'!X116="","",'Result do Turno'!X116)</f>
        <v>O</v>
      </c>
      <c r="T115" s="212" t="str">
        <f aca="false">IF('Result do Turno'!Y117="","",'Result do Turno'!Y117)</f>
        <v/>
      </c>
      <c r="U115" s="212" t="str">
        <f aca="false">IF('Result do Turno'!Y116="","",'Result do Turno'!Y116)</f>
        <v/>
      </c>
      <c r="V115" s="212" t="str">
        <f aca="false">IF('Result do Turno'!Z117="","",'Result do Turno'!Z117)</f>
        <v/>
      </c>
      <c r="W115" s="212" t="str">
        <f aca="false">IF('Result do Turno'!Z116="","",'Result do Turno'!Z116)</f>
        <v/>
      </c>
      <c r="X115" s="212" t="str">
        <f aca="false">IF('Result do Turno'!AA117="","",'Result do Turno'!AA117)</f>
        <v/>
      </c>
      <c r="Y115" s="213" t="str">
        <f aca="false">IF('Result do Turno'!AA116="","",'Result do Turno'!AA116)</f>
        <v/>
      </c>
      <c r="Z115" s="211" t="str">
        <f aca="false">IF('Result do Turno'!AL115="","",'Result do Turno'!AL115)</f>
        <v>O</v>
      </c>
      <c r="AA115" s="212" t="str">
        <f aca="false">IF('Result do Turno'!AL114="","",'Result do Turno'!AL114)</f>
        <v>W</v>
      </c>
      <c r="AB115" s="212" t="str">
        <f aca="false">IF('Result do Turno'!AM115="","",'Result do Turno'!AM115)</f>
        <v/>
      </c>
      <c r="AC115" s="212" t="str">
        <f aca="false">IF('Result do Turno'!AM114="","",'Result do Turno'!AM114)</f>
        <v/>
      </c>
      <c r="AD115" s="212" t="str">
        <f aca="false">IF('Result do Turno'!AN115="","",'Result do Turno'!AN115)</f>
        <v/>
      </c>
      <c r="AE115" s="212" t="str">
        <f aca="false">IF('Result do Turno'!AN114="","",'Result do Turno'!AN114)</f>
        <v/>
      </c>
      <c r="AF115" s="212" t="str">
        <f aca="false">IF('Result do Turno'!AO115="","",'Result do Turno'!AO115)</f>
        <v/>
      </c>
      <c r="AG115" s="213" t="str">
        <f aca="false">IF('Result do Turno'!AO114="","",'Result do Turno'!AO114)</f>
        <v/>
      </c>
      <c r="AH115" s="211" t="str">
        <f aca="false">IF('Result do Turno'!AZ113="","",'Result do Turno'!AZ113)</f>
        <v/>
      </c>
      <c r="AI115" s="212" t="str">
        <f aca="false">IF('Result do Turno'!AZ112="","",'Result do Turno'!AZ112)</f>
        <v/>
      </c>
      <c r="AJ115" s="212" t="n">
        <f aca="false">IF('Result do Turno'!BA113="","",'Result do Turno'!BA113)</f>
        <v>2</v>
      </c>
      <c r="AK115" s="212" t="n">
        <f aca="false">IF('Result do Turno'!BA112="","",'Result do Turno'!BA112)</f>
        <v>6</v>
      </c>
      <c r="AL115" s="212" t="n">
        <f aca="false">IF('Result do Turno'!BB113="","",'Result do Turno'!BB113)</f>
        <v>1</v>
      </c>
      <c r="AM115" s="212" t="n">
        <f aca="false">IF('Result do Turno'!BB112="","",'Result do Turno'!BB112)</f>
        <v>6</v>
      </c>
      <c r="AN115" s="212" t="str">
        <f aca="false">IF('Result do Turno'!BC113="","",'Result do Turno'!BC113)</f>
        <v/>
      </c>
      <c r="AO115" s="213" t="str">
        <f aca="false">IF('Result do Turno'!BC112="","",'Result do Turno'!BC112)</f>
        <v/>
      </c>
      <c r="AP115" s="211" t="str">
        <f aca="false">IF('Result do Turno'!BN117="","",'Result do Turno'!BN117)</f>
        <v/>
      </c>
      <c r="AQ115" s="212" t="str">
        <f aca="false">IF('Result do Turno'!BN116="","",'Result do Turno'!BN116)</f>
        <v>R</v>
      </c>
      <c r="AR115" s="212" t="n">
        <f aca="false">IF('Result do Turno'!BO117="","",'Result do Turno'!BO117)</f>
        <v>6</v>
      </c>
      <c r="AS115" s="212" t="n">
        <f aca="false">IF('Result do Turno'!BO116="","",'Result do Turno'!BO116)</f>
        <v>7</v>
      </c>
      <c r="AT115" s="212" t="str">
        <f aca="false">IF('Result do Turno'!BP117="","",'Result do Turno'!BP117)</f>
        <v/>
      </c>
      <c r="AU115" s="212" t="str">
        <f aca="false">IF('Result do Turno'!BP116="","",'Result do Turno'!BP116)</f>
        <v/>
      </c>
      <c r="AV115" s="212" t="str">
        <f aca="false">IF('Result do Turno'!BQ117="","",'Result do Turno'!BQ117)</f>
        <v/>
      </c>
      <c r="AW115" s="213" t="str">
        <f aca="false">IF('Result do Turno'!BQ116="","",'Result do Turno'!BQ116)</f>
        <v/>
      </c>
      <c r="AX115" s="211" t="str">
        <f aca="false">IF('Result do Turno'!CB116="","",'Result do Turno'!CB116)</f>
        <v/>
      </c>
      <c r="AY115" s="212" t="str">
        <f aca="false">IF('Result do Turno'!CB117="","",'Result do Turno'!CB117)</f>
        <v/>
      </c>
      <c r="AZ115" s="212" t="n">
        <f aca="false">IF('Result do Turno'!CC116="","",'Result do Turno'!CC116)</f>
        <v>3</v>
      </c>
      <c r="BA115" s="212" t="n">
        <f aca="false">IF('Result do Turno'!CC117="","",'Result do Turno'!CC117)</f>
        <v>6</v>
      </c>
      <c r="BB115" s="212" t="n">
        <f aca="false">IF('Result do Turno'!CD116="","",'Result do Turno'!CD116)</f>
        <v>3</v>
      </c>
      <c r="BC115" s="212" t="n">
        <f aca="false">IF('Result do Turno'!CD117="","",'Result do Turno'!CD117)</f>
        <v>6</v>
      </c>
      <c r="BD115" s="212" t="str">
        <f aca="false">IF('Result do Turno'!CE116="","",'Result do Turno'!CE116)</f>
        <v/>
      </c>
      <c r="BE115" s="213" t="str">
        <f aca="false">IF('Result do Turno'!CE117="","",'Result do Turno'!CE117)</f>
        <v/>
      </c>
      <c r="BG115" s="164" t="n">
        <f aca="false">'Result do Turno'!W117</f>
        <v>1</v>
      </c>
      <c r="BH115" s="164" t="str">
        <f aca="false">IF(R115="",IF(X115="",CONCATENATE(T115,"x",U115," ",V115,"x",W115),CONCATENATE(T115,"x",U115," ",V115,"x",W115," ",X115,"x",Y115)),CONCATENATE(R115,"x",S115))</f>
        <v>WxO</v>
      </c>
      <c r="BI115" s="164" t="n">
        <f aca="false">'Result do Turno'!AK115</f>
        <v>0</v>
      </c>
      <c r="BJ115" s="164" t="str">
        <f aca="false">IF(Z115="",IF(AF115="",CONCATENATE(AB115,"x",AC115," ",AD115,"x",AE115),CONCATENATE(AB115,"x",AC115," ",AD115,"x",AE115," ",AF115,"x",AG115)),CONCATENATE(Z115,"x",AA115))</f>
        <v>OxW</v>
      </c>
      <c r="BK115" s="164" t="n">
        <f aca="false">'Result do Turno'!AY113</f>
        <v>0</v>
      </c>
      <c r="BL115" s="164" t="str">
        <f aca="false">IF(AH115="",IF(AN115="",CONCATENATE(AJ115,"x",AK115," ",AL115,"x",AM115),CONCATENATE(AJ115,"x",AK115," ",AL115,"x",AM115," ",AN115,"x",AO115)),CONCATENATE(AH115,"x",AI115))</f>
        <v>2x6 1x6</v>
      </c>
      <c r="BM115" s="164" t="n">
        <f aca="false">'Result do Turno'!BM117</f>
        <v>1</v>
      </c>
      <c r="BN115" s="164" t="str">
        <f aca="false">IF(AP115="",IF(AV115="",CONCATENATE(AR115,"x",AS115," ",AT115,"x",AU115),CONCATENATE(AR115,"x",AS115," ",AT115,"x",AU115," ",AV115,"x",AW115)),CONCATENATE(AP115,"x",AQ115))</f>
        <v>6x7 x</v>
      </c>
      <c r="BO115" s="164" t="n">
        <f aca="false">'Result do Turno'!CA116</f>
        <v>0</v>
      </c>
      <c r="BP115" s="164" t="str">
        <f aca="false">IF(AX115="",IF(BD115="",CONCATENATE(AZ115,"x",BA115," ",BB115,"x",BC115),CONCATENATE(AZ115,"x",BA115," ",BB115,"x",BC115," ",BD115,"x",BE115)),CONCATENATE(AX115,"x",AY115))</f>
        <v>3x6 3x6</v>
      </c>
      <c r="BQ115" s="164" t="n">
        <f aca="false">IF(BH115="x x","",1)</f>
        <v>1</v>
      </c>
      <c r="BR115" s="164" t="str">
        <f aca="false">IF(BG115=1,CONCATENATE($A115, " venceu ",B115," por ",BH115),IF(BH115="OxW",CONCATENATE($A115, " perdeu para ",B115," por WxO"),CONCATENATE($A115, " perdeu para ",B115," por ",BH115)))</f>
        <v>MARCIO SARMENTO venceu REGINALDO MACHADO por WxO</v>
      </c>
      <c r="BS115" s="164" t="n">
        <f aca="false">IF(BJ115="x x","",1)</f>
        <v>1</v>
      </c>
      <c r="BT115" s="164" t="str">
        <f aca="false">IF(BI115=1,CONCATENATE($A115, " venceu ",D115," por ",BJ115),IF(BJ115="OxW",CONCATENATE($A115, " perdeu para ",D115," por WxO"),CONCATENATE($A115, " perdeu para ",D115," por ",BJ115)))</f>
        <v>MARCIO SARMENTO perdeu para SAULO MEDEIROS por WxO</v>
      </c>
      <c r="BU115" s="164" t="n">
        <f aca="false">IF(BL115="x x","",1)</f>
        <v>1</v>
      </c>
      <c r="BV115" s="164" t="str">
        <f aca="false">IF(BK115=1,CONCATENATE($A115, " venceu ",F115," por ",BL115),IF(BL115="OxW",CONCATENATE($A115, " perdeu para ",F115," por WxO"),CONCATENATE($A115, " perdeu para ",F115," por ",BL115)))</f>
        <v>MARCIO SARMENTO perdeu para IDENI MEDEIROS por 2x6 1x6</v>
      </c>
      <c r="BW115" s="164" t="n">
        <f aca="false">IF(BN115="x x","",1)</f>
        <v>1</v>
      </c>
      <c r="BX115" s="164" t="str">
        <f aca="false">IF(BM115=1,CONCATENATE($A115, " venceu ",H115," por ",BN115),IF(BN115="OxW",CONCATENATE($A115, " perdeu para ",H115," por WxO"),CONCATENATE($A115, " perdeu para ",H115," por ",BN115)))</f>
        <v>MARCIO SARMENTO venceu JOÃO COZZA por 6x7 x</v>
      </c>
      <c r="BY115" s="164" t="n">
        <f aca="false">IF(BP115="x x","",1)</f>
        <v>1</v>
      </c>
      <c r="BZ115" s="164" t="str">
        <f aca="false">IF(BO115=1,CONCATENATE($A115, " venceu ",J115," por ",BP115),IF(BP115="OxW",CONCATENATE($A115, " perdeu para ",J115," por WxO"),CONCATENATE($A115, " perdeu para ",J115," por ",BP115)))</f>
        <v>MARCIO SARMENTO perdeu para MARIO ALLE por 3x6 3x6</v>
      </c>
      <c r="CB115" s="164" t="str">
        <f aca="false">IF(BQ115=1,BR115,CONCATENATE(A115, " x ",B115))</f>
        <v>MARCIO SARMENTO venceu REGINALDO MACHADO por WxO</v>
      </c>
      <c r="CC115" s="164" t="str">
        <f aca="false">IF(BS115=1,BT115,CONCATENATE(A115, " x ",D115))</f>
        <v>MARCIO SARMENTO perdeu para SAULO MEDEIROS por WxO</v>
      </c>
      <c r="CD115" s="164" t="str">
        <f aca="false">IF(BU115=1,BV115,CONCATENATE(A115, " x ",F115))</f>
        <v>MARCIO SARMENTO perdeu para IDENI MEDEIROS por 2x6 1x6</v>
      </c>
      <c r="CE115" s="164" t="str">
        <f aca="false">IF(BW115=1,BX115,CONCATENATE(A115, " x ",H115))</f>
        <v>MARCIO SARMENTO venceu JOÃO COZZA por 6x7 x</v>
      </c>
      <c r="CF115" s="164" t="str">
        <f aca="false">IF(BY115=1,BZ115,CONCATENATE(A115, " x ",J115))</f>
        <v>MARCIO SARMENTO perdeu para MARIO ALLE por 3x6 3x6</v>
      </c>
      <c r="CG115" s="164" t="n">
        <f aca="false">COUNTIF(BH115:BP115,"OxW")</f>
        <v>1</v>
      </c>
      <c r="CH115" s="164" t="str">
        <f aca="false">IF(CG115&gt;2,CONCATENATE(A115," perdeu ",CG115, " jogos por WxO - Seus resultados todos serão alterados para perdidos por WxO",""),"")</f>
        <v/>
      </c>
    </row>
    <row r="116" customFormat="false" ht="15" hidden="false" customHeight="false" outlineLevel="0" collapsed="false">
      <c r="A116" s="205" t="str">
        <f aca="false">'Result do Turno'!D116</f>
        <v>JOÃO COZZA</v>
      </c>
      <c r="B116" s="164" t="str">
        <f aca="false">'Result do Turno'!V114</f>
        <v>SAULO MEDEIROS</v>
      </c>
      <c r="C116" s="164" t="str">
        <f aca="false">IF(BQ116=1,"",IF(M116=0,A116,B116))</f>
        <v/>
      </c>
      <c r="D116" s="164" t="str">
        <f aca="false">'Result do Turno'!AJ112</f>
        <v>IDENI MEDEIROS</v>
      </c>
      <c r="E116" s="164" t="str">
        <f aca="false">IF(BS116=1,"",IF(N116=0,A116,D116))</f>
        <v/>
      </c>
      <c r="F116" s="164" t="str">
        <f aca="false">'Result do Turno'!AX117</f>
        <v>MARIO ALLE</v>
      </c>
      <c r="G116" s="164" t="str">
        <f aca="false">IF(BU116=1,"",IF(O116=0,A116,F116))</f>
        <v/>
      </c>
      <c r="H116" s="164" t="str">
        <f aca="false">'Result do Turno'!BL117</f>
        <v>MARCIO SARMENTO</v>
      </c>
      <c r="I116" s="164" t="str">
        <f aca="false">IF(BW116=1,"",IF(P116=0,A116,H116))</f>
        <v/>
      </c>
      <c r="J116" s="164" t="str">
        <f aca="false">'Result do Turno'!BZ114</f>
        <v>REGINALDO MACHADO</v>
      </c>
      <c r="K116" s="164" t="str">
        <f aca="false">IF(BY116=1,"",IF(Q116=0,A116,J116))</f>
        <v/>
      </c>
      <c r="M116" s="207" t="n">
        <f aca="false">'Result do Turno'!U114</f>
        <v>0</v>
      </c>
      <c r="N116" s="207" t="str">
        <f aca="false">'Result do Turno'!AI112</f>
        <v>(D)</v>
      </c>
      <c r="O116" s="207" t="str">
        <f aca="false">'Result do Turno'!AW117</f>
        <v>(D)</v>
      </c>
      <c r="P116" s="207" t="n">
        <f aca="false">'Result do Turno'!BK117</f>
        <v>0</v>
      </c>
      <c r="Q116" s="207" t="str">
        <f aca="false">'Result do Turno'!BY114</f>
        <v>(D)</v>
      </c>
      <c r="R116" s="211" t="str">
        <f aca="false">IF('Result do Turno'!X115="","",'Result do Turno'!X115)</f>
        <v/>
      </c>
      <c r="S116" s="212" t="str">
        <f aca="false">IF('Result do Turno'!X114="","",'Result do Turno'!X114)</f>
        <v/>
      </c>
      <c r="T116" s="212" t="n">
        <f aca="false">IF('Result do Turno'!Y115="","",'Result do Turno'!Y115)</f>
        <v>6</v>
      </c>
      <c r="U116" s="212" t="n">
        <f aca="false">IF('Result do Turno'!Y114="","",'Result do Turno'!Y114)</f>
        <v>3</v>
      </c>
      <c r="V116" s="212" t="n">
        <f aca="false">IF('Result do Turno'!Z115="","",'Result do Turno'!Z115)</f>
        <v>6</v>
      </c>
      <c r="W116" s="212" t="n">
        <f aca="false">IF('Result do Turno'!Z114="","",'Result do Turno'!Z114)</f>
        <v>7</v>
      </c>
      <c r="X116" s="212" t="n">
        <f aca="false">IF('Result do Turno'!AA115="","",'Result do Turno'!AA115)</f>
        <v>5</v>
      </c>
      <c r="Y116" s="213" t="n">
        <f aca="false">IF('Result do Turno'!AA114="","",'Result do Turno'!AA114)</f>
        <v>10</v>
      </c>
      <c r="Z116" s="211" t="str">
        <f aca="false">IF('Result do Turno'!AL113="","",'Result do Turno'!AL113)</f>
        <v/>
      </c>
      <c r="AA116" s="212" t="str">
        <f aca="false">IF('Result do Turno'!AL112="","",'Result do Turno'!AL112)</f>
        <v/>
      </c>
      <c r="AB116" s="212" t="n">
        <f aca="false">IF('Result do Turno'!AM113="","",'Result do Turno'!AM113)</f>
        <v>6</v>
      </c>
      <c r="AC116" s="212" t="n">
        <f aca="false">IF('Result do Turno'!AM112="","",'Result do Turno'!AM112)</f>
        <v>2</v>
      </c>
      <c r="AD116" s="212" t="n">
        <f aca="false">IF('Result do Turno'!AN113="","",'Result do Turno'!AN113)</f>
        <v>4</v>
      </c>
      <c r="AE116" s="212" t="n">
        <f aca="false">IF('Result do Turno'!AN112="","",'Result do Turno'!AN112)</f>
        <v>6</v>
      </c>
      <c r="AF116" s="212" t="n">
        <f aca="false">IF('Result do Turno'!AO113="","",'Result do Turno'!AO113)</f>
        <v>10</v>
      </c>
      <c r="AG116" s="213" t="n">
        <f aca="false">IF('Result do Turno'!AO112="","",'Result do Turno'!AO112)</f>
        <v>6</v>
      </c>
      <c r="AH116" s="211" t="str">
        <f aca="false">IF('Result do Turno'!AZ116="","",'Result do Turno'!AZ116)</f>
        <v/>
      </c>
      <c r="AI116" s="212" t="str">
        <f aca="false">IF('Result do Turno'!AZ117="","",'Result do Turno'!AZ117)</f>
        <v/>
      </c>
      <c r="AJ116" s="212" t="n">
        <f aca="false">IF('Result do Turno'!BA116="","",'Result do Turno'!BA116)</f>
        <v>2</v>
      </c>
      <c r="AK116" s="212" t="n">
        <f aca="false">IF('Result do Turno'!BA117="","",'Result do Turno'!BA117)</f>
        <v>6</v>
      </c>
      <c r="AL116" s="212" t="n">
        <f aca="false">IF('Result do Turno'!BB116="","",'Result do Turno'!BB116)</f>
        <v>2</v>
      </c>
      <c r="AM116" s="212" t="n">
        <f aca="false">IF('Result do Turno'!BB117="","",'Result do Turno'!BB117)</f>
        <v>6</v>
      </c>
      <c r="AN116" s="212" t="str">
        <f aca="false">IF('Result do Turno'!BC116="","",'Result do Turno'!BC116)</f>
        <v/>
      </c>
      <c r="AO116" s="213" t="str">
        <f aca="false">IF('Result do Turno'!BC117="","",'Result do Turno'!BC117)</f>
        <v/>
      </c>
      <c r="AP116" s="211" t="str">
        <f aca="false">IF('Result do Turno'!BN116="","",'Result do Turno'!BN116)</f>
        <v>R</v>
      </c>
      <c r="AQ116" s="212" t="str">
        <f aca="false">IF('Result do Turno'!BN117="","",'Result do Turno'!BN117)</f>
        <v/>
      </c>
      <c r="AR116" s="212" t="n">
        <f aca="false">IF('Result do Turno'!BO116="","",'Result do Turno'!BO116)</f>
        <v>7</v>
      </c>
      <c r="AS116" s="212" t="n">
        <f aca="false">IF('Result do Turno'!BO117="","",'Result do Turno'!BO117)</f>
        <v>6</v>
      </c>
      <c r="AT116" s="212" t="str">
        <f aca="false">IF('Result do Turno'!BP116="","",'Result do Turno'!BP116)</f>
        <v/>
      </c>
      <c r="AU116" s="212" t="str">
        <f aca="false">IF('Result do Turno'!BP117="","",'Result do Turno'!BP117)</f>
        <v/>
      </c>
      <c r="AV116" s="212" t="str">
        <f aca="false">IF('Result do Turno'!BQ116="","",'Result do Turno'!BQ116)</f>
        <v/>
      </c>
      <c r="AW116" s="213" t="str">
        <f aca="false">IF('Result do Turno'!BQ117="","",'Result do Turno'!BQ117)</f>
        <v/>
      </c>
      <c r="AX116" s="211" t="str">
        <f aca="false">IF('Result do Turno'!CB115="","",'Result do Turno'!CB115)</f>
        <v>W</v>
      </c>
      <c r="AY116" s="212" t="str">
        <f aca="false">IF('Result do Turno'!CB114="","",'Result do Turno'!CB114)</f>
        <v>O</v>
      </c>
      <c r="AZ116" s="212" t="str">
        <f aca="false">IF('Result do Turno'!CC115="","",'Result do Turno'!CC115)</f>
        <v/>
      </c>
      <c r="BA116" s="212" t="str">
        <f aca="false">IF('Result do Turno'!CC114="","",'Result do Turno'!CC114)</f>
        <v/>
      </c>
      <c r="BB116" s="212" t="str">
        <f aca="false">IF('Result do Turno'!CD115="","",'Result do Turno'!CD115)</f>
        <v/>
      </c>
      <c r="BC116" s="212" t="str">
        <f aca="false">IF('Result do Turno'!CD114="","",'Result do Turno'!CD114)</f>
        <v/>
      </c>
      <c r="BD116" s="212" t="str">
        <f aca="false">IF('Result do Turno'!CE115="","",'Result do Turno'!CE115)</f>
        <v/>
      </c>
      <c r="BE116" s="213" t="str">
        <f aca="false">IF('Result do Turno'!CE114="","",'Result do Turno'!CE114)</f>
        <v/>
      </c>
      <c r="BG116" s="164" t="n">
        <f aca="false">'Result do Turno'!W115</f>
        <v>0</v>
      </c>
      <c r="BH116" s="164" t="str">
        <f aca="false">IF(R116="",IF(X116="",CONCATENATE(T116,"x",U116," ",V116,"x",W116),CONCATENATE(T116,"x",U116," ",V116,"x",W116," ",X116,"x",Y116)),CONCATENATE(R116,"x",S116))</f>
        <v>6x3 6x7 5x10</v>
      </c>
      <c r="BI116" s="164" t="n">
        <f aca="false">'Result do Turno'!AK113</f>
        <v>1</v>
      </c>
      <c r="BJ116" s="164" t="str">
        <f aca="false">IF(Z116="",IF(AF116="",CONCATENATE(AB116,"x",AC116," ",AD116,"x",AE116),CONCATENATE(AB116,"x",AC116," ",AD116,"x",AE116," ",AF116,"x",AG116)),CONCATENATE(Z116,"x",AA116))</f>
        <v>6x2 4x6 10x6</v>
      </c>
      <c r="BK116" s="164" t="n">
        <f aca="false">'Result do Turno'!AY116</f>
        <v>0</v>
      </c>
      <c r="BL116" s="164" t="str">
        <f aca="false">IF(AH116="",IF(AN116="",CONCATENATE(AJ116,"x",AK116," ",AL116,"x",AM116),CONCATENATE(AJ116,"x",AK116," ",AL116,"x",AM116," ",AN116,"x",AO116)),CONCATENATE(AH116,"x",AI116))</f>
        <v>2x6 2x6</v>
      </c>
      <c r="BM116" s="164" t="n">
        <f aca="false">'Result do Turno'!BM116</f>
        <v>0</v>
      </c>
      <c r="BN116" s="164" t="str">
        <f aca="false">IF(AP116="",IF(AV116="",CONCATENATE(AR116,"x",AS116," ",AT116,"x",AU116),CONCATENATE(AR116,"x",AS116," ",AT116,"x",AU116," ",AV116,"x",AW116)),CONCATENATE(AP116,"x",AQ116))</f>
        <v>Rx</v>
      </c>
      <c r="BO116" s="164" t="n">
        <f aca="false">'Result do Turno'!CA115</f>
        <v>1</v>
      </c>
      <c r="BP116" s="164" t="str">
        <f aca="false">IF(AX116="",IF(BD116="",CONCATENATE(AZ116,"x",BA116," ",BB116,"x",BC116),CONCATENATE(AZ116,"x",BA116," ",BB116,"x",BC116," ",BD116,"x",BE116)),CONCATENATE(AX116,"x",AY116))</f>
        <v>WxO</v>
      </c>
      <c r="BQ116" s="164" t="n">
        <f aca="false">IF(BH116="x x","",1)</f>
        <v>1</v>
      </c>
      <c r="BR116" s="164" t="str">
        <f aca="false">IF(BG116=1,CONCATENATE($A116, " venceu ",B116," por ",BH116),IF(BH116="OxW",CONCATENATE($A116, " perdeu para ",B116," por WxO"),CONCATENATE($A116, " perdeu para ",B116," por ",BH116)))</f>
        <v>JOÃO COZZA perdeu para SAULO MEDEIROS por 6x3 6x7 5x10</v>
      </c>
      <c r="BS116" s="164" t="n">
        <f aca="false">IF(BJ116="x x","",1)</f>
        <v>1</v>
      </c>
      <c r="BT116" s="164" t="str">
        <f aca="false">IF(BI116=1,CONCATENATE($A116, " venceu ",D116," por ",BJ116),IF(BJ116="OxW",CONCATENATE($A116, " perdeu para ",D116," por WxO"),CONCATENATE($A116, " perdeu para ",D116," por ",BJ116)))</f>
        <v>JOÃO COZZA venceu IDENI MEDEIROS por 6x2 4x6 10x6</v>
      </c>
      <c r="BU116" s="164" t="n">
        <f aca="false">IF(BL116="x x","",1)</f>
        <v>1</v>
      </c>
      <c r="BV116" s="164" t="str">
        <f aca="false">IF(BK116=1,CONCATENATE($A116, " venceu ",F116," por ",BL116),IF(BL116="OxW",CONCATENATE($A116, " perdeu para ",F116," por WxO"),CONCATENATE($A116, " perdeu para ",F116," por ",BL116)))</f>
        <v>JOÃO COZZA perdeu para MARIO ALLE por 2x6 2x6</v>
      </c>
      <c r="BW116" s="164" t="n">
        <f aca="false">IF(BN116="x x","",1)</f>
        <v>1</v>
      </c>
      <c r="BX116" s="164" t="str">
        <f aca="false">IF(BM116=1,CONCATENATE($A116, " venceu ",H116," por ",BN116),IF(BN116="OxW",CONCATENATE($A116, " perdeu para ",H116," por WxO"),CONCATENATE($A116, " perdeu para ",H116," por ",BN116)))</f>
        <v>JOÃO COZZA perdeu para MARCIO SARMENTO por Rx</v>
      </c>
      <c r="BY116" s="164" t="n">
        <f aca="false">IF(BP116="x x","",1)</f>
        <v>1</v>
      </c>
      <c r="BZ116" s="164" t="str">
        <f aca="false">IF(BO116=1,CONCATENATE($A116, " venceu ",J116," por ",BP116),IF(BP116="OxW",CONCATENATE($A116, " perdeu para ",J116," por WxO"),CONCATENATE($A116, " perdeu para ",J116," por ",BP116)))</f>
        <v>JOÃO COZZA venceu REGINALDO MACHADO por WxO</v>
      </c>
      <c r="CB116" s="164" t="str">
        <f aca="false">IF(BQ116=1,BR116,CONCATENATE(A116, " x ",B116))</f>
        <v>JOÃO COZZA perdeu para SAULO MEDEIROS por 6x3 6x7 5x10</v>
      </c>
      <c r="CC116" s="164" t="str">
        <f aca="false">IF(BS116=1,BT116,CONCATENATE(A116, " x ",D116))</f>
        <v>JOÃO COZZA venceu IDENI MEDEIROS por 6x2 4x6 10x6</v>
      </c>
      <c r="CD116" s="164" t="str">
        <f aca="false">IF(BU116=1,BV116,CONCATENATE(A116, " x ",F116))</f>
        <v>JOÃO COZZA perdeu para MARIO ALLE por 2x6 2x6</v>
      </c>
      <c r="CE116" s="164" t="str">
        <f aca="false">IF(BW116=1,BX116,CONCATENATE(A116, " x ",H116))</f>
        <v>JOÃO COZZA perdeu para MARCIO SARMENTO por Rx</v>
      </c>
      <c r="CF116" s="164" t="str">
        <f aca="false">IF(BY116=1,BZ116,CONCATENATE(A116, " x ",J116))</f>
        <v>JOÃO COZZA venceu REGINALDO MACHADO por WxO</v>
      </c>
      <c r="CG116" s="164" t="n">
        <f aca="false">COUNTIF(BH116:BP116,"OxW")</f>
        <v>0</v>
      </c>
      <c r="CH116" s="164" t="str">
        <f aca="false">IF(CG116&gt;2,CONCATENATE(A116," perdeu ",CG116, " jogos por WxO - Seus resultados todos serão alterados para perdidos por WxO",""),"")</f>
        <v/>
      </c>
    </row>
    <row r="117" customFormat="false" ht="15" hidden="false" customHeight="false" outlineLevel="0" collapsed="false">
      <c r="A117" s="205" t="str">
        <f aca="false">'Result do Turno'!D117</f>
        <v>MARIO ALLE</v>
      </c>
      <c r="B117" s="164" t="str">
        <f aca="false">'Result do Turno'!V112</f>
        <v>IDENI MEDEIROS</v>
      </c>
      <c r="C117" s="164" t="str">
        <f aca="false">IF(BQ117=1,"",IF(M117=0,A117,B117))</f>
        <v/>
      </c>
      <c r="D117" s="164" t="str">
        <f aca="false">'Result do Turno'!AJ116</f>
        <v>REGINALDO MACHADO</v>
      </c>
      <c r="E117" s="164" t="str">
        <f aca="false">IF(BS117=1,"",IF(N117=0,A117,D117))</f>
        <v/>
      </c>
      <c r="F117" s="164" t="str">
        <f aca="false">'Result do Turno'!AX116</f>
        <v>JOÃO COZZA</v>
      </c>
      <c r="G117" s="164" t="str">
        <f aca="false">IF(BU117=1,"",IF(O117=0,A117,F117))</f>
        <v/>
      </c>
      <c r="H117" s="164" t="str">
        <f aca="false">'Result do Turno'!BL114</f>
        <v>SAULO MEDEIROS</v>
      </c>
      <c r="I117" s="164" t="str">
        <f aca="false">IF(BW117=1,"",IF(P117=0,A117,H117))</f>
        <v/>
      </c>
      <c r="J117" s="164" t="str">
        <f aca="false">'Result do Turno'!BZ116</f>
        <v>MARCIO SARMENTO</v>
      </c>
      <c r="K117" s="164" t="str">
        <f aca="false">IF(BY117=1,"",IF(Q117=0,A117,J117))</f>
        <v/>
      </c>
      <c r="M117" s="207" t="n">
        <f aca="false">'Result do Turno'!U112</f>
        <v>0</v>
      </c>
      <c r="N117" s="207" t="str">
        <f aca="false">'Result do Turno'!AI116</f>
        <v>(D)</v>
      </c>
      <c r="O117" s="207" t="n">
        <f aca="false">'Result do Turno'!AW116</f>
        <v>0</v>
      </c>
      <c r="P117" s="207" t="n">
        <f aca="false">'Result do Turno'!BK114</f>
        <v>0</v>
      </c>
      <c r="Q117" s="207" t="str">
        <f aca="false">'Result do Turno'!BY116</f>
        <v>(D)</v>
      </c>
      <c r="R117" s="214" t="str">
        <f aca="false">IF('Result do Turno'!X113="","",'Result do Turno'!X113)</f>
        <v/>
      </c>
      <c r="S117" s="215" t="str">
        <f aca="false">IF('Result do Turno'!X112="","",'Result do Turno'!X112)</f>
        <v/>
      </c>
      <c r="T117" s="215" t="n">
        <f aca="false">IF('Result do Turno'!Y113="","",'Result do Turno'!Y113)</f>
        <v>7</v>
      </c>
      <c r="U117" s="215" t="n">
        <f aca="false">IF('Result do Turno'!Y112="","",'Result do Turno'!Y112)</f>
        <v>6</v>
      </c>
      <c r="V117" s="215" t="n">
        <f aca="false">IF('Result do Turno'!Z113="","",'Result do Turno'!Z113)</f>
        <v>6</v>
      </c>
      <c r="W117" s="215" t="n">
        <f aca="false">IF('Result do Turno'!Z112="","",'Result do Turno'!Z112)</f>
        <v>2</v>
      </c>
      <c r="X117" s="215" t="str">
        <f aca="false">IF('Result do Turno'!AA113="","",'Result do Turno'!AA113)</f>
        <v/>
      </c>
      <c r="Y117" s="216" t="str">
        <f aca="false">IF('Result do Turno'!AA112="","",'Result do Turno'!AA112)</f>
        <v/>
      </c>
      <c r="Z117" s="214" t="str">
        <f aca="false">IF('Result do Turno'!AL117="","",'Result do Turno'!AL117)</f>
        <v>W</v>
      </c>
      <c r="AA117" s="215" t="str">
        <f aca="false">IF('Result do Turno'!AL116="","",'Result do Turno'!AL116)</f>
        <v>O</v>
      </c>
      <c r="AB117" s="215" t="str">
        <f aca="false">IF('Result do Turno'!AM117="","",'Result do Turno'!AM117)</f>
        <v/>
      </c>
      <c r="AC117" s="215" t="str">
        <f aca="false">IF('Result do Turno'!AM116="","",'Result do Turno'!AM116)</f>
        <v/>
      </c>
      <c r="AD117" s="215" t="str">
        <f aca="false">IF('Result do Turno'!AN117="","",'Result do Turno'!AN117)</f>
        <v/>
      </c>
      <c r="AE117" s="215" t="str">
        <f aca="false">IF('Result do Turno'!AN116="","",'Result do Turno'!AN116)</f>
        <v/>
      </c>
      <c r="AF117" s="215" t="str">
        <f aca="false">IF('Result do Turno'!AO117="","",'Result do Turno'!AO117)</f>
        <v/>
      </c>
      <c r="AG117" s="216" t="str">
        <f aca="false">IF('Result do Turno'!AO116="","",'Result do Turno'!AO116)</f>
        <v/>
      </c>
      <c r="AH117" s="214" t="str">
        <f aca="false">IF('Result do Turno'!AZ117="","",'Result do Turno'!AZ117)</f>
        <v/>
      </c>
      <c r="AI117" s="215" t="str">
        <f aca="false">IF('Result do Turno'!AZ116="","",'Result do Turno'!AZ116)</f>
        <v/>
      </c>
      <c r="AJ117" s="215" t="n">
        <f aca="false">IF('Result do Turno'!BA117="","",'Result do Turno'!BA117)</f>
        <v>6</v>
      </c>
      <c r="AK117" s="215" t="n">
        <f aca="false">IF('Result do Turno'!BA116="","",'Result do Turno'!BA116)</f>
        <v>2</v>
      </c>
      <c r="AL117" s="215" t="n">
        <f aca="false">IF('Result do Turno'!BB117="","",'Result do Turno'!BB117)</f>
        <v>6</v>
      </c>
      <c r="AM117" s="215" t="n">
        <f aca="false">IF('Result do Turno'!BB116="","",'Result do Turno'!BB116)</f>
        <v>2</v>
      </c>
      <c r="AN117" s="215" t="str">
        <f aca="false">IF('Result do Turno'!BC117="","",'Result do Turno'!BC117)</f>
        <v/>
      </c>
      <c r="AO117" s="216" t="str">
        <f aca="false">IF('Result do Turno'!BC116="","",'Result do Turno'!BC116)</f>
        <v/>
      </c>
      <c r="AP117" s="214" t="str">
        <f aca="false">IF('Result do Turno'!BN115="","",'Result do Turno'!BN115)</f>
        <v/>
      </c>
      <c r="AQ117" s="215" t="str">
        <f aca="false">IF('Result do Turno'!BN114="","",'Result do Turno'!BN114)</f>
        <v/>
      </c>
      <c r="AR117" s="215" t="n">
        <f aca="false">IF('Result do Turno'!BO115="","",'Result do Turno'!BO115)</f>
        <v>6</v>
      </c>
      <c r="AS117" s="215" t="n">
        <f aca="false">IF('Result do Turno'!BO114="","",'Result do Turno'!BO114)</f>
        <v>7</v>
      </c>
      <c r="AT117" s="215" t="n">
        <f aca="false">IF('Result do Turno'!BP115="","",'Result do Turno'!BP115)</f>
        <v>5</v>
      </c>
      <c r="AU117" s="215" t="n">
        <f aca="false">IF('Result do Turno'!BP114="","",'Result do Turno'!BP114)</f>
        <v>7</v>
      </c>
      <c r="AV117" s="215" t="str">
        <f aca="false">IF('Result do Turno'!BQ115="","",'Result do Turno'!BQ115)</f>
        <v/>
      </c>
      <c r="AW117" s="216" t="str">
        <f aca="false">IF('Result do Turno'!BQ114="","",'Result do Turno'!BQ114)</f>
        <v/>
      </c>
      <c r="AX117" s="214" t="str">
        <f aca="false">IF('Result do Turno'!CB117="","",'Result do Turno'!CB117)</f>
        <v/>
      </c>
      <c r="AY117" s="215" t="str">
        <f aca="false">IF('Result do Turno'!CB116="","",'Result do Turno'!CB116)</f>
        <v/>
      </c>
      <c r="AZ117" s="215" t="n">
        <f aca="false">IF('Result do Turno'!CC117="","",'Result do Turno'!CC117)</f>
        <v>6</v>
      </c>
      <c r="BA117" s="215" t="n">
        <f aca="false">IF('Result do Turno'!CC116="","",'Result do Turno'!CC116)</f>
        <v>3</v>
      </c>
      <c r="BB117" s="215" t="n">
        <f aca="false">IF('Result do Turno'!CD117="","",'Result do Turno'!CD117)</f>
        <v>6</v>
      </c>
      <c r="BC117" s="215" t="n">
        <f aca="false">IF('Result do Turno'!CD116="","",'Result do Turno'!CD116)</f>
        <v>3</v>
      </c>
      <c r="BD117" s="215" t="str">
        <f aca="false">IF('Result do Turno'!CE117="","",'Result do Turno'!CE117)</f>
        <v/>
      </c>
      <c r="BE117" s="216" t="str">
        <f aca="false">IF('Result do Turno'!CE116="","",'Result do Turno'!CE116)</f>
        <v/>
      </c>
      <c r="BG117" s="164" t="n">
        <f aca="false">'Result do Turno'!W113</f>
        <v>1</v>
      </c>
      <c r="BH117" s="164" t="str">
        <f aca="false">IF(R117="",IF(X117="",CONCATENATE(T117,"x",U117," ",V117,"x",W117),CONCATENATE(T117,"x",U117," ",V117,"x",W117," ",X117,"x",Y117)),CONCATENATE(R117,"x",S117))</f>
        <v>7x6 6x2</v>
      </c>
      <c r="BI117" s="164" t="n">
        <f aca="false">'Result do Turno'!AK117</f>
        <v>1</v>
      </c>
      <c r="BJ117" s="164" t="str">
        <f aca="false">IF(Z117="",IF(AF117="",CONCATENATE(AB117,"x",AC117," ",AD117,"x",AE117),CONCATENATE(AB117,"x",AC117," ",AD117,"x",AE117," ",AF117,"x",AG117)),CONCATENATE(Z117,"x",AA117))</f>
        <v>WxO</v>
      </c>
      <c r="BK117" s="164" t="n">
        <f aca="false">'Result do Turno'!AY117</f>
        <v>1</v>
      </c>
      <c r="BL117" s="164" t="str">
        <f aca="false">IF(AH117="",IF(AN117="",CONCATENATE(AJ117,"x",AK117," ",AL117,"x",AM117),CONCATENATE(AJ117,"x",AK117," ",AL117,"x",AM117," ",AN117,"x",AO117)),CONCATENATE(AH117,"x",AI117))</f>
        <v>6x2 6x2</v>
      </c>
      <c r="BM117" s="164" t="n">
        <f aca="false">'Result do Turno'!BM115</f>
        <v>0</v>
      </c>
      <c r="BN117" s="164" t="str">
        <f aca="false">IF(AP117="",IF(AV117="",CONCATENATE(AR117,"x",AS117," ",AT117,"x",AU117),CONCATENATE(AR117,"x",AS117," ",AT117,"x",AU117," ",AV117,"x",AW117)),CONCATENATE(AP117,"x",AQ117))</f>
        <v>6x7 5x7</v>
      </c>
      <c r="BO117" s="164" t="n">
        <f aca="false">'Result do Turno'!CA117</f>
        <v>1</v>
      </c>
      <c r="BP117" s="164" t="str">
        <f aca="false">IF(AX117="",IF(BD117="",CONCATENATE(AZ117,"x",BA117," ",BB117,"x",BC117),CONCATENATE(AZ117,"x",BA117," ",BB117,"x",BC117," ",BD117,"x",BE117)),CONCATENATE(AX117,"x",AY117))</f>
        <v>6x3 6x3</v>
      </c>
      <c r="BQ117" s="164" t="n">
        <f aca="false">IF(BH117="x x","",1)</f>
        <v>1</v>
      </c>
      <c r="BR117" s="164" t="str">
        <f aca="false">IF(BG117=1,CONCATENATE($A117, " venceu ",B117," por ",BH117),IF(BH117="OxW",CONCATENATE($A117, " perdeu para ",B117," por WxO"),CONCATENATE($A117, " perdeu para ",B117," por ",BH117)))</f>
        <v>MARIO ALLE venceu IDENI MEDEIROS por 7x6 6x2</v>
      </c>
      <c r="BS117" s="164" t="n">
        <f aca="false">IF(BJ117="x x","",1)</f>
        <v>1</v>
      </c>
      <c r="BT117" s="164" t="str">
        <f aca="false">IF(BI117=1,CONCATENATE($A117, " venceu ",D117," por ",BJ117),IF(BJ117="OxW",CONCATENATE($A117, " perdeu para ",D117," por WxO"),CONCATENATE($A117, " perdeu para ",D117," por ",BJ117)))</f>
        <v>MARIO ALLE venceu REGINALDO MACHADO por WxO</v>
      </c>
      <c r="BU117" s="164" t="n">
        <f aca="false">IF(BL117="x x","",1)</f>
        <v>1</v>
      </c>
      <c r="BV117" s="164" t="str">
        <f aca="false">IF(BK117=1,CONCATENATE($A117, " venceu ",F117," por ",BL117),IF(BL117="OxW",CONCATENATE($A117, " perdeu para ",F117," por WxO"),CONCATENATE($A117, " perdeu para ",F117," por ",BL117)))</f>
        <v>MARIO ALLE venceu JOÃO COZZA por 6x2 6x2</v>
      </c>
      <c r="BW117" s="164" t="n">
        <f aca="false">IF(BN117="x x","",1)</f>
        <v>1</v>
      </c>
      <c r="BX117" s="164" t="str">
        <f aca="false">IF(BM117=1,CONCATENATE($A117, " venceu ",H117," por ",BN117),IF(BN117="OxW",CONCATENATE($A117, " perdeu para ",H117," por WxO"),CONCATENATE($A117, " perdeu para ",H117," por ",BN117)))</f>
        <v>MARIO ALLE perdeu para SAULO MEDEIROS por 6x7 5x7</v>
      </c>
      <c r="BY117" s="164" t="n">
        <f aca="false">IF(BP117="x x","",1)</f>
        <v>1</v>
      </c>
      <c r="BZ117" s="164" t="str">
        <f aca="false">IF(BO117=1,CONCATENATE($A117, " venceu ",J117," por ",BP117),IF(BP117="OxW",CONCATENATE($A117, " perdeu para ",J117," por WxO"),CONCATENATE($A117, " perdeu para ",J117," por ",BP117)))</f>
        <v>MARIO ALLE venceu MARCIO SARMENTO por 6x3 6x3</v>
      </c>
      <c r="CB117" s="164" t="str">
        <f aca="false">IF(BQ117=1,BR117,CONCATENATE(A117, " x ",B117))</f>
        <v>MARIO ALLE venceu IDENI MEDEIROS por 7x6 6x2</v>
      </c>
      <c r="CC117" s="164" t="str">
        <f aca="false">IF(BS117=1,BT117,CONCATENATE(A117, " x ",D117))</f>
        <v>MARIO ALLE venceu REGINALDO MACHADO por WxO</v>
      </c>
      <c r="CD117" s="164" t="str">
        <f aca="false">IF(BU117=1,BV117,CONCATENATE(A117, " x ",F117))</f>
        <v>MARIO ALLE venceu JOÃO COZZA por 6x2 6x2</v>
      </c>
      <c r="CE117" s="164" t="str">
        <f aca="false">IF(BW117=1,BX117,CONCATENATE(A117, " x ",H117))</f>
        <v>MARIO ALLE perdeu para SAULO MEDEIROS por 6x7 5x7</v>
      </c>
      <c r="CF117" s="164" t="str">
        <f aca="false">IF(BY117=1,BZ117,CONCATENATE(A117, " x ",J117))</f>
        <v>MARIO ALLE venceu MARCIO SARMENTO por 6x3 6x3</v>
      </c>
      <c r="CG117" s="164" t="n">
        <f aca="false">COUNTIF(BH117:BP117,"OxW")</f>
        <v>0</v>
      </c>
      <c r="CH117" s="164" t="str">
        <f aca="false">IF(CG117&gt;2,CONCATENATE(A117," perdeu ",CG117, " jogos por WxO - Seus resultados todos serão alterados para perdidos por WxO",""),"")</f>
        <v/>
      </c>
    </row>
    <row r="118" customFormat="false" ht="15" hidden="false" customHeight="false" outlineLevel="0" collapsed="false">
      <c r="BG118" s="164" t="n">
        <f aca="false">'Result do Turno'!W118</f>
        <v>0</v>
      </c>
      <c r="BI118" s="164" t="n">
        <f aca="false">'Result do Turno'!AK118</f>
        <v>0</v>
      </c>
      <c r="BL118" s="164" t="str">
        <f aca="false">IF(AH118="",IF(AN118="",CONCATENATE(AJ118,"x",AK118," ",AL118,"x",AM118),CONCATENATE(AJ118,"x",AK118," ",AL118,"x",AM118," ",AN118,"x",AO118)),CONCATENATE(AH118,"x",AI118))</f>
        <v>x x</v>
      </c>
      <c r="BN118" s="164" t="str">
        <f aca="false">IF(AP118="",IF(AV118="",CONCATENATE(AR118,"x",AS118," ",AT118,"x",AU118),CONCATENATE(AR118,"x",AS118," ",AT118,"x",AU118," ",AV118,"x",AW118)),CONCATENATE(AP118,"x",AQ118))</f>
        <v>x x</v>
      </c>
      <c r="BP118" s="164" t="str">
        <f aca="false">IF(AX118="",IF(BD118="",CONCATENATE(AZ118,"x",BA118," ",BB118,"x",BC118),CONCATENATE(AZ118,"x",BA118," ",BB118,"x",BC118," ",BD118,"x",BE118)),CONCATENATE(AX118,"x",AY118))</f>
        <v>x x</v>
      </c>
      <c r="CH118" s="164" t="str">
        <f aca="false">IF(CG118&gt;2,CONCATENATE(A118," perdeu ",CG118, " jogos por WxO - Seus resultados todos serão alterados para perdidos por WxO",""),"")</f>
        <v/>
      </c>
    </row>
    <row r="119" customFormat="false" ht="15" hidden="false" customHeight="false" outlineLevel="0" collapsed="false">
      <c r="BG119" s="164" t="n">
        <f aca="false">'Result do Turno'!W119</f>
        <v>0</v>
      </c>
      <c r="BI119" s="164" t="n">
        <f aca="false">'Result do Turno'!AK119</f>
        <v>0</v>
      </c>
      <c r="BL119" s="164" t="str">
        <f aca="false">IF(AH119="",IF(AN119="",CONCATENATE(AJ119,"x",AK119," ",AL119,"x",AM119),CONCATENATE(AJ119,"x",AK119," ",AL119,"x",AM119," ",AN119,"x",AO119)),CONCATENATE(AH119,"x",AI119))</f>
        <v>x x</v>
      </c>
      <c r="BN119" s="164" t="str">
        <f aca="false">IF(AP119="",IF(AV119="",CONCATENATE(AR119,"x",AS119," ",AT119,"x",AU119),CONCATENATE(AR119,"x",AS119," ",AT119,"x",AU119," ",AV119,"x",AW119)),CONCATENATE(AP119,"x",AQ119))</f>
        <v>x x</v>
      </c>
      <c r="BP119" s="164" t="str">
        <f aca="false">IF(AX119="",IF(BD119="",CONCATENATE(AZ119,"x",BA119," ",BB119,"x",BC119),CONCATENATE(AZ119,"x",BA119," ",BB119,"x",BC119," ",BD119,"x",BE119)),CONCATENATE(AX119,"x",AY119))</f>
        <v>x x</v>
      </c>
      <c r="CH119" s="164" t="str">
        <f aca="false">IF(CG119&gt;2,CONCATENATE(A119," perdeu ",CG119, " jogos por WxO - Seus resultados todos serão alterados para perdidos por WxO",""),"")</f>
        <v/>
      </c>
    </row>
    <row r="120" customFormat="false" ht="15" hidden="false" customHeight="false" outlineLevel="0" collapsed="false">
      <c r="E120" s="164" t="s">
        <v>133</v>
      </c>
      <c r="G120" s="164" t="s">
        <v>133</v>
      </c>
      <c r="I120" s="164" t="s">
        <v>134</v>
      </c>
      <c r="K120" s="164" t="s">
        <v>135</v>
      </c>
      <c r="BG120" s="164" t="n">
        <f aca="false">'Result do Turno'!W120</f>
        <v>0</v>
      </c>
      <c r="BI120" s="164" t="n">
        <f aca="false">'Result do Turno'!AK120</f>
        <v>0</v>
      </c>
      <c r="BL120" s="164" t="str">
        <f aca="false">IF(AH120="",IF(AN120="",CONCATENATE(AJ120,"x",AK120," ",AL120,"x",AM120),CONCATENATE(AJ120,"x",AK120," ",AL120,"x",AM120," ",AN120,"x",AO120)),CONCATENATE(AH120,"x",AI120))</f>
        <v>x x</v>
      </c>
      <c r="BN120" s="164" t="str">
        <f aca="false">IF(AP120="",IF(AV120="",CONCATENATE(AR120,"x",AS120," ",AT120,"x",AU120),CONCATENATE(AR120,"x",AS120," ",AT120,"x",AU120," ",AV120,"x",AW120)),CONCATENATE(AP120,"x",AQ120))</f>
        <v>x x</v>
      </c>
      <c r="BP120" s="164" t="str">
        <f aca="false">IF(AX120="",IF(BD120="",CONCATENATE(AZ120,"x",BA120," ",BB120,"x",BC120),CONCATENATE(AZ120,"x",BA120," ",BB120,"x",BC120," ",BD120,"x",BE120)),CONCATENATE(AX120,"x",AY120))</f>
        <v>x x</v>
      </c>
      <c r="CH120" s="164" t="str">
        <f aca="false">IF(CG120&gt;2,CONCATENATE(A120," perdeu ",CG120, " jogos por WxO - Seus resultados todos serão alterados para perdidos por WxO",""),"")</f>
        <v/>
      </c>
    </row>
    <row r="121" customFormat="false" ht="15" hidden="false" customHeight="false" outlineLevel="0" collapsed="false">
      <c r="A121" s="205" t="str">
        <f aca="false">'Result do Turno'!D121</f>
        <v>ALVARO PLACIDO</v>
      </c>
      <c r="B121" s="206" t="str">
        <f aca="false">'Result do Turno'!V122</f>
        <v>PAULO SOEIRO</v>
      </c>
      <c r="C121" s="164" t="str">
        <f aca="false">IF(BQ121=1,"",IF(M121=0,A121,B121))</f>
        <v/>
      </c>
      <c r="D121" s="164" t="str">
        <f aca="false">'Result do Turno'!AJ122</f>
        <v>MARCOS VICTORIO</v>
      </c>
      <c r="E121" s="164" t="str">
        <f aca="false">IF(BS121=1,"",IF(N121=0,A121,D121))</f>
        <v/>
      </c>
      <c r="F121" s="206" t="str">
        <f aca="false">'Result do Turno'!AX122</f>
        <v>JOÃO GABRIEL</v>
      </c>
      <c r="G121" s="164" t="str">
        <f aca="false">IF(BU121=1,"",IF(O121=0,A121,F121))</f>
        <v/>
      </c>
      <c r="H121" s="206" t="str">
        <f aca="false">'Result do Turno'!BL122</f>
        <v>EURICO NETO</v>
      </c>
      <c r="I121" s="164" t="str">
        <f aca="false">IF(BW121=1,"",IF(P121=0,A121,H121))</f>
        <v/>
      </c>
      <c r="J121" s="206" t="str">
        <f aca="false">'Result do Turno'!BZ122</f>
        <v>ZORZO</v>
      </c>
      <c r="K121" s="164" t="str">
        <f aca="false">IF(BY121=1,"",IF(Q121=0,A121,J121))</f>
        <v/>
      </c>
      <c r="M121" s="207" t="str">
        <f aca="false">'Result do Turno'!U122</f>
        <v>(D)</v>
      </c>
      <c r="N121" s="207" t="n">
        <f aca="false">'Result do Turno'!AI122</f>
        <v>0</v>
      </c>
      <c r="O121" s="207" t="str">
        <f aca="false">'Result do Turno'!AW122</f>
        <v>(D)</v>
      </c>
      <c r="P121" s="207" t="n">
        <f aca="false">'Result do Turno'!BK122</f>
        <v>0</v>
      </c>
      <c r="Q121" s="207" t="str">
        <f aca="false">'Result do Turno'!BY122</f>
        <v>(D)</v>
      </c>
      <c r="R121" s="208" t="str">
        <f aca="false">IF('Result do Turno'!X121="","",'Result do Turno'!X121)</f>
        <v/>
      </c>
      <c r="S121" s="209" t="str">
        <f aca="false">IF('Result do Turno'!X122="","",'Result do Turno'!X122)</f>
        <v/>
      </c>
      <c r="T121" s="209" t="n">
        <f aca="false">IF('Result do Turno'!Y121="","",'Result do Turno'!Y121)</f>
        <v>0</v>
      </c>
      <c r="U121" s="209" t="n">
        <f aca="false">IF('Result do Turno'!Y122="","",'Result do Turno'!Y122)</f>
        <v>6</v>
      </c>
      <c r="V121" s="209" t="n">
        <f aca="false">IF('Result do Turno'!Z121="","",'Result do Turno'!Z121)</f>
        <v>1</v>
      </c>
      <c r="W121" s="209" t="n">
        <f aca="false">IF('Result do Turno'!Z122="","",'Result do Turno'!Z122)</f>
        <v>6</v>
      </c>
      <c r="X121" s="209" t="str">
        <f aca="false">IF('Result do Turno'!AA121="","",'Result do Turno'!AA121)</f>
        <v/>
      </c>
      <c r="Y121" s="210" t="str">
        <f aca="false">IF('Result do Turno'!AA122="","",'Result do Turno'!AA122)</f>
        <v/>
      </c>
      <c r="Z121" s="208" t="str">
        <f aca="false">IF('Result do Turno'!AL121="","",'Result do Turno'!AL121)</f>
        <v>W</v>
      </c>
      <c r="AA121" s="209" t="str">
        <f aca="false">IF('Result do Turno'!AL122="","",'Result do Turno'!AL122)</f>
        <v>O</v>
      </c>
      <c r="AB121" s="209" t="str">
        <f aca="false">IF('Result do Turno'!AM121="","",'Result do Turno'!AM121)</f>
        <v/>
      </c>
      <c r="AC121" s="209" t="str">
        <f aca="false">IF('Result do Turno'!AM122="","",'Result do Turno'!AM122)</f>
        <v/>
      </c>
      <c r="AD121" s="209" t="str">
        <f aca="false">IF('Result do Turno'!AN121="","",'Result do Turno'!AN121)</f>
        <v/>
      </c>
      <c r="AE121" s="209" t="str">
        <f aca="false">IF('Result do Turno'!AN122="","",'Result do Turno'!AN122)</f>
        <v/>
      </c>
      <c r="AF121" s="209" t="str">
        <f aca="false">IF('Result do Turno'!AO121="","",'Result do Turno'!AO121)</f>
        <v/>
      </c>
      <c r="AG121" s="210" t="str">
        <f aca="false">IF('Result do Turno'!AO122="","",'Result do Turno'!AO122)</f>
        <v/>
      </c>
      <c r="AH121" s="208" t="str">
        <f aca="false">IF('Result do Turno'!AZ121="","",'Result do Turno'!AZ121)</f>
        <v>W</v>
      </c>
      <c r="AI121" s="209" t="str">
        <f aca="false">IF('Result do Turno'!AZ122="","",'Result do Turno'!AZ122)</f>
        <v>O</v>
      </c>
      <c r="AJ121" s="209" t="str">
        <f aca="false">IF('Result do Turno'!BA121="","",'Result do Turno'!BA121)</f>
        <v/>
      </c>
      <c r="AK121" s="209" t="str">
        <f aca="false">IF('Result do Turno'!BA122="","",'Result do Turno'!BA122)</f>
        <v/>
      </c>
      <c r="AL121" s="209" t="str">
        <f aca="false">IF('Result do Turno'!BB121="","",'Result do Turno'!BB121)</f>
        <v/>
      </c>
      <c r="AM121" s="209" t="str">
        <f aca="false">IF('Result do Turno'!BB122="","",'Result do Turno'!BB122)</f>
        <v/>
      </c>
      <c r="AN121" s="209" t="str">
        <f aca="false">IF('Result do Turno'!BC121="","",'Result do Turno'!BC121)</f>
        <v/>
      </c>
      <c r="AO121" s="210" t="str">
        <f aca="false">IF('Result do Turno'!BC122="","",'Result do Turno'!BC122)</f>
        <v/>
      </c>
      <c r="AP121" s="208" t="str">
        <f aca="false">IF('Result do Turno'!BN121="","",'Result do Turno'!BN121)</f>
        <v>W</v>
      </c>
      <c r="AQ121" s="209" t="str">
        <f aca="false">IF('Result do Turno'!BN122="","",'Result do Turno'!BN122)</f>
        <v>O</v>
      </c>
      <c r="AR121" s="209" t="str">
        <f aca="false">IF('Result do Turno'!BO121="","",'Result do Turno'!BO121)</f>
        <v/>
      </c>
      <c r="AS121" s="209" t="str">
        <f aca="false">IF('Result do Turno'!BO122="","",'Result do Turno'!BO122)</f>
        <v/>
      </c>
      <c r="AT121" s="209" t="str">
        <f aca="false">IF('Result do Turno'!BP121="","",'Result do Turno'!BP121)</f>
        <v/>
      </c>
      <c r="AU121" s="209" t="str">
        <f aca="false">IF('Result do Turno'!BP122="","",'Result do Turno'!BP122)</f>
        <v/>
      </c>
      <c r="AV121" s="209" t="str">
        <f aca="false">IF('Result do Turno'!BQ121="","",'Result do Turno'!BQ121)</f>
        <v/>
      </c>
      <c r="AW121" s="210" t="str">
        <f aca="false">IF('Result do Turno'!BQ122="","",'Result do Turno'!BQ122)</f>
        <v/>
      </c>
      <c r="AX121" s="208" t="str">
        <f aca="false">IF('Result do Turno'!CB121="","",'Result do Turno'!CB121)</f>
        <v>O</v>
      </c>
      <c r="AY121" s="209" t="str">
        <f aca="false">IF('Result do Turno'!CB122="","",'Result do Turno'!CB122)</f>
        <v>W</v>
      </c>
      <c r="AZ121" s="209" t="str">
        <f aca="false">IF('Result do Turno'!CC121="","",'Result do Turno'!CC121)</f>
        <v/>
      </c>
      <c r="BA121" s="209" t="str">
        <f aca="false">IF('Result do Turno'!CC122="","",'Result do Turno'!CC122)</f>
        <v/>
      </c>
      <c r="BB121" s="209" t="str">
        <f aca="false">IF('Result do Turno'!CD121="","",'Result do Turno'!CD121)</f>
        <v/>
      </c>
      <c r="BC121" s="209" t="str">
        <f aca="false">IF('Result do Turno'!CD122="","",'Result do Turno'!CD122)</f>
        <v/>
      </c>
      <c r="BD121" s="209" t="str">
        <f aca="false">IF('Result do Turno'!CE121="","",'Result do Turno'!CE121)</f>
        <v/>
      </c>
      <c r="BE121" s="210" t="str">
        <f aca="false">IF('Result do Turno'!CE122="","",'Result do Turno'!CE122)</f>
        <v/>
      </c>
      <c r="BG121" s="164" t="n">
        <f aca="false">'Result do Turno'!W121</f>
        <v>0</v>
      </c>
      <c r="BH121" s="164" t="str">
        <f aca="false">IF(R121="",IF(X121="",CONCATENATE(T121,"x",U121," ",V121,"x",W121),CONCATENATE(T121,"x",U121," ",V121,"x",W121," ",X121,"x",Y121)),CONCATENATE(R121,"x",S121))</f>
        <v>0x6 1x6</v>
      </c>
      <c r="BI121" s="164" t="n">
        <f aca="false">'Result do Turno'!AK121</f>
        <v>1</v>
      </c>
      <c r="BJ121" s="164" t="str">
        <f aca="false">IF(Z121="",IF(AF121="",CONCATENATE(AB121,"x",AC121," ",AD121,"x",AE121),CONCATENATE(AB121,"x",AC121," ",AD121,"x",AE121," ",AF121,"x",AG121)),CONCATENATE(Z121,"x",AA121))</f>
        <v>WxO</v>
      </c>
      <c r="BK121" s="164" t="n">
        <f aca="false">'Result do Turno'!AY121</f>
        <v>1</v>
      </c>
      <c r="BL121" s="164" t="str">
        <f aca="false">IF(AH121="",IF(AN121="",CONCATENATE(AJ121,"x",AK121," ",AL121,"x",AM121),CONCATENATE(AJ121,"x",AK121," ",AL121,"x",AM121," ",AN121,"x",AO121)),CONCATENATE(AH121,"x",AI121))</f>
        <v>WxO</v>
      </c>
      <c r="BM121" s="164" t="n">
        <f aca="false">'Result do Turno'!BM121</f>
        <v>0</v>
      </c>
      <c r="BN121" s="164" t="str">
        <f aca="false">IF(AP121="",IF(AV121="",CONCATENATE(AR121,"x",AS121," ",AT121,"x",AU121),CONCATENATE(AR121,"x",AS121," ",AT121,"x",AU121," ",AV121,"x",AW121)),CONCATENATE(AP121,"x",AQ121))</f>
        <v>WxO</v>
      </c>
      <c r="BO121" s="164" t="n">
        <f aca="false">'Result do Turno'!CA121</f>
        <v>0</v>
      </c>
      <c r="BP121" s="164" t="str">
        <f aca="false">IF(AX121="",IF(BD121="",CONCATENATE(AZ121,"x",BA121," ",BB121,"x",BC121),CONCATENATE(AZ121,"x",BA121," ",BB121,"x",BC121," ",BD121,"x",BE121)),CONCATENATE(AX121,"x",AY121))</f>
        <v>OxW</v>
      </c>
      <c r="BQ121" s="164" t="n">
        <f aca="false">IF(BH121="x x","",1)</f>
        <v>1</v>
      </c>
      <c r="BR121" s="164" t="str">
        <f aca="false">IF(BG121=1,CONCATENATE($A121, " venceu ",B121," por ",BH121),IF(BH121="OxW",CONCATENATE($A121, " perdeu para ",B121," por WxO"),CONCATENATE($A121, " perdeu para ",B121," por ",BH121)))</f>
        <v>ALVARO PLACIDO perdeu para PAULO SOEIRO por 0x6 1x6</v>
      </c>
      <c r="BS121" s="164" t="n">
        <f aca="false">IF(BJ121="x x","",1)</f>
        <v>1</v>
      </c>
      <c r="BT121" s="164" t="str">
        <f aca="false">IF(BI121=1,CONCATENATE($A121, " venceu ",D121," por ",BJ121),IF(BJ121="OxW",CONCATENATE($A121, " perdeu para ",D121," por WxO"),CONCATENATE($A121, " perdeu para ",D121," por ",BJ121)))</f>
        <v>ALVARO PLACIDO venceu MARCOS VICTORIO por WxO</v>
      </c>
      <c r="BU121" s="164" t="n">
        <f aca="false">IF(BL121="x x","",1)</f>
        <v>1</v>
      </c>
      <c r="BV121" s="164" t="str">
        <f aca="false">IF(BK121=1,CONCATENATE($A121, " venceu ",F121," por ",BL121),IF(BL121="OxW",CONCATENATE($A121, " perdeu para ",F121," por WxO"),CONCATENATE($A121, " perdeu para ",F121," por ",BL121)))</f>
        <v>ALVARO PLACIDO venceu JOÃO GABRIEL por WxO</v>
      </c>
      <c r="BW121" s="164" t="n">
        <f aca="false">IF(BN121="x x","",1)</f>
        <v>1</v>
      </c>
      <c r="BX121" s="164" t="str">
        <f aca="false">IF(BM121=1,CONCATENATE($A121, " venceu ",H121," por ",BN121),IF(BN121="OxW",CONCATENATE($A121, " perdeu para ",H121," por WxO"),CONCATENATE($A121, " perdeu para ",H121," por ",BN121)))</f>
        <v>ALVARO PLACIDO perdeu para EURICO NETO por WxO</v>
      </c>
      <c r="BY121" s="164" t="n">
        <f aca="false">IF(BP121="x x","",1)</f>
        <v>1</v>
      </c>
      <c r="BZ121" s="164" t="str">
        <f aca="false">IF(BO121=1,CONCATENATE($A121, " venceu ",J121," por ",BP121),IF(BP121="OxW",CONCATENATE($A121, " perdeu para ",J121," por WxO"),CONCATENATE($A121, " perdeu para ",J121," por ",BP121)))</f>
        <v>ALVARO PLACIDO perdeu para ZORZO por WxO</v>
      </c>
      <c r="CB121" s="164" t="str">
        <f aca="false">IF(BQ121=1,BR121,CONCATENATE(A121, " x ",B121))</f>
        <v>ALVARO PLACIDO perdeu para PAULO SOEIRO por 0x6 1x6</v>
      </c>
      <c r="CC121" s="164" t="str">
        <f aca="false">IF(BS121=1,BT121,CONCATENATE(A121, " x ",D121))</f>
        <v>ALVARO PLACIDO venceu MARCOS VICTORIO por WxO</v>
      </c>
      <c r="CD121" s="164" t="str">
        <f aca="false">IF(BU121=1,BV121,CONCATENATE(A121, " x ",F121))</f>
        <v>ALVARO PLACIDO venceu JOÃO GABRIEL por WxO</v>
      </c>
      <c r="CE121" s="164" t="str">
        <f aca="false">IF(BW121=1,BX121,CONCATENATE(A121, " x ",H121))</f>
        <v>ALVARO PLACIDO perdeu para EURICO NETO por WxO</v>
      </c>
      <c r="CF121" s="164" t="str">
        <f aca="false">IF(BY121=1,BZ121,CONCATENATE(A121, " x ",J121))</f>
        <v>ALVARO PLACIDO perdeu para ZORZO por WxO</v>
      </c>
      <c r="CG121" s="164" t="n">
        <f aca="false">COUNTIF(BH121:BP121,"OxW")</f>
        <v>1</v>
      </c>
      <c r="CH121" s="164" t="str">
        <f aca="false">IF(CG121&gt;2,CONCATENATE(A121," perdeu ",CG121, " jogos por WxO - Seus resultados todos serão alterados para perdidos por WxO",""),"")</f>
        <v/>
      </c>
    </row>
    <row r="122" customFormat="false" ht="15" hidden="false" customHeight="false" outlineLevel="0" collapsed="false">
      <c r="A122" s="205" t="str">
        <f aca="false">'Result do Turno'!D122</f>
        <v>ZORZO</v>
      </c>
      <c r="B122" s="164" t="str">
        <f aca="false">'Result do Turno'!V124</f>
        <v>MARCOS VICTORIO</v>
      </c>
      <c r="C122" s="164" t="str">
        <f aca="false">IF(BQ122=1,"",IF(M122=0,A122,B122))</f>
        <v/>
      </c>
      <c r="D122" s="164" t="str">
        <f aca="false">'Result do Turno'!AJ124</f>
        <v>JOÃO GABRIEL</v>
      </c>
      <c r="E122" s="164" t="str">
        <f aca="false">IF(BS122=1,"",IF(N122=0,A122,D122))</f>
        <v/>
      </c>
      <c r="F122" s="164" t="str">
        <f aca="false">'Result do Turno'!AX124</f>
        <v>EURICO NETO</v>
      </c>
      <c r="G122" s="164" t="str">
        <f aca="false">IF(BU122=1,"",IF(O122=0,A122,F122))</f>
        <v/>
      </c>
      <c r="H122" s="164" t="str">
        <f aca="false">'Result do Turno'!BL124</f>
        <v>PAULO SOEIRO</v>
      </c>
      <c r="I122" s="164" t="str">
        <f aca="false">IF(BW122=1,"",IF(P122=0,A122,H122))</f>
        <v/>
      </c>
      <c r="J122" s="164" t="str">
        <f aca="false">'Result do Turno'!BZ121</f>
        <v>ALVARO PLACIDO</v>
      </c>
      <c r="K122" s="164" t="str">
        <f aca="false">IF(BY122=1,"",IF(Q122=0,A122,J122))</f>
        <v/>
      </c>
      <c r="M122" s="207" t="str">
        <f aca="false">'Result do Turno'!U124</f>
        <v>(D)</v>
      </c>
      <c r="N122" s="207" t="n">
        <f aca="false">'Result do Turno'!AI124</f>
        <v>0</v>
      </c>
      <c r="O122" s="207" t="str">
        <f aca="false">'Result do Turno'!AW124</f>
        <v>(D)</v>
      </c>
      <c r="P122" s="207" t="str">
        <f aca="false">'Result do Turno'!BK124</f>
        <v>(D)</v>
      </c>
      <c r="Q122" s="207" t="n">
        <f aca="false">'Result do Turno'!BY121</f>
        <v>0</v>
      </c>
      <c r="R122" s="211" t="str">
        <f aca="false">IF('Result do Turno'!X123="","",'Result do Turno'!X123)</f>
        <v>W</v>
      </c>
      <c r="S122" s="212" t="str">
        <f aca="false">IF('Result do Turno'!X124="","",'Result do Turno'!X124)</f>
        <v>O</v>
      </c>
      <c r="T122" s="212" t="str">
        <f aca="false">IF('Result do Turno'!Y123="","",'Result do Turno'!Y123)</f>
        <v/>
      </c>
      <c r="U122" s="212" t="str">
        <f aca="false">IF('Result do Turno'!Y124="","",'Result do Turno'!Y124)</f>
        <v/>
      </c>
      <c r="V122" s="212" t="str">
        <f aca="false">IF('Result do Turno'!Z123="","",'Result do Turno'!Z123)</f>
        <v/>
      </c>
      <c r="W122" s="212" t="str">
        <f aca="false">IF('Result do Turno'!Z124="","",'Result do Turno'!Z124)</f>
        <v/>
      </c>
      <c r="X122" s="212" t="str">
        <f aca="false">IF('Result do Turno'!AA123="","",'Result do Turno'!AA123)</f>
        <v/>
      </c>
      <c r="Y122" s="213" t="str">
        <f aca="false">IF('Result do Turno'!AA124="","",'Result do Turno'!AA124)</f>
        <v/>
      </c>
      <c r="Z122" s="211" t="str">
        <f aca="false">IF('Result do Turno'!AL123="","",'Result do Turno'!AL123)</f>
        <v>W</v>
      </c>
      <c r="AA122" s="212" t="str">
        <f aca="false">IF('Result do Turno'!AL124="","",'Result do Turno'!AL124)</f>
        <v>O</v>
      </c>
      <c r="AB122" s="212" t="str">
        <f aca="false">IF('Result do Turno'!AM123="","",'Result do Turno'!AM123)</f>
        <v/>
      </c>
      <c r="AC122" s="212" t="str">
        <f aca="false">IF('Result do Turno'!AM124="","",'Result do Turno'!AM124)</f>
        <v/>
      </c>
      <c r="AD122" s="212" t="str">
        <f aca="false">IF('Result do Turno'!AN123="","",'Result do Turno'!AN123)</f>
        <v/>
      </c>
      <c r="AE122" s="212" t="str">
        <f aca="false">IF('Result do Turno'!AN124="","",'Result do Turno'!AN124)</f>
        <v/>
      </c>
      <c r="AF122" s="212" t="str">
        <f aca="false">IF('Result do Turno'!AO123="","",'Result do Turno'!AO123)</f>
        <v/>
      </c>
      <c r="AG122" s="213" t="str">
        <f aca="false">IF('Result do Turno'!AO124="","",'Result do Turno'!AO124)</f>
        <v/>
      </c>
      <c r="AH122" s="211" t="str">
        <f aca="false">IF('Result do Turno'!AZ123="","",'Result do Turno'!AZ123)</f>
        <v>W</v>
      </c>
      <c r="AI122" s="212" t="str">
        <f aca="false">IF('Result do Turno'!AZ124="","",'Result do Turno'!AZ124)</f>
        <v>O</v>
      </c>
      <c r="AJ122" s="212" t="str">
        <f aca="false">IF('Result do Turno'!BA123="","",'Result do Turno'!BA123)</f>
        <v/>
      </c>
      <c r="AK122" s="212" t="str">
        <f aca="false">IF('Result do Turno'!BA124="","",'Result do Turno'!BA124)</f>
        <v/>
      </c>
      <c r="AL122" s="212" t="str">
        <f aca="false">IF('Result do Turno'!BB123="","",'Result do Turno'!BB123)</f>
        <v/>
      </c>
      <c r="AM122" s="212" t="str">
        <f aca="false">IF('Result do Turno'!BB124="","",'Result do Turno'!BB124)</f>
        <v/>
      </c>
      <c r="AN122" s="212" t="str">
        <f aca="false">IF('Result do Turno'!BC123="","",'Result do Turno'!BC123)</f>
        <v/>
      </c>
      <c r="AO122" s="213" t="str">
        <f aca="false">IF('Result do Turno'!BC124="","",'Result do Turno'!BC124)</f>
        <v/>
      </c>
      <c r="AP122" s="211" t="str">
        <f aca="false">IF('Result do Turno'!BN123="","",'Result do Turno'!BN123)</f>
        <v/>
      </c>
      <c r="AQ122" s="212" t="str">
        <f aca="false">IF('Result do Turno'!BN124="","",'Result do Turno'!BN124)</f>
        <v/>
      </c>
      <c r="AR122" s="212" t="n">
        <f aca="false">IF('Result do Turno'!BO123="","",'Result do Turno'!BO123)</f>
        <v>4</v>
      </c>
      <c r="AS122" s="212" t="n">
        <f aca="false">IF('Result do Turno'!BO124="","",'Result do Turno'!BO124)</f>
        <v>6</v>
      </c>
      <c r="AT122" s="212" t="n">
        <f aca="false">IF('Result do Turno'!BP123="","",'Result do Turno'!BP123)</f>
        <v>1</v>
      </c>
      <c r="AU122" s="212" t="n">
        <f aca="false">IF('Result do Turno'!BP124="","",'Result do Turno'!BP124)</f>
        <v>6</v>
      </c>
      <c r="AV122" s="212" t="str">
        <f aca="false">IF('Result do Turno'!BQ123="","",'Result do Turno'!BQ123)</f>
        <v/>
      </c>
      <c r="AW122" s="213" t="str">
        <f aca="false">IF('Result do Turno'!BQ124="","",'Result do Turno'!BQ124)</f>
        <v/>
      </c>
      <c r="AX122" s="211" t="str">
        <f aca="false">IF('Result do Turno'!CB122="","",'Result do Turno'!CB122)</f>
        <v>W</v>
      </c>
      <c r="AY122" s="212" t="str">
        <f aca="false">IF('Result do Turno'!CB121="","",'Result do Turno'!CB121)</f>
        <v>O</v>
      </c>
      <c r="AZ122" s="212" t="str">
        <f aca="false">IF('Result do Turno'!CC122="","",'Result do Turno'!CC122)</f>
        <v/>
      </c>
      <c r="BA122" s="212" t="str">
        <f aca="false">IF('Result do Turno'!CC121="","",'Result do Turno'!CC121)</f>
        <v/>
      </c>
      <c r="BB122" s="212" t="str">
        <f aca="false">IF('Result do Turno'!CD122="","",'Result do Turno'!CD122)</f>
        <v/>
      </c>
      <c r="BC122" s="212" t="str">
        <f aca="false">IF('Result do Turno'!CD121="","",'Result do Turno'!CD121)</f>
        <v/>
      </c>
      <c r="BD122" s="212" t="str">
        <f aca="false">IF('Result do Turno'!CE122="","",'Result do Turno'!CE122)</f>
        <v/>
      </c>
      <c r="BE122" s="213" t="str">
        <f aca="false">IF('Result do Turno'!CE121="","",'Result do Turno'!CE121)</f>
        <v/>
      </c>
      <c r="BG122" s="164" t="n">
        <f aca="false">'Result do Turno'!W123</f>
        <v>1</v>
      </c>
      <c r="BH122" s="164" t="str">
        <f aca="false">IF(R122="",IF(X122="",CONCATENATE(T122,"x",U122," ",V122,"x",W122),CONCATENATE(T122,"x",U122," ",V122,"x",W122," ",X122,"x",Y122)),CONCATENATE(R122,"x",S122))</f>
        <v>WxO</v>
      </c>
      <c r="BI122" s="164" t="n">
        <f aca="false">'Result do Turno'!AK123</f>
        <v>1</v>
      </c>
      <c r="BJ122" s="164" t="str">
        <f aca="false">IF(Z122="",IF(AF122="",CONCATENATE(AB122,"x",AC122," ",AD122,"x",AE122),CONCATENATE(AB122,"x",AC122," ",AD122,"x",AE122," ",AF122,"x",AG122)),CONCATENATE(Z122,"x",AA122))</f>
        <v>WxO</v>
      </c>
      <c r="BK122" s="164" t="n">
        <f aca="false">'Result do Turno'!AY123</f>
        <v>1</v>
      </c>
      <c r="BL122" s="164" t="str">
        <f aca="false">IF(AH122="",IF(AN122="",CONCATENATE(AJ122,"x",AK122," ",AL122,"x",AM122),CONCATENATE(AJ122,"x",AK122," ",AL122,"x",AM122," ",AN122,"x",AO122)),CONCATENATE(AH122,"x",AI122))</f>
        <v>WxO</v>
      </c>
      <c r="BM122" s="164" t="n">
        <f aca="false">'Result do Turno'!BM123</f>
        <v>0</v>
      </c>
      <c r="BN122" s="164" t="str">
        <f aca="false">IF(AP122="",IF(AV122="",CONCATENATE(AR122,"x",AS122," ",AT122,"x",AU122),CONCATENATE(AR122,"x",AS122," ",AT122,"x",AU122," ",AV122,"x",AW122)),CONCATENATE(AP122,"x",AQ122))</f>
        <v>4x6 1x6</v>
      </c>
      <c r="BO122" s="164" t="n">
        <f aca="false">'Result do Turno'!CA122</f>
        <v>1</v>
      </c>
      <c r="BP122" s="164" t="str">
        <f aca="false">IF(AX122="",IF(BD122="",CONCATENATE(AZ122,"x",BA122," ",BB122,"x",BC122),CONCATENATE(AZ122,"x",BA122," ",BB122,"x",BC122," ",BD122,"x",BE122)),CONCATENATE(AX122,"x",AY122))</f>
        <v>WxO</v>
      </c>
      <c r="BQ122" s="164" t="n">
        <f aca="false">IF(BH122="x x","",1)</f>
        <v>1</v>
      </c>
      <c r="BR122" s="164" t="str">
        <f aca="false">IF(BG122=1,CONCATENATE($A122, " venceu ",B122," por ",BH122),IF(BH122="OxW",CONCATENATE($A122, " perdeu para ",B122," por WxO"),CONCATENATE($A122, " perdeu para ",B122," por ",BH122)))</f>
        <v>ZORZO venceu MARCOS VICTORIO por WxO</v>
      </c>
      <c r="BS122" s="164" t="n">
        <f aca="false">IF(BJ122="x x","",1)</f>
        <v>1</v>
      </c>
      <c r="BT122" s="164" t="str">
        <f aca="false">IF(BI122=1,CONCATENATE($A122, " venceu ",D122," por ",BJ122),IF(BJ122="OxW",CONCATENATE($A122, " perdeu para ",D122," por WxO"),CONCATENATE($A122, " perdeu para ",D122," por ",BJ122)))</f>
        <v>ZORZO venceu JOÃO GABRIEL por WxO</v>
      </c>
      <c r="BU122" s="164" t="n">
        <f aca="false">IF(BL122="x x","",1)</f>
        <v>1</v>
      </c>
      <c r="BV122" s="164" t="str">
        <f aca="false">IF(BK122=1,CONCATENATE($A122, " venceu ",F122," por ",BL122),IF(BL122="OxW",CONCATENATE($A122, " perdeu para ",F122," por WxO"),CONCATENATE($A122, " perdeu para ",F122," por ",BL122)))</f>
        <v>ZORZO venceu EURICO NETO por WxO</v>
      </c>
      <c r="BW122" s="164" t="n">
        <f aca="false">IF(BN122="x x","",1)</f>
        <v>1</v>
      </c>
      <c r="BX122" s="164" t="str">
        <f aca="false">IF(BM122=1,CONCATENATE($A122, " venceu ",H122," por ",BN122),IF(BN122="OxW",CONCATENATE($A122, " perdeu para ",H122," por WxO"),CONCATENATE($A122, " perdeu para ",H122," por ",BN122)))</f>
        <v>ZORZO perdeu para PAULO SOEIRO por 4x6 1x6</v>
      </c>
      <c r="BY122" s="164" t="n">
        <f aca="false">IF(BP122="x x","",1)</f>
        <v>1</v>
      </c>
      <c r="BZ122" s="164" t="str">
        <f aca="false">IF(BO122=1,CONCATENATE($A122, " venceu ",J122," por ",BP122),IF(BP122="OxW",CONCATENATE($A122, " perdeu para ",J122," por WxO"),CONCATENATE($A122, " perdeu para ",J122," por ",BP122)))</f>
        <v>ZORZO venceu ALVARO PLACIDO por WxO</v>
      </c>
      <c r="CB122" s="164" t="str">
        <f aca="false">IF(BQ122=1,BR122,CONCATENATE(A122, " x ",B122))</f>
        <v>ZORZO venceu MARCOS VICTORIO por WxO</v>
      </c>
      <c r="CC122" s="164" t="str">
        <f aca="false">IF(BS122=1,BT122,CONCATENATE(A122, " x ",D122))</f>
        <v>ZORZO venceu JOÃO GABRIEL por WxO</v>
      </c>
      <c r="CD122" s="164" t="str">
        <f aca="false">IF(BU122=1,BV122,CONCATENATE(A122, " x ",F122))</f>
        <v>ZORZO venceu EURICO NETO por WxO</v>
      </c>
      <c r="CE122" s="164" t="str">
        <f aca="false">IF(BW122=1,BX122,CONCATENATE(A122, " x ",H122))</f>
        <v>ZORZO perdeu para PAULO SOEIRO por 4x6 1x6</v>
      </c>
      <c r="CF122" s="164" t="str">
        <f aca="false">IF(BY122=1,BZ122,CONCATENATE(A122, " x ",J122))</f>
        <v>ZORZO venceu ALVARO PLACIDO por WxO</v>
      </c>
      <c r="CG122" s="164" t="n">
        <f aca="false">COUNTIF(BH122:BP122,"OxW")</f>
        <v>0</v>
      </c>
      <c r="CH122" s="164" t="str">
        <f aca="false">IF(CG122&gt;2,CONCATENATE(A122," perdeu ",CG122, " jogos por WxO - Seus resultados todos serão alterados para perdidos por WxO",""),"")</f>
        <v/>
      </c>
    </row>
    <row r="123" customFormat="false" ht="15" hidden="false" customHeight="false" outlineLevel="0" collapsed="false">
      <c r="A123" s="205" t="str">
        <f aca="false">'Result do Turno'!D123</f>
        <v>EURICO NETO</v>
      </c>
      <c r="B123" s="164" t="str">
        <f aca="false">'Result do Turno'!V126</f>
        <v>JOÃO GABRIEL</v>
      </c>
      <c r="C123" s="164" t="str">
        <f aca="false">IF(BQ123=1,"",IF(M123=0,A123,B123))</f>
        <v/>
      </c>
      <c r="D123" s="164" t="str">
        <f aca="false">'Result do Turno'!AJ126</f>
        <v>PAULO SOEIRO</v>
      </c>
      <c r="E123" s="164" t="str">
        <f aca="false">IF(BS123=1,"",IF(N123=0,A123,D123))</f>
        <v/>
      </c>
      <c r="F123" s="164" t="str">
        <f aca="false">'Result do Turno'!AX123</f>
        <v>ZORZO</v>
      </c>
      <c r="G123" s="164" t="str">
        <f aca="false">IF(BU123=1,"",IF(O123=0,A123,F123))</f>
        <v/>
      </c>
      <c r="H123" s="164" t="str">
        <f aca="false">'Result do Turno'!BL121</f>
        <v>ALVARO PLACIDO</v>
      </c>
      <c r="I123" s="164" t="str">
        <f aca="false">IF(BW123=1,"",IF(P123=0,A123,H123))</f>
        <v/>
      </c>
      <c r="J123" s="164" t="str">
        <f aca="false">'Result do Turno'!BZ124</f>
        <v>MARCOS VICTORIO</v>
      </c>
      <c r="K123" s="164" t="str">
        <f aca="false">IF(BY123=1,"",IF(Q123=0,A123,J123))</f>
        <v/>
      </c>
      <c r="M123" s="207" t="str">
        <f aca="false">'Result do Turno'!U126</f>
        <v>(D)</v>
      </c>
      <c r="N123" s="207" t="n">
        <f aca="false">'Result do Turno'!AI126</f>
        <v>0</v>
      </c>
      <c r="O123" s="207" t="n">
        <f aca="false">'Result do Turno'!AW123</f>
        <v>0</v>
      </c>
      <c r="P123" s="207" t="str">
        <f aca="false">'Result do Turno'!BK121</f>
        <v>(D)</v>
      </c>
      <c r="Q123" s="207" t="n">
        <f aca="false">'Result do Turno'!BY124</f>
        <v>0</v>
      </c>
      <c r="R123" s="211" t="str">
        <f aca="false">IF('Result do Turno'!X125="","",'Result do Turno'!X125)</f>
        <v>O</v>
      </c>
      <c r="S123" s="212" t="str">
        <f aca="false">IF('Result do Turno'!X126="","",'Result do Turno'!X126)</f>
        <v>O</v>
      </c>
      <c r="T123" s="212" t="str">
        <f aca="false">IF('Result do Turno'!Y125="","",'Result do Turno'!Y125)</f>
        <v/>
      </c>
      <c r="U123" s="212" t="str">
        <f aca="false">IF('Result do Turno'!Y126="","",'Result do Turno'!Y126)</f>
        <v/>
      </c>
      <c r="V123" s="212" t="str">
        <f aca="false">IF('Result do Turno'!Z125="","",'Result do Turno'!Z125)</f>
        <v/>
      </c>
      <c r="W123" s="212" t="str">
        <f aca="false">IF('Result do Turno'!Z126="","",'Result do Turno'!Z126)</f>
        <v/>
      </c>
      <c r="X123" s="212" t="str">
        <f aca="false">IF('Result do Turno'!AA125="","",'Result do Turno'!AA125)</f>
        <v/>
      </c>
      <c r="Y123" s="213" t="str">
        <f aca="false">IF('Result do Turno'!AA126="","",'Result do Turno'!AA126)</f>
        <v/>
      </c>
      <c r="Z123" s="211" t="str">
        <f aca="false">IF('Result do Turno'!AL125="","",'Result do Turno'!AL125)</f>
        <v>O</v>
      </c>
      <c r="AA123" s="212" t="str">
        <f aca="false">IF('Result do Turno'!AL126="","",'Result do Turno'!AL126)</f>
        <v>W</v>
      </c>
      <c r="AB123" s="212" t="str">
        <f aca="false">IF('Result do Turno'!AM125="","",'Result do Turno'!AM125)</f>
        <v/>
      </c>
      <c r="AC123" s="212" t="str">
        <f aca="false">IF('Result do Turno'!AM126="","",'Result do Turno'!AM126)</f>
        <v/>
      </c>
      <c r="AD123" s="212" t="str">
        <f aca="false">IF('Result do Turno'!AN125="","",'Result do Turno'!AN125)</f>
        <v/>
      </c>
      <c r="AE123" s="212" t="str">
        <f aca="false">IF('Result do Turno'!AN126="","",'Result do Turno'!AN126)</f>
        <v/>
      </c>
      <c r="AF123" s="212" t="str">
        <f aca="false">IF('Result do Turno'!AO125="","",'Result do Turno'!AO125)</f>
        <v/>
      </c>
      <c r="AG123" s="213" t="str">
        <f aca="false">IF('Result do Turno'!AO126="","",'Result do Turno'!AO126)</f>
        <v/>
      </c>
      <c r="AH123" s="211" t="str">
        <f aca="false">IF('Result do Turno'!AZ124="","",'Result do Turno'!AZ124)</f>
        <v>O</v>
      </c>
      <c r="AI123" s="212" t="str">
        <f aca="false">IF('Result do Turno'!AZ123="","",'Result do Turno'!AZ123)</f>
        <v>W</v>
      </c>
      <c r="AJ123" s="212" t="str">
        <f aca="false">IF('Result do Turno'!BA124="","",'Result do Turno'!BA124)</f>
        <v/>
      </c>
      <c r="AK123" s="212" t="str">
        <f aca="false">IF('Result do Turno'!BA123="","",'Result do Turno'!BA123)</f>
        <v/>
      </c>
      <c r="AL123" s="212" t="str">
        <f aca="false">IF('Result do Turno'!BB124="","",'Result do Turno'!BB124)</f>
        <v/>
      </c>
      <c r="AM123" s="212" t="str">
        <f aca="false">IF('Result do Turno'!BB123="","",'Result do Turno'!BB123)</f>
        <v/>
      </c>
      <c r="AN123" s="212" t="str">
        <f aca="false">IF('Result do Turno'!BC124="","",'Result do Turno'!BC124)</f>
        <v/>
      </c>
      <c r="AO123" s="213" t="str">
        <f aca="false">IF('Result do Turno'!BC123="","",'Result do Turno'!BC123)</f>
        <v/>
      </c>
      <c r="AP123" s="211" t="str">
        <f aca="false">IF('Result do Turno'!BN122="","",'Result do Turno'!BN122)</f>
        <v>O</v>
      </c>
      <c r="AQ123" s="212" t="str">
        <f aca="false">IF('Result do Turno'!BN121="","",'Result do Turno'!BN121)</f>
        <v>W</v>
      </c>
      <c r="AR123" s="212" t="str">
        <f aca="false">IF('Result do Turno'!BO122="","",'Result do Turno'!BO122)</f>
        <v/>
      </c>
      <c r="AS123" s="212" t="str">
        <f aca="false">IF('Result do Turno'!BO121="","",'Result do Turno'!BO121)</f>
        <v/>
      </c>
      <c r="AT123" s="212" t="str">
        <f aca="false">IF('Result do Turno'!BP122="","",'Result do Turno'!BP122)</f>
        <v/>
      </c>
      <c r="AU123" s="212" t="str">
        <f aca="false">IF('Result do Turno'!BP121="","",'Result do Turno'!BP121)</f>
        <v/>
      </c>
      <c r="AV123" s="212" t="str">
        <f aca="false">IF('Result do Turno'!BQ122="","",'Result do Turno'!BQ122)</f>
        <v/>
      </c>
      <c r="AW123" s="213" t="str">
        <f aca="false">IF('Result do Turno'!BQ121="","",'Result do Turno'!BQ121)</f>
        <v/>
      </c>
      <c r="AX123" s="211" t="str">
        <f aca="false">IF('Result do Turno'!CB123="","",'Result do Turno'!CB123)</f>
        <v>O</v>
      </c>
      <c r="AY123" s="212" t="str">
        <f aca="false">IF('Result do Turno'!CB124="","",'Result do Turno'!CB124)</f>
        <v>W</v>
      </c>
      <c r="AZ123" s="212" t="str">
        <f aca="false">IF('Result do Turno'!CC123="","",'Result do Turno'!CC123)</f>
        <v/>
      </c>
      <c r="BA123" s="212" t="str">
        <f aca="false">IF('Result do Turno'!CC124="","",'Result do Turno'!CC124)</f>
        <v/>
      </c>
      <c r="BB123" s="212" t="str">
        <f aca="false">IF('Result do Turno'!CD123="","",'Result do Turno'!CD123)</f>
        <v/>
      </c>
      <c r="BC123" s="212" t="str">
        <f aca="false">IF('Result do Turno'!CD124="","",'Result do Turno'!CD124)</f>
        <v/>
      </c>
      <c r="BD123" s="212" t="str">
        <f aca="false">IF('Result do Turno'!CE123="","",'Result do Turno'!CE123)</f>
        <v/>
      </c>
      <c r="BE123" s="213" t="str">
        <f aca="false">IF('Result do Turno'!CE124="","",'Result do Turno'!CE124)</f>
        <v/>
      </c>
      <c r="BG123" s="164" t="n">
        <f aca="false">'Result do Turno'!W125</f>
        <v>0</v>
      </c>
      <c r="BH123" s="164" t="str">
        <f aca="false">IF(R123="",IF(X123="",CONCATENATE(T123,"x",U123," ",V123,"x",W123),CONCATENATE(T123,"x",U123," ",V123,"x",W123," ",X123,"x",Y123)),CONCATENATE(R123,"x",S123))</f>
        <v>OxO</v>
      </c>
      <c r="BI123" s="164" t="n">
        <f aca="false">'Result do Turno'!AK125</f>
        <v>0</v>
      </c>
      <c r="BJ123" s="164" t="str">
        <f aca="false">IF(Z123="",IF(AF123="",CONCATENATE(AB123,"x",AC123," ",AD123,"x",AE123),CONCATENATE(AB123,"x",AC123," ",AD123,"x",AE123," ",AF123,"x",AG123)),CONCATENATE(Z123,"x",AA123))</f>
        <v>OxW</v>
      </c>
      <c r="BK123" s="164" t="n">
        <f aca="false">'Result do Turno'!AY124</f>
        <v>0</v>
      </c>
      <c r="BL123" s="164" t="str">
        <f aca="false">IF(AH123="",IF(AN123="",CONCATENATE(AJ123,"x",AK123," ",AL123,"x",AM123),CONCATENATE(AJ123,"x",AK123," ",AL123,"x",AM123," ",AN123,"x",AO123)),CONCATENATE(AH123,"x",AI123))</f>
        <v>OxW</v>
      </c>
      <c r="BM123" s="164" t="n">
        <f aca="false">'Result do Turno'!BM122</f>
        <v>0</v>
      </c>
      <c r="BN123" s="164" t="str">
        <f aca="false">IF(AP123="",IF(AV123="",CONCATENATE(AR123,"x",AS123," ",AT123,"x",AU123),CONCATENATE(AR123,"x",AS123," ",AT123,"x",AU123," ",AV123,"x",AW123)),CONCATENATE(AP123,"x",AQ123))</f>
        <v>OxW</v>
      </c>
      <c r="BO123" s="164" t="n">
        <f aca="false">'Result do Turno'!CA123</f>
        <v>0</v>
      </c>
      <c r="BP123" s="164" t="str">
        <f aca="false">IF(AX123="",IF(BD123="",CONCATENATE(AZ123,"x",BA123," ",BB123,"x",BC123),CONCATENATE(AZ123,"x",BA123," ",BB123,"x",BC123," ",BD123,"x",BE123)),CONCATENATE(AX123,"x",AY123))</f>
        <v>OxW</v>
      </c>
      <c r="BQ123" s="164" t="n">
        <f aca="false">IF(BH123="x x","",1)</f>
        <v>1</v>
      </c>
      <c r="BR123" s="164" t="str">
        <f aca="false">IF(BG123=1,CONCATENATE($A123, " venceu ",B123," por ",BH123),IF(BH123="OxW",CONCATENATE($A123, " perdeu para ",B123," por WxO"),CONCATENATE($A123, " perdeu para ",B123," por ",BH123)))</f>
        <v>EURICO NETO perdeu para JOÃO GABRIEL por OxO</v>
      </c>
      <c r="BS123" s="164" t="n">
        <f aca="false">IF(BJ123="x x","",1)</f>
        <v>1</v>
      </c>
      <c r="BT123" s="164" t="str">
        <f aca="false">IF(BI123=1,CONCATENATE($A123, " venceu ",D123," por ",BJ123),IF(BJ123="OxW",CONCATENATE($A123, " perdeu para ",D123," por WxO"),CONCATENATE($A123, " perdeu para ",D123," por ",BJ123)))</f>
        <v>EURICO NETO perdeu para PAULO SOEIRO por WxO</v>
      </c>
      <c r="BU123" s="164" t="n">
        <f aca="false">IF(BL123="x x","",1)</f>
        <v>1</v>
      </c>
      <c r="BV123" s="164" t="str">
        <f aca="false">IF(BK123=1,CONCATENATE($A123, " venceu ",F123," por ",BL123),IF(BL123="OxW",CONCATENATE($A123, " perdeu para ",F123," por WxO"),CONCATENATE($A123, " perdeu para ",F123," por ",BL123)))</f>
        <v>EURICO NETO perdeu para ZORZO por WxO</v>
      </c>
      <c r="BW123" s="164" t="n">
        <f aca="false">IF(BN123="x x","",1)</f>
        <v>1</v>
      </c>
      <c r="BX123" s="164" t="str">
        <f aca="false">IF(BM123=1,CONCATENATE($A123, " venceu ",H123," por ",BN123),IF(BN123="OxW",CONCATENATE($A123, " perdeu para ",H123," por WxO"),CONCATENATE($A123, " perdeu para ",H123," por ",BN123)))</f>
        <v>EURICO NETO perdeu para ALVARO PLACIDO por WxO</v>
      </c>
      <c r="BY123" s="164" t="n">
        <f aca="false">IF(BP123="x x","",1)</f>
        <v>1</v>
      </c>
      <c r="BZ123" s="164" t="str">
        <f aca="false">IF(BO123=1,CONCATENATE($A123, " venceu ",J123," por ",BP123),IF(BP123="OxW",CONCATENATE($A123, " perdeu para ",J123," por WxO"),CONCATENATE($A123, " perdeu para ",J123," por ",BP123)))</f>
        <v>EURICO NETO perdeu para MARCOS VICTORIO por WxO</v>
      </c>
      <c r="CB123" s="164" t="str">
        <f aca="false">IF(BQ123=1,BR123,CONCATENATE(A123, " x ",B123))</f>
        <v>EURICO NETO perdeu para JOÃO GABRIEL por OxO</v>
      </c>
      <c r="CC123" s="164" t="str">
        <f aca="false">IF(BS123=1,BT123,CONCATENATE(A123, " x ",D123))</f>
        <v>EURICO NETO perdeu para PAULO SOEIRO por WxO</v>
      </c>
      <c r="CD123" s="164" t="str">
        <f aca="false">IF(BU123=1,BV123,CONCATENATE(A123, " x ",F123))</f>
        <v>EURICO NETO perdeu para ZORZO por WxO</v>
      </c>
      <c r="CE123" s="164" t="str">
        <f aca="false">IF(BW123=1,BX123,CONCATENATE(A123, " x ",H123))</f>
        <v>EURICO NETO perdeu para ALVARO PLACIDO por WxO</v>
      </c>
      <c r="CF123" s="164" t="str">
        <f aca="false">IF(BY123=1,BZ123,CONCATENATE(A123, " x ",J123))</f>
        <v>EURICO NETO perdeu para MARCOS VICTORIO por WxO</v>
      </c>
      <c r="CG123" s="164" t="n">
        <f aca="false">COUNTIF(BH123:BP123,"OxW")</f>
        <v>4</v>
      </c>
      <c r="CH123" s="164" t="str">
        <f aca="false">IF(CG123&gt;2,CONCATENATE(A123," perdeu ",CG123, " jogos por WxO - Seus resultados todos serão alterados para perdidos por WxO",""),"")</f>
        <v>EURICO NETO perdeu 4 jogos por WxO - Seus resultados todos serão alterados para perdidos por WxO</v>
      </c>
    </row>
    <row r="124" customFormat="false" ht="15" hidden="false" customHeight="false" outlineLevel="0" collapsed="false">
      <c r="A124" s="205" t="str">
        <f aca="false">'Result do Turno'!D124</f>
        <v>JOÃO GABRIEL</v>
      </c>
      <c r="B124" s="164" t="str">
        <f aca="false">'Result do Turno'!V125</f>
        <v>EURICO NETO</v>
      </c>
      <c r="C124" s="164" t="str">
        <f aca="false">IF(BQ124=1,"",IF(M124=0,A124,B124))</f>
        <v/>
      </c>
      <c r="D124" s="164" t="str">
        <f aca="false">'Result do Turno'!AJ123</f>
        <v>ZORZO</v>
      </c>
      <c r="E124" s="164" t="str">
        <f aca="false">IF(BS124=1,"",IF(N124=0,A124,D124))</f>
        <v/>
      </c>
      <c r="F124" s="164" t="str">
        <f aca="false">'Result do Turno'!AX121</f>
        <v>ALVARO PLACIDO</v>
      </c>
      <c r="G124" s="164" t="str">
        <f aca="false">IF(BU124=1,"",IF(O124=0,A124,F124))</f>
        <v/>
      </c>
      <c r="H124" s="164" t="str">
        <f aca="false">'Result do Turno'!BL125</f>
        <v>MARCOS VICTORIO</v>
      </c>
      <c r="I124" s="164" t="str">
        <f aca="false">IF(BW124=1,"",IF(P124=0,A124,H124))</f>
        <v/>
      </c>
      <c r="J124" s="164" t="str">
        <f aca="false">'Result do Turno'!BZ126</f>
        <v>PAULO SOEIRO</v>
      </c>
      <c r="K124" s="164" t="str">
        <f aca="false">IF(BY124=1,"",IF(Q124=0,A124,J124))</f>
        <v/>
      </c>
      <c r="M124" s="207" t="n">
        <f aca="false">'Result do Turno'!U125</f>
        <v>0</v>
      </c>
      <c r="N124" s="207" t="str">
        <f aca="false">'Result do Turno'!AI123</f>
        <v>(D)</v>
      </c>
      <c r="O124" s="207" t="n">
        <f aca="false">'Result do Turno'!AW121</f>
        <v>0</v>
      </c>
      <c r="P124" s="207" t="str">
        <f aca="false">'Result do Turno'!BK125</f>
        <v>(D)</v>
      </c>
      <c r="Q124" s="207" t="n">
        <f aca="false">'Result do Turno'!BY126</f>
        <v>0</v>
      </c>
      <c r="R124" s="211" t="str">
        <f aca="false">IF('Result do Turno'!X126="","",'Result do Turno'!X126)</f>
        <v>O</v>
      </c>
      <c r="S124" s="212" t="str">
        <f aca="false">IF('Result do Turno'!X125="","",'Result do Turno'!X125)</f>
        <v>O</v>
      </c>
      <c r="T124" s="212" t="str">
        <f aca="false">IF('Result do Turno'!Y126="","",'Result do Turno'!Y126)</f>
        <v/>
      </c>
      <c r="U124" s="212" t="str">
        <f aca="false">IF('Result do Turno'!Y125="","",'Result do Turno'!Y125)</f>
        <v/>
      </c>
      <c r="V124" s="212" t="str">
        <f aca="false">IF('Result do Turno'!Z126="","",'Result do Turno'!Z126)</f>
        <v/>
      </c>
      <c r="W124" s="212" t="str">
        <f aca="false">IF('Result do Turno'!Z125="","",'Result do Turno'!Z125)</f>
        <v/>
      </c>
      <c r="X124" s="212" t="str">
        <f aca="false">IF('Result do Turno'!AA126="","",'Result do Turno'!AA126)</f>
        <v/>
      </c>
      <c r="Y124" s="213" t="str">
        <f aca="false">IF('Result do Turno'!AA125="","",'Result do Turno'!AA125)</f>
        <v/>
      </c>
      <c r="Z124" s="211" t="str">
        <f aca="false">IF('Result do Turno'!AL124="","",'Result do Turno'!AL124)</f>
        <v>O</v>
      </c>
      <c r="AA124" s="212" t="str">
        <f aca="false">IF('Result do Turno'!AL123="","",'Result do Turno'!AL123)</f>
        <v>W</v>
      </c>
      <c r="AB124" s="212" t="str">
        <f aca="false">IF('Result do Turno'!AM124="","",'Result do Turno'!AM124)</f>
        <v/>
      </c>
      <c r="AC124" s="212" t="str">
        <f aca="false">IF('Result do Turno'!AM123="","",'Result do Turno'!AM123)</f>
        <v/>
      </c>
      <c r="AD124" s="212" t="str">
        <f aca="false">IF('Result do Turno'!AN124="","",'Result do Turno'!AN124)</f>
        <v/>
      </c>
      <c r="AE124" s="212" t="str">
        <f aca="false">IF('Result do Turno'!AN123="","",'Result do Turno'!AN123)</f>
        <v/>
      </c>
      <c r="AF124" s="212" t="str">
        <f aca="false">IF('Result do Turno'!AO124="","",'Result do Turno'!AO124)</f>
        <v/>
      </c>
      <c r="AG124" s="213" t="str">
        <f aca="false">IF('Result do Turno'!AO123="","",'Result do Turno'!AO123)</f>
        <v/>
      </c>
      <c r="AH124" s="211" t="str">
        <f aca="false">IF('Result do Turno'!AZ122="","",'Result do Turno'!AZ122)</f>
        <v>O</v>
      </c>
      <c r="AI124" s="212" t="str">
        <f aca="false">IF('Result do Turno'!AZ121="","",'Result do Turno'!AZ121)</f>
        <v>W</v>
      </c>
      <c r="AJ124" s="212" t="str">
        <f aca="false">IF('Result do Turno'!BA122="","",'Result do Turno'!BA122)</f>
        <v/>
      </c>
      <c r="AK124" s="212" t="str">
        <f aca="false">IF('Result do Turno'!BA121="","",'Result do Turno'!BA121)</f>
        <v/>
      </c>
      <c r="AL124" s="212" t="str">
        <f aca="false">IF('Result do Turno'!BB122="","",'Result do Turno'!BB122)</f>
        <v/>
      </c>
      <c r="AM124" s="212" t="str">
        <f aca="false">IF('Result do Turno'!BB121="","",'Result do Turno'!BB121)</f>
        <v/>
      </c>
      <c r="AN124" s="212" t="str">
        <f aca="false">IF('Result do Turno'!BC122="","",'Result do Turno'!BC122)</f>
        <v/>
      </c>
      <c r="AO124" s="213" t="str">
        <f aca="false">IF('Result do Turno'!BC121="","",'Result do Turno'!BC121)</f>
        <v/>
      </c>
      <c r="AP124" s="211" t="str">
        <f aca="false">IF('Result do Turno'!BN126="","",'Result do Turno'!BN126)</f>
        <v>O</v>
      </c>
      <c r="AQ124" s="212" t="str">
        <f aca="false">IF('Result do Turno'!BN125="","",'Result do Turno'!BN125)</f>
        <v>O</v>
      </c>
      <c r="AR124" s="212" t="str">
        <f aca="false">IF('Result do Turno'!BO126="","",'Result do Turno'!BO126)</f>
        <v/>
      </c>
      <c r="AS124" s="212" t="str">
        <f aca="false">IF('Result do Turno'!BO125="","",'Result do Turno'!BO125)</f>
        <v/>
      </c>
      <c r="AT124" s="212" t="str">
        <f aca="false">IF('Result do Turno'!BP126="","",'Result do Turno'!BP126)</f>
        <v/>
      </c>
      <c r="AU124" s="212" t="str">
        <f aca="false">IF('Result do Turno'!BP125="","",'Result do Turno'!BP125)</f>
        <v/>
      </c>
      <c r="AV124" s="212" t="str">
        <f aca="false">IF('Result do Turno'!BQ126="","",'Result do Turno'!BQ126)</f>
        <v/>
      </c>
      <c r="AW124" s="213" t="str">
        <f aca="false">IF('Result do Turno'!BQ125="","",'Result do Turno'!BQ125)</f>
        <v/>
      </c>
      <c r="AX124" s="211" t="str">
        <f aca="false">IF('Result do Turno'!CB125="","",'Result do Turno'!CB125)</f>
        <v>O</v>
      </c>
      <c r="AY124" s="212" t="str">
        <f aca="false">IF('Result do Turno'!CB126="","",'Result do Turno'!CB126)</f>
        <v>W</v>
      </c>
      <c r="AZ124" s="212" t="str">
        <f aca="false">IF('Result do Turno'!CC125="","",'Result do Turno'!CC125)</f>
        <v/>
      </c>
      <c r="BA124" s="212" t="str">
        <f aca="false">IF('Result do Turno'!CC126="","",'Result do Turno'!CC126)</f>
        <v/>
      </c>
      <c r="BB124" s="212" t="str">
        <f aca="false">IF('Result do Turno'!CD125="","",'Result do Turno'!CD125)</f>
        <v/>
      </c>
      <c r="BC124" s="212" t="str">
        <f aca="false">IF('Result do Turno'!CD126="","",'Result do Turno'!CD126)</f>
        <v/>
      </c>
      <c r="BD124" s="212" t="str">
        <f aca="false">IF('Result do Turno'!CE125="","",'Result do Turno'!CE125)</f>
        <v/>
      </c>
      <c r="BE124" s="213" t="str">
        <f aca="false">IF('Result do Turno'!CE126="","",'Result do Turno'!CE126)</f>
        <v/>
      </c>
      <c r="BG124" s="164" t="n">
        <f aca="false">'Result do Turno'!W126</f>
        <v>0</v>
      </c>
      <c r="BH124" s="164" t="str">
        <f aca="false">IF(R124="",IF(X124="",CONCATENATE(T124,"x",U124," ",V124,"x",W124),CONCATENATE(T124,"x",U124," ",V124,"x",W124," ",X124,"x",Y124)),CONCATENATE(R124,"x",S124))</f>
        <v>OxO</v>
      </c>
      <c r="BI124" s="164" t="n">
        <f aca="false">'Result do Turno'!AK124</f>
        <v>0</v>
      </c>
      <c r="BJ124" s="164" t="str">
        <f aca="false">IF(Z124="",IF(AF124="",CONCATENATE(AB124,"x",AC124," ",AD124,"x",AE124),CONCATENATE(AB124,"x",AC124," ",AD124,"x",AE124," ",AF124,"x",AG124)),CONCATENATE(Z124,"x",AA124))</f>
        <v>OxW</v>
      </c>
      <c r="BK124" s="164" t="n">
        <f aca="false">'Result do Turno'!AY122</f>
        <v>0</v>
      </c>
      <c r="BL124" s="164" t="str">
        <f aca="false">IF(AH124="",IF(AN124="",CONCATENATE(AJ124,"x",AK124," ",AL124,"x",AM124),CONCATENATE(AJ124,"x",AK124," ",AL124,"x",AM124," ",AN124,"x",AO124)),CONCATENATE(AH124,"x",AI124))</f>
        <v>OxW</v>
      </c>
      <c r="BM124" s="164" t="n">
        <f aca="false">'Result do Turno'!BM126</f>
        <v>0</v>
      </c>
      <c r="BN124" s="164" t="str">
        <f aca="false">IF(AP124="",IF(AV124="",CONCATENATE(AR124,"x",AS124," ",AT124,"x",AU124),CONCATENATE(AR124,"x",AS124," ",AT124,"x",AU124," ",AV124,"x",AW124)),CONCATENATE(AP124,"x",AQ124))</f>
        <v>OxO</v>
      </c>
      <c r="BO124" s="164" t="n">
        <f aca="false">'Result do Turno'!CA125</f>
        <v>0</v>
      </c>
      <c r="BP124" s="164" t="str">
        <f aca="false">IF(AX124="",IF(BD124="",CONCATENATE(AZ124,"x",BA124," ",BB124,"x",BC124),CONCATENATE(AZ124,"x",BA124," ",BB124,"x",BC124," ",BD124,"x",BE124)),CONCATENATE(AX124,"x",AY124))</f>
        <v>OxW</v>
      </c>
      <c r="BQ124" s="164" t="n">
        <f aca="false">IF(BH124="x x","",1)</f>
        <v>1</v>
      </c>
      <c r="BR124" s="164" t="str">
        <f aca="false">IF(BG124=1,CONCATENATE($A124, " venceu ",B124," por ",BH124),IF(BH124="OxW",CONCATENATE($A124, " perdeu para ",B124," por WxO"),CONCATENATE($A124, " perdeu para ",B124," por ",BH124)))</f>
        <v>JOÃO GABRIEL perdeu para EURICO NETO por OxO</v>
      </c>
      <c r="BS124" s="164" t="n">
        <f aca="false">IF(BJ124="x x","",1)</f>
        <v>1</v>
      </c>
      <c r="BT124" s="164" t="str">
        <f aca="false">IF(BI124=1,CONCATENATE($A124, " venceu ",D124," por ",BJ124),IF(BJ124="OxW",CONCATENATE($A124, " perdeu para ",D124," por WxO"),CONCATENATE($A124, " perdeu para ",D124," por ",BJ124)))</f>
        <v>JOÃO GABRIEL perdeu para ZORZO por WxO</v>
      </c>
      <c r="BU124" s="164" t="n">
        <f aca="false">IF(BL124="x x","",1)</f>
        <v>1</v>
      </c>
      <c r="BV124" s="164" t="str">
        <f aca="false">IF(BK124=1,CONCATENATE($A124, " venceu ",F124," por ",BL124),IF(BL124="OxW",CONCATENATE($A124, " perdeu para ",F124," por WxO"),CONCATENATE($A124, " perdeu para ",F124," por ",BL124)))</f>
        <v>JOÃO GABRIEL perdeu para ALVARO PLACIDO por WxO</v>
      </c>
      <c r="BW124" s="164" t="n">
        <f aca="false">IF(BN124="x x","",1)</f>
        <v>1</v>
      </c>
      <c r="BX124" s="164" t="str">
        <f aca="false">IF(BM124=1,CONCATENATE($A124, " venceu ",H124," por ",BN124),IF(BN124="OxW",CONCATENATE($A124, " perdeu para ",H124," por WxO"),CONCATENATE($A124, " perdeu para ",H124," por ",BN124)))</f>
        <v>JOÃO GABRIEL perdeu para MARCOS VICTORIO por OxO</v>
      </c>
      <c r="BY124" s="164" t="n">
        <f aca="false">IF(BP124="x x","",1)</f>
        <v>1</v>
      </c>
      <c r="BZ124" s="164" t="str">
        <f aca="false">IF(BO124=1,CONCATENATE($A124, " venceu ",J124," por ",BP124),IF(BP124="OxW",CONCATENATE($A124, " perdeu para ",J124," por WxO"),CONCATENATE($A124, " perdeu para ",J124," por ",BP124)))</f>
        <v>JOÃO GABRIEL perdeu para PAULO SOEIRO por WxO</v>
      </c>
      <c r="CB124" s="164" t="str">
        <f aca="false">IF(BQ124=1,BR124,CONCATENATE(A124, " x ",B124))</f>
        <v>JOÃO GABRIEL perdeu para EURICO NETO por OxO</v>
      </c>
      <c r="CC124" s="164" t="str">
        <f aca="false">IF(BS124=1,BT124,CONCATENATE(A124, " x ",D124))</f>
        <v>JOÃO GABRIEL perdeu para ZORZO por WxO</v>
      </c>
      <c r="CD124" s="164" t="str">
        <f aca="false">IF(BU124=1,BV124,CONCATENATE(A124, " x ",F124))</f>
        <v>JOÃO GABRIEL perdeu para ALVARO PLACIDO por WxO</v>
      </c>
      <c r="CE124" s="164" t="str">
        <f aca="false">IF(BW124=1,BX124,CONCATENATE(A124, " x ",H124))</f>
        <v>JOÃO GABRIEL perdeu para MARCOS VICTORIO por OxO</v>
      </c>
      <c r="CF124" s="164" t="str">
        <f aca="false">IF(BY124=1,BZ124,CONCATENATE(A124, " x ",J124))</f>
        <v>JOÃO GABRIEL perdeu para PAULO SOEIRO por WxO</v>
      </c>
      <c r="CG124" s="164" t="n">
        <f aca="false">COUNTIF(BH124:BP124,"OxW")</f>
        <v>3</v>
      </c>
      <c r="CH124" s="164" t="str">
        <f aca="false">IF(CG124&gt;2,CONCATENATE(A124," perdeu ",CG124, " jogos por WxO - Seus resultados todos serão alterados para perdidos por WxO",""),"")</f>
        <v>JOÃO GABRIEL perdeu 3 jogos por WxO - Seus resultados todos serão alterados para perdidos por WxO</v>
      </c>
    </row>
    <row r="125" customFormat="false" ht="15" hidden="false" customHeight="false" outlineLevel="0" collapsed="false">
      <c r="A125" s="205" t="str">
        <f aca="false">'Result do Turno'!D125</f>
        <v>MARCOS VICTORIO</v>
      </c>
      <c r="B125" s="164" t="str">
        <f aca="false">'Result do Turno'!V123</f>
        <v>ZORZO</v>
      </c>
      <c r="C125" s="164" t="str">
        <f aca="false">IF(BQ125=1,"",IF(M125=0,A125,B125))</f>
        <v/>
      </c>
      <c r="D125" s="164" t="str">
        <f aca="false">'Result do Turno'!AJ121</f>
        <v>ALVARO PLACIDO</v>
      </c>
      <c r="E125" s="164" t="str">
        <f aca="false">IF(BS125=1,"",IF(N125=0,A125,D125))</f>
        <v/>
      </c>
      <c r="F125" s="164" t="str">
        <f aca="false">'Result do Turno'!AX126</f>
        <v>PAULO SOEIRO</v>
      </c>
      <c r="G125" s="164" t="str">
        <f aca="false">IF(BU125=1,"",IF(O125=0,A125,F125))</f>
        <v/>
      </c>
      <c r="H125" s="164" t="str">
        <f aca="false">'Result do Turno'!BL126</f>
        <v>JOÃO GABRIEL</v>
      </c>
      <c r="I125" s="164" t="str">
        <f aca="false">IF(BW125=1,"",IF(P125=0,A125,H125))</f>
        <v/>
      </c>
      <c r="J125" s="164" t="str">
        <f aca="false">'Result do Turno'!BZ123</f>
        <v>EURICO NETO</v>
      </c>
      <c r="K125" s="164" t="str">
        <f aca="false">IF(BY125=1,"",IF(Q125=0,A125,J125))</f>
        <v/>
      </c>
      <c r="M125" s="207" t="n">
        <f aca="false">'Result do Turno'!U123</f>
        <v>0</v>
      </c>
      <c r="N125" s="207" t="str">
        <f aca="false">'Result do Turno'!AI121</f>
        <v>(D)</v>
      </c>
      <c r="O125" s="207" t="str">
        <f aca="false">'Result do Turno'!AW126</f>
        <v>(D)</v>
      </c>
      <c r="P125" s="207" t="n">
        <f aca="false">'Result do Turno'!BK126</f>
        <v>0</v>
      </c>
      <c r="Q125" s="207" t="str">
        <f aca="false">'Result do Turno'!BY123</f>
        <v>(D)</v>
      </c>
      <c r="R125" s="211" t="str">
        <f aca="false">IF('Result do Turno'!X124="","",'Result do Turno'!X124)</f>
        <v>O</v>
      </c>
      <c r="S125" s="212" t="str">
        <f aca="false">IF('Result do Turno'!X123="","",'Result do Turno'!X123)</f>
        <v>W</v>
      </c>
      <c r="T125" s="212" t="str">
        <f aca="false">IF('Result do Turno'!Y124="","",'Result do Turno'!Y124)</f>
        <v/>
      </c>
      <c r="U125" s="212" t="str">
        <f aca="false">IF('Result do Turno'!Y123="","",'Result do Turno'!Y123)</f>
        <v/>
      </c>
      <c r="V125" s="212" t="str">
        <f aca="false">IF('Result do Turno'!Z124="","",'Result do Turno'!Z124)</f>
        <v/>
      </c>
      <c r="W125" s="212" t="str">
        <f aca="false">IF('Result do Turno'!Z123="","",'Result do Turno'!Z123)</f>
        <v/>
      </c>
      <c r="X125" s="212" t="str">
        <f aca="false">IF('Result do Turno'!AA124="","",'Result do Turno'!AA124)</f>
        <v/>
      </c>
      <c r="Y125" s="213" t="str">
        <f aca="false">IF('Result do Turno'!AA123="","",'Result do Turno'!AA123)</f>
        <v/>
      </c>
      <c r="Z125" s="211" t="str">
        <f aca="false">IF('Result do Turno'!AL122="","",'Result do Turno'!AL122)</f>
        <v>O</v>
      </c>
      <c r="AA125" s="212" t="str">
        <f aca="false">IF('Result do Turno'!AL121="","",'Result do Turno'!AL121)</f>
        <v>W</v>
      </c>
      <c r="AB125" s="212" t="str">
        <f aca="false">IF('Result do Turno'!AM122="","",'Result do Turno'!AM122)</f>
        <v/>
      </c>
      <c r="AC125" s="212" t="str">
        <f aca="false">IF('Result do Turno'!AM121="","",'Result do Turno'!AM121)</f>
        <v/>
      </c>
      <c r="AD125" s="212" t="str">
        <f aca="false">IF('Result do Turno'!AN122="","",'Result do Turno'!AN122)</f>
        <v/>
      </c>
      <c r="AE125" s="212" t="str">
        <f aca="false">IF('Result do Turno'!AN121="","",'Result do Turno'!AN121)</f>
        <v/>
      </c>
      <c r="AF125" s="212" t="str">
        <f aca="false">IF('Result do Turno'!AO122="","",'Result do Turno'!AO122)</f>
        <v/>
      </c>
      <c r="AG125" s="213" t="str">
        <f aca="false">IF('Result do Turno'!AO121="","",'Result do Turno'!AO121)</f>
        <v/>
      </c>
      <c r="AH125" s="211" t="str">
        <f aca="false">IF('Result do Turno'!AZ125="","",'Result do Turno'!AZ125)</f>
        <v>O</v>
      </c>
      <c r="AI125" s="212" t="str">
        <f aca="false">IF('Result do Turno'!AZ126="","",'Result do Turno'!AZ126)</f>
        <v>W</v>
      </c>
      <c r="AJ125" s="212" t="str">
        <f aca="false">IF('Result do Turno'!BA125="","",'Result do Turno'!BA125)</f>
        <v/>
      </c>
      <c r="AK125" s="212" t="str">
        <f aca="false">IF('Result do Turno'!BA126="","",'Result do Turno'!BA126)</f>
        <v/>
      </c>
      <c r="AL125" s="212" t="str">
        <f aca="false">IF('Result do Turno'!BB125="","",'Result do Turno'!BB125)</f>
        <v/>
      </c>
      <c r="AM125" s="212" t="str">
        <f aca="false">IF('Result do Turno'!BB126="","",'Result do Turno'!BB126)</f>
        <v/>
      </c>
      <c r="AN125" s="212" t="str">
        <f aca="false">IF('Result do Turno'!BC125="","",'Result do Turno'!BC125)</f>
        <v/>
      </c>
      <c r="AO125" s="213" t="str">
        <f aca="false">IF('Result do Turno'!BC126="","",'Result do Turno'!BC126)</f>
        <v/>
      </c>
      <c r="AP125" s="211" t="str">
        <f aca="false">IF('Result do Turno'!BN125="","",'Result do Turno'!BN125)</f>
        <v>O</v>
      </c>
      <c r="AQ125" s="212" t="str">
        <f aca="false">IF('Result do Turno'!BN126="","",'Result do Turno'!BN126)</f>
        <v>O</v>
      </c>
      <c r="AR125" s="212" t="str">
        <f aca="false">IF('Result do Turno'!BO125="","",'Result do Turno'!BO125)</f>
        <v/>
      </c>
      <c r="AS125" s="212" t="str">
        <f aca="false">IF('Result do Turno'!BO126="","",'Result do Turno'!BO126)</f>
        <v/>
      </c>
      <c r="AT125" s="212" t="str">
        <f aca="false">IF('Result do Turno'!BP125="","",'Result do Turno'!BP125)</f>
        <v/>
      </c>
      <c r="AU125" s="212" t="str">
        <f aca="false">IF('Result do Turno'!BP126="","",'Result do Turno'!BP126)</f>
        <v/>
      </c>
      <c r="AV125" s="212" t="str">
        <f aca="false">IF('Result do Turno'!BQ125="","",'Result do Turno'!BQ125)</f>
        <v/>
      </c>
      <c r="AW125" s="213" t="str">
        <f aca="false">IF('Result do Turno'!BQ126="","",'Result do Turno'!BQ126)</f>
        <v/>
      </c>
      <c r="AX125" s="211" t="str">
        <f aca="false">IF('Result do Turno'!CB124="","",'Result do Turno'!CB124)</f>
        <v>W</v>
      </c>
      <c r="AY125" s="212" t="str">
        <f aca="false">IF('Result do Turno'!CB123="","",'Result do Turno'!CB123)</f>
        <v>O</v>
      </c>
      <c r="AZ125" s="212" t="str">
        <f aca="false">IF('Result do Turno'!CC124="","",'Result do Turno'!CC124)</f>
        <v/>
      </c>
      <c r="BA125" s="212" t="str">
        <f aca="false">IF('Result do Turno'!CC123="","",'Result do Turno'!CC123)</f>
        <v/>
      </c>
      <c r="BB125" s="212" t="str">
        <f aca="false">IF('Result do Turno'!CD124="","",'Result do Turno'!CD124)</f>
        <v/>
      </c>
      <c r="BC125" s="212" t="str">
        <f aca="false">IF('Result do Turno'!CD123="","",'Result do Turno'!CD123)</f>
        <v/>
      </c>
      <c r="BD125" s="212" t="str">
        <f aca="false">IF('Result do Turno'!CE124="","",'Result do Turno'!CE124)</f>
        <v/>
      </c>
      <c r="BE125" s="213" t="str">
        <f aca="false">IF('Result do Turno'!CE123="","",'Result do Turno'!CE123)</f>
        <v/>
      </c>
      <c r="BG125" s="164" t="n">
        <f aca="false">'Result do Turno'!W124</f>
        <v>0</v>
      </c>
      <c r="BH125" s="164" t="str">
        <f aca="false">IF(R125="",IF(X125="",CONCATENATE(T125,"x",U125," ",V125,"x",W125),CONCATENATE(T125,"x",U125," ",V125,"x",W125," ",X125,"x",Y125)),CONCATENATE(R125,"x",S125))</f>
        <v>OxW</v>
      </c>
      <c r="BI125" s="164" t="n">
        <f aca="false">'Result do Turno'!AK122</f>
        <v>0</v>
      </c>
      <c r="BJ125" s="164" t="str">
        <f aca="false">IF(Z125="",IF(AF125="",CONCATENATE(AB125,"x",AC125," ",AD125,"x",AE125),CONCATENATE(AB125,"x",AC125," ",AD125,"x",AE125," ",AF125,"x",AG125)),CONCATENATE(Z125,"x",AA125))</f>
        <v>OxW</v>
      </c>
      <c r="BK125" s="164" t="n">
        <f aca="false">'Result do Turno'!AY125</f>
        <v>0</v>
      </c>
      <c r="BL125" s="164" t="str">
        <f aca="false">IF(AH125="",IF(AN125="",CONCATENATE(AJ125,"x",AK125," ",AL125,"x",AM125),CONCATENATE(AJ125,"x",AK125," ",AL125,"x",AM125," ",AN125,"x",AO125)),CONCATENATE(AH125,"x",AI125))</f>
        <v>OxW</v>
      </c>
      <c r="BM125" s="164" t="n">
        <f aca="false">'Result do Turno'!BM125</f>
        <v>0</v>
      </c>
      <c r="BN125" s="164" t="str">
        <f aca="false">IF(AP125="",IF(AV125="",CONCATENATE(AR125,"x",AS125," ",AT125,"x",AU125),CONCATENATE(AR125,"x",AS125," ",AT125,"x",AU125," ",AV125,"x",AW125)),CONCATENATE(AP125,"x",AQ125))</f>
        <v>OxO</v>
      </c>
      <c r="BO125" s="164" t="n">
        <f aca="false">'Result do Turno'!CA124</f>
        <v>1</v>
      </c>
      <c r="BP125" s="164" t="str">
        <f aca="false">IF(AX125="",IF(BD125="",CONCATENATE(AZ125,"x",BA125," ",BB125,"x",BC125),CONCATENATE(AZ125,"x",BA125," ",BB125,"x",BC125," ",BD125,"x",BE125)),CONCATENATE(AX125,"x",AY125))</f>
        <v>WxO</v>
      </c>
      <c r="BQ125" s="164" t="n">
        <f aca="false">IF(BH125="x x","",1)</f>
        <v>1</v>
      </c>
      <c r="BR125" s="164" t="str">
        <f aca="false">IF(BG125=1,CONCATENATE($A125, " venceu ",B125," por ",BH125),IF(BH125="OxW",CONCATENATE($A125, " perdeu para ",B125," por WxO"),CONCATENATE($A125, " perdeu para ",B125," por ",BH125)))</f>
        <v>MARCOS VICTORIO perdeu para ZORZO por WxO</v>
      </c>
      <c r="BS125" s="164" t="n">
        <f aca="false">IF(BJ125="x x","",1)</f>
        <v>1</v>
      </c>
      <c r="BT125" s="164" t="str">
        <f aca="false">IF(BI125=1,CONCATENATE($A125, " venceu ",D125," por ",BJ125),IF(BJ125="OxW",CONCATENATE($A125, " perdeu para ",D125," por WxO"),CONCATENATE($A125, " perdeu para ",D125," por ",BJ125)))</f>
        <v>MARCOS VICTORIO perdeu para ALVARO PLACIDO por WxO</v>
      </c>
      <c r="BU125" s="164" t="n">
        <f aca="false">IF(BL125="x x","",1)</f>
        <v>1</v>
      </c>
      <c r="BV125" s="164" t="str">
        <f aca="false">IF(BK125=1,CONCATENATE($A125, " venceu ",F125," por ",BL125),IF(BL125="OxW",CONCATENATE($A125, " perdeu para ",F125," por WxO"),CONCATENATE($A125, " perdeu para ",F125," por ",BL125)))</f>
        <v>MARCOS VICTORIO perdeu para PAULO SOEIRO por WxO</v>
      </c>
      <c r="BW125" s="164" t="n">
        <f aca="false">IF(BN125="x x","",1)</f>
        <v>1</v>
      </c>
      <c r="BX125" s="164" t="str">
        <f aca="false">IF(BM125=1,CONCATENATE($A125, " venceu ",H125," por ",BN125),IF(BN125="OxW",CONCATENATE($A125, " perdeu para ",H125," por WxO"),CONCATENATE($A125, " perdeu para ",H125," por ",BN125)))</f>
        <v>MARCOS VICTORIO perdeu para JOÃO GABRIEL por OxO</v>
      </c>
      <c r="BY125" s="164" t="n">
        <f aca="false">IF(BP125="x x","",1)</f>
        <v>1</v>
      </c>
      <c r="BZ125" s="164" t="str">
        <f aca="false">IF(BO125=1,CONCATENATE($A125, " venceu ",J125," por ",BP125),IF(BP125="OxW",CONCATENATE($A125, " perdeu para ",J125," por WxO"),CONCATENATE($A125, " perdeu para ",J125," por ",BP125)))</f>
        <v>MARCOS VICTORIO venceu EURICO NETO por WxO</v>
      </c>
      <c r="CB125" s="164" t="str">
        <f aca="false">IF(BQ125=1,BR125,CONCATENATE(A125, " x ",B125))</f>
        <v>MARCOS VICTORIO perdeu para ZORZO por WxO</v>
      </c>
      <c r="CC125" s="164" t="str">
        <f aca="false">IF(BS125=1,BT125,CONCATENATE(A125, " x ",D125))</f>
        <v>MARCOS VICTORIO perdeu para ALVARO PLACIDO por WxO</v>
      </c>
      <c r="CD125" s="164" t="str">
        <f aca="false">IF(BU125=1,BV125,CONCATENATE(A125, " x ",F125))</f>
        <v>MARCOS VICTORIO perdeu para PAULO SOEIRO por WxO</v>
      </c>
      <c r="CE125" s="164" t="str">
        <f aca="false">IF(BW125=1,BX125,CONCATENATE(A125, " x ",H125))</f>
        <v>MARCOS VICTORIO perdeu para JOÃO GABRIEL por OxO</v>
      </c>
      <c r="CF125" s="164" t="str">
        <f aca="false">IF(BY125=1,BZ125,CONCATENATE(A125, " x ",J125))</f>
        <v>MARCOS VICTORIO venceu EURICO NETO por WxO</v>
      </c>
      <c r="CG125" s="164" t="n">
        <f aca="false">COUNTIF(BH125:BP125,"OxW")</f>
        <v>3</v>
      </c>
      <c r="CH125" s="164" t="str">
        <f aca="false">IF(CG125&gt;2,CONCATENATE(A125," perdeu ",CG125, " jogos por WxO - Seus resultados todos serão alterados para perdidos por WxO",""),"")</f>
        <v>MARCOS VICTORIO perdeu 3 jogos por WxO - Seus resultados todos serão alterados para perdidos por WxO</v>
      </c>
    </row>
    <row r="126" customFormat="false" ht="15" hidden="false" customHeight="false" outlineLevel="0" collapsed="false">
      <c r="A126" s="205" t="str">
        <f aca="false">'Result do Turno'!D126</f>
        <v>PAULO SOEIRO</v>
      </c>
      <c r="B126" s="164" t="str">
        <f aca="false">'Result do Turno'!V121</f>
        <v>ALVARO PLACIDO</v>
      </c>
      <c r="C126" s="164" t="str">
        <f aca="false">IF(BQ126=1,"",IF(M126=0,A126,B126))</f>
        <v/>
      </c>
      <c r="D126" s="164" t="str">
        <f aca="false">'Result do Turno'!AJ125</f>
        <v>EURICO NETO</v>
      </c>
      <c r="E126" s="164" t="str">
        <f aca="false">IF(BS126=1,"",IF(N126=0,A126,D126))</f>
        <v/>
      </c>
      <c r="F126" s="164" t="str">
        <f aca="false">'Result do Turno'!AX125</f>
        <v>MARCOS VICTORIO</v>
      </c>
      <c r="G126" s="164" t="str">
        <f aca="false">IF(BU126=1,"",IF(O126=0,A126,F126))</f>
        <v/>
      </c>
      <c r="H126" s="164" t="str">
        <f aca="false">'Result do Turno'!BL123</f>
        <v>ZORZO</v>
      </c>
      <c r="I126" s="164" t="str">
        <f aca="false">IF(BW126=1,"",IF(P126=0,A126,H126))</f>
        <v/>
      </c>
      <c r="J126" s="164" t="str">
        <f aca="false">'Result do Turno'!BZ125</f>
        <v>JOÃO GABRIEL</v>
      </c>
      <c r="K126" s="164" t="str">
        <f aca="false">IF(BY126=1,"",IF(Q126=0,A126,J126))</f>
        <v/>
      </c>
      <c r="M126" s="207" t="n">
        <f aca="false">'Result do Turno'!U121</f>
        <v>0</v>
      </c>
      <c r="N126" s="207" t="str">
        <f aca="false">'Result do Turno'!AI125</f>
        <v>(D)</v>
      </c>
      <c r="O126" s="207" t="n">
        <f aca="false">'Result do Turno'!AW125</f>
        <v>0</v>
      </c>
      <c r="P126" s="207" t="n">
        <f aca="false">'Result do Turno'!BK123</f>
        <v>0</v>
      </c>
      <c r="Q126" s="207" t="str">
        <f aca="false">'Result do Turno'!BY125</f>
        <v>(D)</v>
      </c>
      <c r="R126" s="214" t="str">
        <f aca="false">IF('Result do Turno'!X122="","",'Result do Turno'!X122)</f>
        <v/>
      </c>
      <c r="S126" s="215" t="str">
        <f aca="false">IF('Result do Turno'!X121="","",'Result do Turno'!X121)</f>
        <v/>
      </c>
      <c r="T126" s="215" t="n">
        <f aca="false">IF('Result do Turno'!Y122="","",'Result do Turno'!Y122)</f>
        <v>6</v>
      </c>
      <c r="U126" s="215" t="n">
        <f aca="false">IF('Result do Turno'!Y121="","",'Result do Turno'!Y121)</f>
        <v>0</v>
      </c>
      <c r="V126" s="215" t="n">
        <f aca="false">IF('Result do Turno'!Z122="","",'Result do Turno'!Z122)</f>
        <v>6</v>
      </c>
      <c r="W126" s="215" t="n">
        <f aca="false">IF('Result do Turno'!Z121="","",'Result do Turno'!Z121)</f>
        <v>1</v>
      </c>
      <c r="X126" s="215" t="str">
        <f aca="false">IF('Result do Turno'!AA122="","",'Result do Turno'!AA122)</f>
        <v/>
      </c>
      <c r="Y126" s="216" t="str">
        <f aca="false">IF('Result do Turno'!AA121="","",'Result do Turno'!AA121)</f>
        <v/>
      </c>
      <c r="Z126" s="214" t="str">
        <f aca="false">IF('Result do Turno'!AL126="","",'Result do Turno'!AL126)</f>
        <v>W</v>
      </c>
      <c r="AA126" s="215" t="str">
        <f aca="false">IF('Result do Turno'!AL125="","",'Result do Turno'!AL125)</f>
        <v>O</v>
      </c>
      <c r="AB126" s="215" t="str">
        <f aca="false">IF('Result do Turno'!AM126="","",'Result do Turno'!AM126)</f>
        <v/>
      </c>
      <c r="AC126" s="215" t="str">
        <f aca="false">IF('Result do Turno'!AM125="","",'Result do Turno'!AM125)</f>
        <v/>
      </c>
      <c r="AD126" s="215" t="str">
        <f aca="false">IF('Result do Turno'!AN126="","",'Result do Turno'!AN126)</f>
        <v/>
      </c>
      <c r="AE126" s="215" t="str">
        <f aca="false">IF('Result do Turno'!AN125="","",'Result do Turno'!AN125)</f>
        <v/>
      </c>
      <c r="AF126" s="215" t="str">
        <f aca="false">IF('Result do Turno'!AO126="","",'Result do Turno'!AO126)</f>
        <v/>
      </c>
      <c r="AG126" s="216" t="str">
        <f aca="false">IF('Result do Turno'!AO125="","",'Result do Turno'!AO125)</f>
        <v/>
      </c>
      <c r="AH126" s="214" t="str">
        <f aca="false">IF('Result do Turno'!AZ126="","",'Result do Turno'!AZ126)</f>
        <v>W</v>
      </c>
      <c r="AI126" s="215" t="str">
        <f aca="false">IF('Result do Turno'!AZ125="","",'Result do Turno'!AZ125)</f>
        <v>O</v>
      </c>
      <c r="AJ126" s="215" t="str">
        <f aca="false">IF('Result do Turno'!BA126="","",'Result do Turno'!BA126)</f>
        <v/>
      </c>
      <c r="AK126" s="215" t="str">
        <f aca="false">IF('Result do Turno'!BA125="","",'Result do Turno'!BA125)</f>
        <v/>
      </c>
      <c r="AL126" s="215" t="str">
        <f aca="false">IF('Result do Turno'!BB126="","",'Result do Turno'!BB126)</f>
        <v/>
      </c>
      <c r="AM126" s="215" t="str">
        <f aca="false">IF('Result do Turno'!BB125="","",'Result do Turno'!BB125)</f>
        <v/>
      </c>
      <c r="AN126" s="215" t="str">
        <f aca="false">IF('Result do Turno'!BC126="","",'Result do Turno'!BC126)</f>
        <v/>
      </c>
      <c r="AO126" s="216" t="str">
        <f aca="false">IF('Result do Turno'!BC125="","",'Result do Turno'!BC125)</f>
        <v/>
      </c>
      <c r="AP126" s="214" t="str">
        <f aca="false">IF('Result do Turno'!BN124="","",'Result do Turno'!BN124)</f>
        <v/>
      </c>
      <c r="AQ126" s="215" t="str">
        <f aca="false">IF('Result do Turno'!BN123="","",'Result do Turno'!BN123)</f>
        <v/>
      </c>
      <c r="AR126" s="215" t="n">
        <f aca="false">IF('Result do Turno'!BO124="","",'Result do Turno'!BO124)</f>
        <v>6</v>
      </c>
      <c r="AS126" s="215" t="n">
        <f aca="false">IF('Result do Turno'!BO123="","",'Result do Turno'!BO123)</f>
        <v>4</v>
      </c>
      <c r="AT126" s="215" t="n">
        <f aca="false">IF('Result do Turno'!BP124="","",'Result do Turno'!BP124)</f>
        <v>6</v>
      </c>
      <c r="AU126" s="215" t="n">
        <f aca="false">IF('Result do Turno'!BP123="","",'Result do Turno'!BP123)</f>
        <v>1</v>
      </c>
      <c r="AV126" s="215" t="str">
        <f aca="false">IF('Result do Turno'!BQ124="","",'Result do Turno'!BQ124)</f>
        <v/>
      </c>
      <c r="AW126" s="216" t="str">
        <f aca="false">IF('Result do Turno'!BQ123="","",'Result do Turno'!BQ123)</f>
        <v/>
      </c>
      <c r="AX126" s="214" t="str">
        <f aca="false">IF('Result do Turno'!CB126="","",'Result do Turno'!CB126)</f>
        <v>W</v>
      </c>
      <c r="AY126" s="215" t="str">
        <f aca="false">IF('Result do Turno'!CB125="","",'Result do Turno'!CB125)</f>
        <v>O</v>
      </c>
      <c r="AZ126" s="215" t="str">
        <f aca="false">IF('Result do Turno'!CC126="","",'Result do Turno'!CC126)</f>
        <v/>
      </c>
      <c r="BA126" s="215" t="str">
        <f aca="false">IF('Result do Turno'!CC125="","",'Result do Turno'!CC125)</f>
        <v/>
      </c>
      <c r="BB126" s="215" t="str">
        <f aca="false">IF('Result do Turno'!CD126="","",'Result do Turno'!CD126)</f>
        <v/>
      </c>
      <c r="BC126" s="215" t="str">
        <f aca="false">IF('Result do Turno'!CD125="","",'Result do Turno'!CD125)</f>
        <v/>
      </c>
      <c r="BD126" s="215" t="str">
        <f aca="false">IF('Result do Turno'!CE126="","",'Result do Turno'!CE126)</f>
        <v/>
      </c>
      <c r="BE126" s="216" t="str">
        <f aca="false">IF('Result do Turno'!CE125="","",'Result do Turno'!CE125)</f>
        <v/>
      </c>
      <c r="BG126" s="164" t="n">
        <f aca="false">'Result do Turno'!W122</f>
        <v>1</v>
      </c>
      <c r="BH126" s="164" t="str">
        <f aca="false">IF(R126="",IF(X126="",CONCATENATE(T126,"x",U126," ",V126,"x",W126),CONCATENATE(T126,"x",U126," ",V126,"x",W126," ",X126,"x",Y126)),CONCATENATE(R126,"x",S126))</f>
        <v>6x0 6x1</v>
      </c>
      <c r="BI126" s="164" t="n">
        <f aca="false">'Result do Turno'!AK126</f>
        <v>1</v>
      </c>
      <c r="BJ126" s="164" t="str">
        <f aca="false">IF(Z126="",IF(AF126="",CONCATENATE(AB126,"x",AC126," ",AD126,"x",AE126),CONCATENATE(AB126,"x",AC126," ",AD126,"x",AE126," ",AF126,"x",AG126)),CONCATENATE(Z126,"x",AA126))</f>
        <v>WxO</v>
      </c>
      <c r="BK126" s="164" t="n">
        <f aca="false">'Result do Turno'!AY126</f>
        <v>1</v>
      </c>
      <c r="BL126" s="164" t="str">
        <f aca="false">IF(AH126="",IF(AN126="",CONCATENATE(AJ126,"x",AK126," ",AL126,"x",AM126),CONCATENATE(AJ126,"x",AK126," ",AL126,"x",AM126," ",AN126,"x",AO126)),CONCATENATE(AH126,"x",AI126))</f>
        <v>WxO</v>
      </c>
      <c r="BM126" s="164" t="n">
        <f aca="false">'Result do Turno'!BM124</f>
        <v>0</v>
      </c>
      <c r="BN126" s="164" t="str">
        <f aca="false">IF(AP126="",IF(AV126="",CONCATENATE(AR126,"x",AS126," ",AT126,"x",AU126),CONCATENATE(AR126,"x",AS126," ",AT126,"x",AU126," ",AV126,"x",AW126)),CONCATENATE(AP126,"x",AQ126))</f>
        <v>6x4 6x1</v>
      </c>
      <c r="BO126" s="164" t="n">
        <f aca="false">'Result do Turno'!CA126</f>
        <v>1</v>
      </c>
      <c r="BP126" s="164" t="str">
        <f aca="false">IF(AX126="",IF(BD126="",CONCATENATE(AZ126,"x",BA126," ",BB126,"x",BC126),CONCATENATE(AZ126,"x",BA126," ",BB126,"x",BC126," ",BD126,"x",BE126)),CONCATENATE(AX126,"x",AY126))</f>
        <v>WxO</v>
      </c>
      <c r="BQ126" s="164" t="n">
        <f aca="false">IF(BH126="x x","",1)</f>
        <v>1</v>
      </c>
      <c r="BR126" s="164" t="str">
        <f aca="false">IF(BG126=1,CONCATENATE($A126, " venceu ",B126," por ",BH126),IF(BH126="OxW",CONCATENATE($A126, " perdeu para ",B126," por WxO"),CONCATENATE($A126, " perdeu para ",B126," por ",BH126)))</f>
        <v>PAULO SOEIRO venceu ALVARO PLACIDO por 6x0 6x1</v>
      </c>
      <c r="BS126" s="164" t="n">
        <f aca="false">IF(BJ126="x x","",1)</f>
        <v>1</v>
      </c>
      <c r="BT126" s="164" t="str">
        <f aca="false">IF(BI126=1,CONCATENATE($A126, " venceu ",D126," por ",BJ126),IF(BJ126="OxW",CONCATENATE($A126, " perdeu para ",D126," por WxO"),CONCATENATE($A126, " perdeu para ",D126," por ",BJ126)))</f>
        <v>PAULO SOEIRO venceu EURICO NETO por WxO</v>
      </c>
      <c r="BU126" s="164" t="n">
        <f aca="false">IF(BL126="x x","",1)</f>
        <v>1</v>
      </c>
      <c r="BV126" s="164" t="str">
        <f aca="false">IF(BK126=1,CONCATENATE($A126, " venceu ",F126," por ",BL126),IF(BL126="OxW",CONCATENATE($A126, " perdeu para ",F126," por WxO"),CONCATENATE($A126, " perdeu para ",F126," por ",BL126)))</f>
        <v>PAULO SOEIRO venceu MARCOS VICTORIO por WxO</v>
      </c>
      <c r="BW126" s="164" t="n">
        <f aca="false">IF(BN126="x x","",1)</f>
        <v>1</v>
      </c>
      <c r="BX126" s="164" t="str">
        <f aca="false">IF(BM126=1,CONCATENATE($A126, " venceu ",H126," por ",BN126),IF(BN126="OxW",CONCATENATE($A126, " perdeu para ",H126," por WxO"),CONCATENATE($A126, " perdeu para ",H126," por ",BN126)))</f>
        <v>PAULO SOEIRO perdeu para ZORZO por 6x4 6x1</v>
      </c>
      <c r="BY126" s="164" t="n">
        <f aca="false">IF(BP126="x x","",1)</f>
        <v>1</v>
      </c>
      <c r="BZ126" s="164" t="str">
        <f aca="false">IF(BO126=1,CONCATENATE($A126, " venceu ",J126," por ",BP126),IF(BP126="OxW",CONCATENATE($A126, " perdeu para ",J126," por WxO"),CONCATENATE($A126, " perdeu para ",J126," por ",BP126)))</f>
        <v>PAULO SOEIRO venceu JOÃO GABRIEL por WxO</v>
      </c>
      <c r="CB126" s="164" t="str">
        <f aca="false">IF(BQ126=1,BR126,CONCATENATE(A126, " x ",B126))</f>
        <v>PAULO SOEIRO venceu ALVARO PLACIDO por 6x0 6x1</v>
      </c>
      <c r="CC126" s="164" t="str">
        <f aca="false">IF(BS126=1,BT126,CONCATENATE(A126, " x ",D126))</f>
        <v>PAULO SOEIRO venceu EURICO NETO por WxO</v>
      </c>
      <c r="CD126" s="164" t="str">
        <f aca="false">IF(BU126=1,BV126,CONCATENATE(A126, " x ",F126))</f>
        <v>PAULO SOEIRO venceu MARCOS VICTORIO por WxO</v>
      </c>
      <c r="CE126" s="164" t="str">
        <f aca="false">IF(BW126=1,BX126,CONCATENATE(A126, " x ",H126))</f>
        <v>PAULO SOEIRO perdeu para ZORZO por 6x4 6x1</v>
      </c>
      <c r="CF126" s="164" t="str">
        <f aca="false">IF(BY126=1,BZ126,CONCATENATE(A126, " x ",J126))</f>
        <v>PAULO SOEIRO venceu JOÃO GABRIEL por WxO</v>
      </c>
      <c r="CG126" s="164" t="n">
        <f aca="false">COUNTIF(BH126:BP126,"OxW")</f>
        <v>0</v>
      </c>
      <c r="CH126" s="164" t="str">
        <f aca="false">IF(CG126&gt;2,CONCATENATE(A126," perdeu ",CG126, " jogos por WxO - Seus resultados todos serão alterados para perdidos por WxO",""),"")</f>
        <v/>
      </c>
    </row>
    <row r="127" customFormat="false" ht="15" hidden="false" customHeight="false" outlineLevel="0" collapsed="false">
      <c r="BG127" s="164" t="n">
        <f aca="false">'Result do Turno'!W127</f>
        <v>0</v>
      </c>
      <c r="BI127" s="164" t="n">
        <f aca="false">'Result do Turno'!AK127</f>
        <v>0</v>
      </c>
      <c r="BL127" s="164" t="str">
        <f aca="false">IF(AH127="",IF(AN127="",CONCATENATE(AJ127,"x",AK127," ",AL127,"x",AM127),CONCATENATE(AJ127,"x",AK127," ",AL127,"x",AM127," ",AN127,"x",AO127)),CONCATENATE(AH127,"x",AI127))</f>
        <v>x x</v>
      </c>
      <c r="BN127" s="164" t="str">
        <f aca="false">IF(AP127="",IF(AV127="",CONCATENATE(AR127,"x",AS127," ",AT127,"x",AU127),CONCATENATE(AR127,"x",AS127," ",AT127,"x",AU127," ",AV127,"x",AW127)),CONCATENATE(AP127,"x",AQ127))</f>
        <v>x x</v>
      </c>
      <c r="BP127" s="164" t="str">
        <f aca="false">IF(AX127="",IF(BD127="",CONCATENATE(AZ127,"x",BA127," ",BB127,"x",BC127),CONCATENATE(AZ127,"x",BA127," ",BB127,"x",BC127," ",BD127,"x",BE127)),CONCATENATE(AX127,"x",AY127))</f>
        <v>x x</v>
      </c>
      <c r="CH127" s="164" t="str">
        <f aca="false">IF(CG127&gt;2,CONCATENATE(A127," perdeu ",CG127, " jogos por WxO - Seus resultados todos serão alterados para perdidos por WxO",""),"")</f>
        <v/>
      </c>
    </row>
    <row r="128" customFormat="false" ht="15" hidden="false" customHeight="false" outlineLevel="0" collapsed="false">
      <c r="BG128" s="164" t="n">
        <f aca="false">'Result do Turno'!W128</f>
        <v>0</v>
      </c>
      <c r="BI128" s="164" t="n">
        <f aca="false">'Result do Turno'!AK128</f>
        <v>0</v>
      </c>
      <c r="BL128" s="164" t="str">
        <f aca="false">IF(AH128="",IF(AN128="",CONCATENATE(AJ128,"x",AK128," ",AL128,"x",AM128),CONCATENATE(AJ128,"x",AK128," ",AL128,"x",AM128," ",AN128,"x",AO128)),CONCATENATE(AH128,"x",AI128))</f>
        <v>x x</v>
      </c>
      <c r="BN128" s="164" t="str">
        <f aca="false">IF(AP128="",IF(AV128="",CONCATENATE(AR128,"x",AS128," ",AT128,"x",AU128),CONCATENATE(AR128,"x",AS128," ",AT128,"x",AU128," ",AV128,"x",AW128)),CONCATENATE(AP128,"x",AQ128))</f>
        <v>x x</v>
      </c>
      <c r="BP128" s="164" t="str">
        <f aca="false">IF(AX128="",IF(BD128="",CONCATENATE(AZ128,"x",BA128," ",BB128,"x",BC128),CONCATENATE(AZ128,"x",BA128," ",BB128,"x",BC128," ",BD128,"x",BE128)),CONCATENATE(AX128,"x",AY128))</f>
        <v>x x</v>
      </c>
      <c r="CH128" s="164" t="str">
        <f aca="false">IF(CG128&gt;2,CONCATENATE(A128," perdeu ",CG128, " jogos por WxO - Seus resultados todos serão alterados para perdidos por WxO",""),"")</f>
        <v/>
      </c>
    </row>
    <row r="129" customFormat="false" ht="15" hidden="false" customHeight="false" outlineLevel="0" collapsed="false">
      <c r="E129" s="164" t="s">
        <v>133</v>
      </c>
      <c r="G129" s="164" t="s">
        <v>133</v>
      </c>
      <c r="I129" s="164" t="s">
        <v>134</v>
      </c>
      <c r="K129" s="164" t="s">
        <v>135</v>
      </c>
      <c r="BG129" s="164" t="n">
        <f aca="false">'Result do Turno'!W129</f>
        <v>0</v>
      </c>
      <c r="BI129" s="164" t="n">
        <f aca="false">'Result do Turno'!AK129</f>
        <v>0</v>
      </c>
      <c r="BL129" s="164" t="str">
        <f aca="false">IF(AH129="",IF(AN129="",CONCATENATE(AJ129,"x",AK129," ",AL129,"x",AM129),CONCATENATE(AJ129,"x",AK129," ",AL129,"x",AM129," ",AN129,"x",AO129)),CONCATENATE(AH129,"x",AI129))</f>
        <v>x x</v>
      </c>
      <c r="BN129" s="164" t="str">
        <f aca="false">IF(AP129="",IF(AV129="",CONCATENATE(AR129,"x",AS129," ",AT129,"x",AU129),CONCATENATE(AR129,"x",AS129," ",AT129,"x",AU129," ",AV129,"x",AW129)),CONCATENATE(AP129,"x",AQ129))</f>
        <v>x x</v>
      </c>
      <c r="BP129" s="164" t="str">
        <f aca="false">IF(AX129="",IF(BD129="",CONCATENATE(AZ129,"x",BA129," ",BB129,"x",BC129),CONCATENATE(AZ129,"x",BA129," ",BB129,"x",BC129," ",BD129,"x",BE129)),CONCATENATE(AX129,"x",AY129))</f>
        <v>x x</v>
      </c>
      <c r="CH129" s="164" t="str">
        <f aca="false">IF(CG129&gt;2,CONCATENATE(A129," perdeu ",CG129, " jogos por WxO - Seus resultados todos serão alterados para perdidos por WxO",""),"")</f>
        <v/>
      </c>
    </row>
    <row r="130" customFormat="false" ht="15" hidden="false" customHeight="false" outlineLevel="0" collapsed="false">
      <c r="A130" s="205" t="str">
        <f aca="false">'Result do Turno'!D130</f>
        <v>ALFREDO DIAS</v>
      </c>
      <c r="B130" s="206" t="str">
        <f aca="false">'Result do Turno'!V131</f>
        <v>VITOR PORTO</v>
      </c>
      <c r="C130" s="164" t="str">
        <f aca="false">IF(BQ130=1,"",IF(M130=0,A130,B130))</f>
        <v/>
      </c>
      <c r="D130" s="164" t="str">
        <f aca="false">'Result do Turno'!AJ131</f>
        <v>CARLOS SILVEIRA</v>
      </c>
      <c r="E130" s="164" t="str">
        <f aca="false">IF(BS130=1,"",IF(N130=0,A130,D130))</f>
        <v/>
      </c>
      <c r="F130" s="206" t="str">
        <f aca="false">'Result do Turno'!AX131</f>
        <v>VAGNER BERBAT</v>
      </c>
      <c r="G130" s="164" t="str">
        <f aca="false">IF(BU130=1,"",IF(O130=0,A130,F130))</f>
        <v/>
      </c>
      <c r="H130" s="206" t="str">
        <f aca="false">'Result do Turno'!BL131</f>
        <v>RAÍ LIMA</v>
      </c>
      <c r="I130" s="164" t="str">
        <f aca="false">IF(BW130=1,"",IF(P130=0,A130,H130))</f>
        <v/>
      </c>
      <c r="J130" s="206" t="str">
        <f aca="false">'Result do Turno'!BZ131</f>
        <v>JOAO NETTO</v>
      </c>
      <c r="K130" s="164" t="str">
        <f aca="false">IF(BY130=1,"",IF(Q130=0,A130,J130))</f>
        <v/>
      </c>
      <c r="M130" s="207" t="str">
        <f aca="false">'Result do Turno'!U131</f>
        <v>(D)</v>
      </c>
      <c r="N130" s="207" t="n">
        <f aca="false">'Result do Turno'!AI131</f>
        <v>0</v>
      </c>
      <c r="O130" s="207" t="str">
        <f aca="false">'Result do Turno'!AW131</f>
        <v>(D)</v>
      </c>
      <c r="P130" s="207" t="n">
        <f aca="false">'Result do Turno'!BK131</f>
        <v>0</v>
      </c>
      <c r="Q130" s="207" t="str">
        <f aca="false">'Result do Turno'!BY131</f>
        <v>(D)</v>
      </c>
      <c r="R130" s="208" t="str">
        <f aca="false">IF('Result do Turno'!X130="","",'Result do Turno'!X130)</f>
        <v>W</v>
      </c>
      <c r="S130" s="209" t="str">
        <f aca="false">IF('Result do Turno'!X131="","",'Result do Turno'!X131)</f>
        <v>O</v>
      </c>
      <c r="T130" s="209" t="str">
        <f aca="false">IF('Result do Turno'!Y130="","",'Result do Turno'!Y130)</f>
        <v/>
      </c>
      <c r="U130" s="209" t="str">
        <f aca="false">IF('Result do Turno'!Y131="","",'Result do Turno'!Y131)</f>
        <v/>
      </c>
      <c r="V130" s="209" t="str">
        <f aca="false">IF('Result do Turno'!Z130="","",'Result do Turno'!Z130)</f>
        <v/>
      </c>
      <c r="W130" s="209" t="str">
        <f aca="false">IF('Result do Turno'!Z131="","",'Result do Turno'!Z131)</f>
        <v/>
      </c>
      <c r="X130" s="209" t="str">
        <f aca="false">IF('Result do Turno'!AA130="","",'Result do Turno'!AA130)</f>
        <v/>
      </c>
      <c r="Y130" s="210" t="str">
        <f aca="false">IF('Result do Turno'!AA131="","",'Result do Turno'!AA131)</f>
        <v/>
      </c>
      <c r="Z130" s="208" t="str">
        <f aca="false">IF('Result do Turno'!AL130="","",'Result do Turno'!AL130)</f>
        <v>O</v>
      </c>
      <c r="AA130" s="209" t="str">
        <f aca="false">IF('Result do Turno'!AL131="","",'Result do Turno'!AL131)</f>
        <v>W</v>
      </c>
      <c r="AB130" s="209" t="str">
        <f aca="false">IF('Result do Turno'!AM130="","",'Result do Turno'!AM130)</f>
        <v/>
      </c>
      <c r="AC130" s="209" t="str">
        <f aca="false">IF('Result do Turno'!AM131="","",'Result do Turno'!AM131)</f>
        <v/>
      </c>
      <c r="AD130" s="209" t="str">
        <f aca="false">IF('Result do Turno'!AN130="","",'Result do Turno'!AN130)</f>
        <v/>
      </c>
      <c r="AE130" s="209" t="str">
        <f aca="false">IF('Result do Turno'!AN131="","",'Result do Turno'!AN131)</f>
        <v/>
      </c>
      <c r="AF130" s="209" t="str">
        <f aca="false">IF('Result do Turno'!AO130="","",'Result do Turno'!AO130)</f>
        <v/>
      </c>
      <c r="AG130" s="210" t="str">
        <f aca="false">IF('Result do Turno'!AO131="","",'Result do Turno'!AO131)</f>
        <v/>
      </c>
      <c r="AH130" s="208" t="str">
        <f aca="false">IF('Result do Turno'!AZ130="","",'Result do Turno'!AZ130)</f>
        <v>O</v>
      </c>
      <c r="AI130" s="209" t="str">
        <f aca="false">IF('Result do Turno'!AZ131="","",'Result do Turno'!AZ131)</f>
        <v>W</v>
      </c>
      <c r="AJ130" s="209" t="str">
        <f aca="false">IF('Result do Turno'!BA130="","",'Result do Turno'!BA130)</f>
        <v/>
      </c>
      <c r="AK130" s="209" t="str">
        <f aca="false">IF('Result do Turno'!BA131="","",'Result do Turno'!BA131)</f>
        <v/>
      </c>
      <c r="AL130" s="209" t="str">
        <f aca="false">IF('Result do Turno'!BB130="","",'Result do Turno'!BB130)</f>
        <v/>
      </c>
      <c r="AM130" s="209" t="str">
        <f aca="false">IF('Result do Turno'!BB131="","",'Result do Turno'!BB131)</f>
        <v/>
      </c>
      <c r="AN130" s="209" t="str">
        <f aca="false">IF('Result do Turno'!BC130="","",'Result do Turno'!BC130)</f>
        <v/>
      </c>
      <c r="AO130" s="210" t="str">
        <f aca="false">IF('Result do Turno'!BC131="","",'Result do Turno'!BC131)</f>
        <v/>
      </c>
      <c r="AP130" s="208" t="str">
        <f aca="false">IF('Result do Turno'!BN130="","",'Result do Turno'!BN130)</f>
        <v>W</v>
      </c>
      <c r="AQ130" s="209" t="str">
        <f aca="false">IF('Result do Turno'!BN131="","",'Result do Turno'!BN131)</f>
        <v>O</v>
      </c>
      <c r="AR130" s="209" t="str">
        <f aca="false">IF('Result do Turno'!BO130="","",'Result do Turno'!BO130)</f>
        <v/>
      </c>
      <c r="AS130" s="209" t="str">
        <f aca="false">IF('Result do Turno'!BO131="","",'Result do Turno'!BO131)</f>
        <v/>
      </c>
      <c r="AT130" s="209" t="str">
        <f aca="false">IF('Result do Turno'!BP130="","",'Result do Turno'!BP130)</f>
        <v/>
      </c>
      <c r="AU130" s="209" t="str">
        <f aca="false">IF('Result do Turno'!BP131="","",'Result do Turno'!BP131)</f>
        <v/>
      </c>
      <c r="AV130" s="209" t="str">
        <f aca="false">IF('Result do Turno'!BQ130="","",'Result do Turno'!BQ130)</f>
        <v/>
      </c>
      <c r="AW130" s="210" t="str">
        <f aca="false">IF('Result do Turno'!BQ131="","",'Result do Turno'!BQ131)</f>
        <v/>
      </c>
      <c r="AX130" s="208" t="str">
        <f aca="false">IF('Result do Turno'!CB130="","",'Result do Turno'!CB130)</f>
        <v>W</v>
      </c>
      <c r="AY130" s="209" t="str">
        <f aca="false">IF('Result do Turno'!CB131="","",'Result do Turno'!CB131)</f>
        <v>O</v>
      </c>
      <c r="AZ130" s="209" t="str">
        <f aca="false">IF('Result do Turno'!CC130="","",'Result do Turno'!CC130)</f>
        <v/>
      </c>
      <c r="BA130" s="209" t="str">
        <f aca="false">IF('Result do Turno'!CC131="","",'Result do Turno'!CC131)</f>
        <v/>
      </c>
      <c r="BB130" s="209" t="str">
        <f aca="false">IF('Result do Turno'!CD130="","",'Result do Turno'!CD130)</f>
        <v/>
      </c>
      <c r="BC130" s="209" t="str">
        <f aca="false">IF('Result do Turno'!CD131="","",'Result do Turno'!CD131)</f>
        <v/>
      </c>
      <c r="BD130" s="209" t="str">
        <f aca="false">IF('Result do Turno'!CE130="","",'Result do Turno'!CE130)</f>
        <v/>
      </c>
      <c r="BE130" s="210" t="str">
        <f aca="false">IF('Result do Turno'!CE131="","",'Result do Turno'!CE131)</f>
        <v/>
      </c>
      <c r="BG130" s="164" t="n">
        <f aca="false">'Result do Turno'!W130</f>
        <v>1</v>
      </c>
      <c r="BH130" s="164" t="str">
        <f aca="false">IF(R130="",IF(X130="",CONCATENATE(T130,"x",U130," ",V130,"x",W130),CONCATENATE(T130,"x",U130," ",V130,"x",W130," ",X130,"x",Y130)),CONCATENATE(R130,"x",S130))</f>
        <v>WxO</v>
      </c>
      <c r="BI130" s="164" t="n">
        <f aca="false">'Result do Turno'!AK130</f>
        <v>0</v>
      </c>
      <c r="BJ130" s="164" t="str">
        <f aca="false">IF(Z130="",IF(AF130="",CONCATENATE(AB130,"x",AC130," ",AD130,"x",AE130),CONCATENATE(AB130,"x",AC130," ",AD130,"x",AE130," ",AF130,"x",AG130)),CONCATENATE(Z130,"x",AA130))</f>
        <v>OxW</v>
      </c>
      <c r="BK130" s="164" t="n">
        <f aca="false">'Result do Turno'!AY130</f>
        <v>0</v>
      </c>
      <c r="BL130" s="164" t="str">
        <f aca="false">IF(AH130="",IF(AN130="",CONCATENATE(AJ130,"x",AK130," ",AL130,"x",AM130),CONCATENATE(AJ130,"x",AK130," ",AL130,"x",AM130," ",AN130,"x",AO130)),CONCATENATE(AH130,"x",AI130))</f>
        <v>OxW</v>
      </c>
      <c r="BM130" s="164" t="n">
        <f aca="false">'Result do Turno'!BM130</f>
        <v>1</v>
      </c>
      <c r="BN130" s="164" t="str">
        <f aca="false">IF(AP130="",IF(AV130="",CONCATENATE(AR130,"x",AS130," ",AT130,"x",AU130),CONCATENATE(AR130,"x",AS130," ",AT130,"x",AU130," ",AV130,"x",AW130)),CONCATENATE(AP130,"x",AQ130))</f>
        <v>WxO</v>
      </c>
      <c r="BO130" s="164" t="n">
        <f aca="false">'Result do Turno'!CA130</f>
        <v>1</v>
      </c>
      <c r="BP130" s="164" t="str">
        <f aca="false">IF(AX130="",IF(BD130="",CONCATENATE(AZ130,"x",BA130," ",BB130,"x",BC130),CONCATENATE(AZ130,"x",BA130," ",BB130,"x",BC130," ",BD130,"x",BE130)),CONCATENATE(AX130,"x",AY130))</f>
        <v>WxO</v>
      </c>
      <c r="BQ130" s="164" t="n">
        <f aca="false">IF(BH130="x x","",1)</f>
        <v>1</v>
      </c>
      <c r="BR130" s="164" t="str">
        <f aca="false">IF(BG130=1,CONCATENATE($A130, " venceu ",B130," por ",BH130),IF(BH130="OxW",CONCATENATE($A130, " perdeu para ",B130," por WxO"),CONCATENATE($A130, " perdeu para ",B130," por ",BH130)))</f>
        <v>ALFREDO DIAS venceu VITOR PORTO por WxO</v>
      </c>
      <c r="BS130" s="164" t="n">
        <f aca="false">IF(BJ130="x x","",1)</f>
        <v>1</v>
      </c>
      <c r="BT130" s="164" t="str">
        <f aca="false">IF(BI130=1,CONCATENATE($A130, " venceu ",D130," por ",BJ130),IF(BJ130="OxW",CONCATENATE($A130, " perdeu para ",D130," por WxO"),CONCATENATE($A130, " perdeu para ",D130," por ",BJ130)))</f>
        <v>ALFREDO DIAS perdeu para CARLOS SILVEIRA por WxO</v>
      </c>
      <c r="BU130" s="164" t="n">
        <f aca="false">IF(BL130="x x","",1)</f>
        <v>1</v>
      </c>
      <c r="BV130" s="164" t="str">
        <f aca="false">IF(BK130=1,CONCATENATE($A130, " venceu ",F130," por ",BL130),IF(BL130="OxW",CONCATENATE($A130, " perdeu para ",F130," por WxO"),CONCATENATE($A130, " perdeu para ",F130," por ",BL130)))</f>
        <v>ALFREDO DIAS perdeu para VAGNER BERBAT por WxO</v>
      </c>
      <c r="BW130" s="164" t="n">
        <f aca="false">IF(BN130="x x","",1)</f>
        <v>1</v>
      </c>
      <c r="BX130" s="164" t="str">
        <f aca="false">IF(BM130=1,CONCATENATE($A130, " venceu ",H130," por ",BN130),IF(BN130="OxW",CONCATENATE($A130, " perdeu para ",H130," por WxO"),CONCATENATE($A130, " perdeu para ",H130," por ",BN130)))</f>
        <v>ALFREDO DIAS venceu RAÍ LIMA por WxO</v>
      </c>
      <c r="BY130" s="164" t="n">
        <f aca="false">IF(BP130="x x","",1)</f>
        <v>1</v>
      </c>
      <c r="BZ130" s="164" t="str">
        <f aca="false">IF(BO130=1,CONCATENATE($A130, " venceu ",J130," por ",BP130),IF(BP130="OxW",CONCATENATE($A130, " perdeu para ",J130," por WxO"),CONCATENATE($A130, " perdeu para ",J130," por ",BP130)))</f>
        <v>ALFREDO DIAS venceu JOAO NETTO por WxO</v>
      </c>
      <c r="CB130" s="164" t="str">
        <f aca="false">IF(BQ130=1,BR130,CONCATENATE(A130, " x ",B130))</f>
        <v>ALFREDO DIAS venceu VITOR PORTO por WxO</v>
      </c>
      <c r="CC130" s="164" t="str">
        <f aca="false">IF(BS130=1,BT130,CONCATENATE(A130, " x ",D130))</f>
        <v>ALFREDO DIAS perdeu para CARLOS SILVEIRA por WxO</v>
      </c>
      <c r="CD130" s="164" t="str">
        <f aca="false">IF(BU130=1,BV130,CONCATENATE(A130, " x ",F130))</f>
        <v>ALFREDO DIAS perdeu para VAGNER BERBAT por WxO</v>
      </c>
      <c r="CE130" s="164" t="str">
        <f aca="false">IF(BW130=1,BX130,CONCATENATE(A130, " x ",H130))</f>
        <v>ALFREDO DIAS venceu RAÍ LIMA por WxO</v>
      </c>
      <c r="CF130" s="164" t="str">
        <f aca="false">IF(BY130=1,BZ130,CONCATENATE(A130, " x ",J130))</f>
        <v>ALFREDO DIAS venceu JOAO NETTO por WxO</v>
      </c>
      <c r="CG130" s="164" t="n">
        <f aca="false">COUNTIF(BH130:BP130,"OxW")</f>
        <v>2</v>
      </c>
      <c r="CH130" s="164" t="str">
        <f aca="false">IF(CG130&gt;2,CONCATENATE(A130," perdeu ",CG130, " jogos por WxO - Seus resultados todos serão alterados para perdidos por WxO",""),"")</f>
        <v/>
      </c>
    </row>
    <row r="131" customFormat="false" ht="15" hidden="false" customHeight="false" outlineLevel="0" collapsed="false">
      <c r="A131" s="205" t="str">
        <f aca="false">'Result do Turno'!D131</f>
        <v>JOAO NETTO</v>
      </c>
      <c r="B131" s="164" t="str">
        <f aca="false">'Result do Turno'!V133</f>
        <v>CARLOS SILVEIRA</v>
      </c>
      <c r="C131" s="164" t="str">
        <f aca="false">IF(BQ131=1,"",IF(M131=0,A131,B131))</f>
        <v/>
      </c>
      <c r="D131" s="164" t="str">
        <f aca="false">'Result do Turno'!AJ133</f>
        <v>VAGNER BERBAT</v>
      </c>
      <c r="E131" s="164" t="str">
        <f aca="false">IF(BS131=1,"",IF(N131=0,A131,D131))</f>
        <v/>
      </c>
      <c r="F131" s="164" t="str">
        <f aca="false">'Result do Turno'!AX133</f>
        <v>RAÍ LIMA</v>
      </c>
      <c r="G131" s="164" t="str">
        <f aca="false">IF(BU131=1,"",IF(O131=0,A131,F131))</f>
        <v/>
      </c>
      <c r="H131" s="164" t="str">
        <f aca="false">'Result do Turno'!BL133</f>
        <v>VITOR PORTO</v>
      </c>
      <c r="I131" s="164" t="str">
        <f aca="false">IF(BW131=1,"",IF(P131=0,A131,H131))</f>
        <v/>
      </c>
      <c r="J131" s="164" t="str">
        <f aca="false">'Result do Turno'!BZ130</f>
        <v>ALFREDO DIAS</v>
      </c>
      <c r="K131" s="164" t="str">
        <f aca="false">IF(BY131=1,"",IF(Q131=0,A131,J131))</f>
        <v/>
      </c>
      <c r="M131" s="207" t="str">
        <f aca="false">'Result do Turno'!U133</f>
        <v>(D)</v>
      </c>
      <c r="N131" s="207" t="n">
        <f aca="false">'Result do Turno'!AI133</f>
        <v>0</v>
      </c>
      <c r="O131" s="207" t="str">
        <f aca="false">'Result do Turno'!AW133</f>
        <v>(D)</v>
      </c>
      <c r="P131" s="207" t="str">
        <f aca="false">'Result do Turno'!BK133</f>
        <v>(D)</v>
      </c>
      <c r="Q131" s="207" t="n">
        <f aca="false">'Result do Turno'!BY130</f>
        <v>0</v>
      </c>
      <c r="R131" s="211" t="str">
        <f aca="false">IF('Result do Turno'!X132="","",'Result do Turno'!X132)</f>
        <v/>
      </c>
      <c r="S131" s="212" t="str">
        <f aca="false">IF('Result do Turno'!X133="","",'Result do Turno'!X133)</f>
        <v/>
      </c>
      <c r="T131" s="212" t="n">
        <f aca="false">IF('Result do Turno'!Y132="","",'Result do Turno'!Y132)</f>
        <v>1</v>
      </c>
      <c r="U131" s="212" t="n">
        <f aca="false">IF('Result do Turno'!Y133="","",'Result do Turno'!Y133)</f>
        <v>6</v>
      </c>
      <c r="V131" s="212" t="n">
        <f aca="false">IF('Result do Turno'!Z132="","",'Result do Turno'!Z132)</f>
        <v>1</v>
      </c>
      <c r="W131" s="212" t="n">
        <f aca="false">IF('Result do Turno'!Z133="","",'Result do Turno'!Z133)</f>
        <v>6</v>
      </c>
      <c r="X131" s="212" t="str">
        <f aca="false">IF('Result do Turno'!AA132="","",'Result do Turno'!AA132)</f>
        <v/>
      </c>
      <c r="Y131" s="213" t="str">
        <f aca="false">IF('Result do Turno'!AA133="","",'Result do Turno'!AA133)</f>
        <v/>
      </c>
      <c r="Z131" s="211" t="str">
        <f aca="false">IF('Result do Turno'!AL132="","",'Result do Turno'!AL132)</f>
        <v/>
      </c>
      <c r="AA131" s="212" t="str">
        <f aca="false">IF('Result do Turno'!AL133="","",'Result do Turno'!AL133)</f>
        <v/>
      </c>
      <c r="AB131" s="212" t="n">
        <f aca="false">IF('Result do Turno'!AM132="","",'Result do Turno'!AM132)</f>
        <v>2</v>
      </c>
      <c r="AC131" s="212" t="n">
        <f aca="false">IF('Result do Turno'!AM133="","",'Result do Turno'!AM133)</f>
        <v>6</v>
      </c>
      <c r="AD131" s="212" t="n">
        <f aca="false">IF('Result do Turno'!AN132="","",'Result do Turno'!AN132)</f>
        <v>1</v>
      </c>
      <c r="AE131" s="212" t="n">
        <f aca="false">IF('Result do Turno'!AN133="","",'Result do Turno'!AN133)</f>
        <v>6</v>
      </c>
      <c r="AF131" s="212" t="str">
        <f aca="false">IF('Result do Turno'!AO132="","",'Result do Turno'!AO132)</f>
        <v/>
      </c>
      <c r="AG131" s="213" t="str">
        <f aca="false">IF('Result do Turno'!AO133="","",'Result do Turno'!AO133)</f>
        <v/>
      </c>
      <c r="AH131" s="211" t="str">
        <f aca="false">IF('Result do Turno'!AZ132="","",'Result do Turno'!AZ132)</f>
        <v>W</v>
      </c>
      <c r="AI131" s="212" t="str">
        <f aca="false">IF('Result do Turno'!AZ133="","",'Result do Turno'!AZ133)</f>
        <v>O</v>
      </c>
      <c r="AJ131" s="212" t="str">
        <f aca="false">IF('Result do Turno'!BA132="","",'Result do Turno'!BA132)</f>
        <v/>
      </c>
      <c r="AK131" s="212" t="str">
        <f aca="false">IF('Result do Turno'!BA133="","",'Result do Turno'!BA133)</f>
        <v/>
      </c>
      <c r="AL131" s="212" t="str">
        <f aca="false">IF('Result do Turno'!BB132="","",'Result do Turno'!BB132)</f>
        <v/>
      </c>
      <c r="AM131" s="212" t="str">
        <f aca="false">IF('Result do Turno'!BB133="","",'Result do Turno'!BB133)</f>
        <v/>
      </c>
      <c r="AN131" s="212" t="str">
        <f aca="false">IF('Result do Turno'!BC132="","",'Result do Turno'!BC132)</f>
        <v/>
      </c>
      <c r="AO131" s="213" t="str">
        <f aca="false">IF('Result do Turno'!BC133="","",'Result do Turno'!BC133)</f>
        <v/>
      </c>
      <c r="AP131" s="211" t="str">
        <f aca="false">IF('Result do Turno'!BN132="","",'Result do Turno'!BN132)</f>
        <v>W</v>
      </c>
      <c r="AQ131" s="212" t="str">
        <f aca="false">IF('Result do Turno'!BN133="","",'Result do Turno'!BN133)</f>
        <v>O</v>
      </c>
      <c r="AR131" s="212" t="str">
        <f aca="false">IF('Result do Turno'!BO132="","",'Result do Turno'!BO132)</f>
        <v/>
      </c>
      <c r="AS131" s="212" t="str">
        <f aca="false">IF('Result do Turno'!BO133="","",'Result do Turno'!BO133)</f>
        <v/>
      </c>
      <c r="AT131" s="212" t="str">
        <f aca="false">IF('Result do Turno'!BP132="","",'Result do Turno'!BP132)</f>
        <v/>
      </c>
      <c r="AU131" s="212" t="str">
        <f aca="false">IF('Result do Turno'!BP133="","",'Result do Turno'!BP133)</f>
        <v/>
      </c>
      <c r="AV131" s="212" t="str">
        <f aca="false">IF('Result do Turno'!BQ132="","",'Result do Turno'!BQ132)</f>
        <v/>
      </c>
      <c r="AW131" s="213" t="str">
        <f aca="false">IF('Result do Turno'!BQ133="","",'Result do Turno'!BQ133)</f>
        <v/>
      </c>
      <c r="AX131" s="211" t="str">
        <f aca="false">IF('Result do Turno'!CB131="","",'Result do Turno'!CB131)</f>
        <v>O</v>
      </c>
      <c r="AY131" s="212" t="str">
        <f aca="false">IF('Result do Turno'!CB130="","",'Result do Turno'!CB130)</f>
        <v>W</v>
      </c>
      <c r="AZ131" s="212" t="str">
        <f aca="false">IF('Result do Turno'!CC131="","",'Result do Turno'!CC131)</f>
        <v/>
      </c>
      <c r="BA131" s="212" t="str">
        <f aca="false">IF('Result do Turno'!CC130="","",'Result do Turno'!CC130)</f>
        <v/>
      </c>
      <c r="BB131" s="212" t="str">
        <f aca="false">IF('Result do Turno'!CD131="","",'Result do Turno'!CD131)</f>
        <v/>
      </c>
      <c r="BC131" s="212" t="str">
        <f aca="false">IF('Result do Turno'!CD130="","",'Result do Turno'!CD130)</f>
        <v/>
      </c>
      <c r="BD131" s="212" t="str">
        <f aca="false">IF('Result do Turno'!CE131="","",'Result do Turno'!CE131)</f>
        <v/>
      </c>
      <c r="BE131" s="213" t="str">
        <f aca="false">IF('Result do Turno'!CE130="","",'Result do Turno'!CE130)</f>
        <v/>
      </c>
      <c r="BG131" s="164" t="n">
        <f aca="false">'Result do Turno'!W132</f>
        <v>0</v>
      </c>
      <c r="BH131" s="164" t="str">
        <f aca="false">IF(R131="",IF(X131="",CONCATENATE(T131,"x",U131," ",V131,"x",W131),CONCATENATE(T131,"x",U131," ",V131,"x",W131," ",X131,"x",Y131)),CONCATENATE(R131,"x",S131))</f>
        <v>1x6 1x6</v>
      </c>
      <c r="BI131" s="164" t="n">
        <f aca="false">'Result do Turno'!AK132</f>
        <v>0</v>
      </c>
      <c r="BJ131" s="164" t="str">
        <f aca="false">IF(Z131="",IF(AF131="",CONCATENATE(AB131,"x",AC131," ",AD131,"x",AE131),CONCATENATE(AB131,"x",AC131," ",AD131,"x",AE131," ",AF131,"x",AG131)),CONCATENATE(Z131,"x",AA131))</f>
        <v>2x6 1x6</v>
      </c>
      <c r="BK131" s="164" t="n">
        <f aca="false">'Result do Turno'!AY132</f>
        <v>1</v>
      </c>
      <c r="BL131" s="164" t="str">
        <f aca="false">IF(AH131="",IF(AN131="",CONCATENATE(AJ131,"x",AK131," ",AL131,"x",AM131),CONCATENATE(AJ131,"x",AK131," ",AL131,"x",AM131," ",AN131,"x",AO131)),CONCATENATE(AH131,"x",AI131))</f>
        <v>WxO</v>
      </c>
      <c r="BM131" s="164" t="n">
        <f aca="false">'Result do Turno'!BM132</f>
        <v>1</v>
      </c>
      <c r="BN131" s="164" t="str">
        <f aca="false">IF(AP131="",IF(AV131="",CONCATENATE(AR131,"x",AS131," ",AT131,"x",AU131),CONCATENATE(AR131,"x",AS131," ",AT131,"x",AU131," ",AV131,"x",AW131)),CONCATENATE(AP131,"x",AQ131))</f>
        <v>WxO</v>
      </c>
      <c r="BO131" s="164" t="n">
        <f aca="false">'Result do Turno'!CA131</f>
        <v>0</v>
      </c>
      <c r="BP131" s="164" t="str">
        <f aca="false">IF(AX131="",IF(BD131="",CONCATENATE(AZ131,"x",BA131," ",BB131,"x",BC131),CONCATENATE(AZ131,"x",BA131," ",BB131,"x",BC131," ",BD131,"x",BE131)),CONCATENATE(AX131,"x",AY131))</f>
        <v>OxW</v>
      </c>
      <c r="BQ131" s="164" t="n">
        <f aca="false">IF(BH131="x x","",1)</f>
        <v>1</v>
      </c>
      <c r="BR131" s="164" t="str">
        <f aca="false">IF(BG131=1,CONCATENATE($A131, " venceu ",B131," por ",BH131),IF(BH131="OxW",CONCATENATE($A131, " perdeu para ",B131," por WxO"),CONCATENATE($A131, " perdeu para ",B131," por ",BH131)))</f>
        <v>JOAO NETTO perdeu para CARLOS SILVEIRA por 1x6 1x6</v>
      </c>
      <c r="BS131" s="164" t="n">
        <f aca="false">IF(BJ131="x x","",1)</f>
        <v>1</v>
      </c>
      <c r="BT131" s="164" t="str">
        <f aca="false">IF(BI131=1,CONCATENATE($A131, " venceu ",D131," por ",BJ131),IF(BJ131="OxW",CONCATENATE($A131, " perdeu para ",D131," por WxO"),CONCATENATE($A131, " perdeu para ",D131," por ",BJ131)))</f>
        <v>JOAO NETTO perdeu para VAGNER BERBAT por 2x6 1x6</v>
      </c>
      <c r="BU131" s="164" t="n">
        <f aca="false">IF(BL131="x x","",1)</f>
        <v>1</v>
      </c>
      <c r="BV131" s="164" t="str">
        <f aca="false">IF(BK131=1,CONCATENATE($A131, " venceu ",F131," por ",BL131),IF(BL131="OxW",CONCATENATE($A131, " perdeu para ",F131," por WxO"),CONCATENATE($A131, " perdeu para ",F131," por ",BL131)))</f>
        <v>JOAO NETTO venceu RAÍ LIMA por WxO</v>
      </c>
      <c r="BW131" s="164" t="n">
        <f aca="false">IF(BN131="x x","",1)</f>
        <v>1</v>
      </c>
      <c r="BX131" s="164" t="str">
        <f aca="false">IF(BM131=1,CONCATENATE($A131, " venceu ",H131," por ",BN131),IF(BN131="OxW",CONCATENATE($A131, " perdeu para ",H131," por WxO"),CONCATENATE($A131, " perdeu para ",H131," por ",BN131)))</f>
        <v>JOAO NETTO venceu VITOR PORTO por WxO</v>
      </c>
      <c r="BY131" s="164" t="n">
        <f aca="false">IF(BP131="x x","",1)</f>
        <v>1</v>
      </c>
      <c r="BZ131" s="164" t="str">
        <f aca="false">IF(BO131=1,CONCATENATE($A131, " venceu ",J131," por ",BP131),IF(BP131="OxW",CONCATENATE($A131, " perdeu para ",J131," por WxO"),CONCATENATE($A131, " perdeu para ",J131," por ",BP131)))</f>
        <v>JOAO NETTO perdeu para ALFREDO DIAS por WxO</v>
      </c>
      <c r="CB131" s="164" t="str">
        <f aca="false">IF(BQ131=1,BR131,CONCATENATE(A131, " x ",B131))</f>
        <v>JOAO NETTO perdeu para CARLOS SILVEIRA por 1x6 1x6</v>
      </c>
      <c r="CC131" s="164" t="str">
        <f aca="false">IF(BS131=1,BT131,CONCATENATE(A131, " x ",D131))</f>
        <v>JOAO NETTO perdeu para VAGNER BERBAT por 2x6 1x6</v>
      </c>
      <c r="CD131" s="164" t="str">
        <f aca="false">IF(BU131=1,BV131,CONCATENATE(A131, " x ",F131))</f>
        <v>JOAO NETTO venceu RAÍ LIMA por WxO</v>
      </c>
      <c r="CE131" s="164" t="str">
        <f aca="false">IF(BW131=1,BX131,CONCATENATE(A131, " x ",H131))</f>
        <v>JOAO NETTO venceu VITOR PORTO por WxO</v>
      </c>
      <c r="CF131" s="164" t="str">
        <f aca="false">IF(BY131=1,BZ131,CONCATENATE(A131, " x ",J131))</f>
        <v>JOAO NETTO perdeu para ALFREDO DIAS por WxO</v>
      </c>
      <c r="CG131" s="164" t="n">
        <f aca="false">COUNTIF(BH131:BP131,"OxW")</f>
        <v>1</v>
      </c>
      <c r="CH131" s="164" t="str">
        <f aca="false">IF(CG131&gt;2,CONCATENATE(A131," perdeu ",CG131, " jogos por WxO - Seus resultados todos serão alterados para perdidos por WxO",""),"")</f>
        <v/>
      </c>
    </row>
    <row r="132" customFormat="false" ht="15" hidden="false" customHeight="false" outlineLevel="0" collapsed="false">
      <c r="A132" s="205" t="str">
        <f aca="false">'Result do Turno'!D132</f>
        <v>RAÍ LIMA</v>
      </c>
      <c r="B132" s="164" t="str">
        <f aca="false">'Result do Turno'!V135</f>
        <v>VAGNER BERBAT</v>
      </c>
      <c r="C132" s="164" t="str">
        <f aca="false">IF(BQ132=1,"",IF(M132=0,A132,B132))</f>
        <v/>
      </c>
      <c r="D132" s="164" t="str">
        <f aca="false">'Result do Turno'!AJ135</f>
        <v>VITOR PORTO</v>
      </c>
      <c r="E132" s="164" t="str">
        <f aca="false">IF(BS132=1,"",IF(N132=0,A132,D132))</f>
        <v/>
      </c>
      <c r="F132" s="164" t="str">
        <f aca="false">'Result do Turno'!AX132</f>
        <v>JOAO NETTO</v>
      </c>
      <c r="G132" s="164" t="str">
        <f aca="false">IF(BU132=1,"",IF(O132=0,A132,F132))</f>
        <v/>
      </c>
      <c r="H132" s="164" t="str">
        <f aca="false">'Result do Turno'!BL130</f>
        <v>ALFREDO DIAS</v>
      </c>
      <c r="I132" s="164" t="str">
        <f aca="false">IF(BW132=1,"",IF(P132=0,A132,H132))</f>
        <v/>
      </c>
      <c r="J132" s="164" t="str">
        <f aca="false">'Result do Turno'!BZ133</f>
        <v>CARLOS SILVEIRA</v>
      </c>
      <c r="K132" s="164" t="str">
        <f aca="false">IF(BY132=1,"",IF(Q132=0,A132,J132))</f>
        <v/>
      </c>
      <c r="M132" s="207" t="str">
        <f aca="false">'Result do Turno'!U135</f>
        <v>(D)</v>
      </c>
      <c r="N132" s="207" t="n">
        <f aca="false">'Result do Turno'!AI135</f>
        <v>0</v>
      </c>
      <c r="O132" s="207" t="n">
        <f aca="false">'Result do Turno'!AW132</f>
        <v>0</v>
      </c>
      <c r="P132" s="207" t="str">
        <f aca="false">'Result do Turno'!BK130</f>
        <v>(D)</v>
      </c>
      <c r="Q132" s="207" t="n">
        <f aca="false">'Result do Turno'!BY133</f>
        <v>0</v>
      </c>
      <c r="R132" s="211" t="str">
        <f aca="false">IF('Result do Turno'!X134="","",'Result do Turno'!X134)</f>
        <v>O</v>
      </c>
      <c r="S132" s="212" t="str">
        <f aca="false">IF('Result do Turno'!X135="","",'Result do Turno'!X135)</f>
        <v>W</v>
      </c>
      <c r="T132" s="212" t="str">
        <f aca="false">IF('Result do Turno'!Y134="","",'Result do Turno'!Y134)</f>
        <v/>
      </c>
      <c r="U132" s="212" t="str">
        <f aca="false">IF('Result do Turno'!Y135="","",'Result do Turno'!Y135)</f>
        <v/>
      </c>
      <c r="V132" s="212" t="str">
        <f aca="false">IF('Result do Turno'!Z134="","",'Result do Turno'!Z134)</f>
        <v/>
      </c>
      <c r="W132" s="212" t="str">
        <f aca="false">IF('Result do Turno'!Z135="","",'Result do Turno'!Z135)</f>
        <v/>
      </c>
      <c r="X132" s="212" t="str">
        <f aca="false">IF('Result do Turno'!AA134="","",'Result do Turno'!AA134)</f>
        <v/>
      </c>
      <c r="Y132" s="213" t="str">
        <f aca="false">IF('Result do Turno'!AA135="","",'Result do Turno'!AA135)</f>
        <v/>
      </c>
      <c r="Z132" s="211" t="str">
        <f aca="false">IF('Result do Turno'!AL134="","",'Result do Turno'!AL134)</f>
        <v>O</v>
      </c>
      <c r="AA132" s="212" t="str">
        <f aca="false">IF('Result do Turno'!AL135="","",'Result do Turno'!AL135)</f>
        <v>W</v>
      </c>
      <c r="AB132" s="212" t="str">
        <f aca="false">IF('Result do Turno'!AM134="","",'Result do Turno'!AM134)</f>
        <v/>
      </c>
      <c r="AC132" s="212" t="str">
        <f aca="false">IF('Result do Turno'!AM135="","",'Result do Turno'!AM135)</f>
        <v/>
      </c>
      <c r="AD132" s="212" t="str">
        <f aca="false">IF('Result do Turno'!AN134="","",'Result do Turno'!AN134)</f>
        <v/>
      </c>
      <c r="AE132" s="212" t="str">
        <f aca="false">IF('Result do Turno'!AN135="","",'Result do Turno'!AN135)</f>
        <v/>
      </c>
      <c r="AF132" s="212" t="str">
        <f aca="false">IF('Result do Turno'!AO134="","",'Result do Turno'!AO134)</f>
        <v/>
      </c>
      <c r="AG132" s="213" t="str">
        <f aca="false">IF('Result do Turno'!AO135="","",'Result do Turno'!AO135)</f>
        <v/>
      </c>
      <c r="AH132" s="211" t="str">
        <f aca="false">IF('Result do Turno'!AZ133="","",'Result do Turno'!AZ133)</f>
        <v>O</v>
      </c>
      <c r="AI132" s="212" t="str">
        <f aca="false">IF('Result do Turno'!AZ132="","",'Result do Turno'!AZ132)</f>
        <v>W</v>
      </c>
      <c r="AJ132" s="212" t="str">
        <f aca="false">IF('Result do Turno'!BA133="","",'Result do Turno'!BA133)</f>
        <v/>
      </c>
      <c r="AK132" s="212" t="str">
        <f aca="false">IF('Result do Turno'!BA132="","",'Result do Turno'!BA132)</f>
        <v/>
      </c>
      <c r="AL132" s="212" t="str">
        <f aca="false">IF('Result do Turno'!BB133="","",'Result do Turno'!BB133)</f>
        <v/>
      </c>
      <c r="AM132" s="212" t="str">
        <f aca="false">IF('Result do Turno'!BB132="","",'Result do Turno'!BB132)</f>
        <v/>
      </c>
      <c r="AN132" s="212" t="str">
        <f aca="false">IF('Result do Turno'!BC133="","",'Result do Turno'!BC133)</f>
        <v/>
      </c>
      <c r="AO132" s="213" t="str">
        <f aca="false">IF('Result do Turno'!BC132="","",'Result do Turno'!BC132)</f>
        <v/>
      </c>
      <c r="AP132" s="211" t="str">
        <f aca="false">IF('Result do Turno'!BN131="","",'Result do Turno'!BN131)</f>
        <v>O</v>
      </c>
      <c r="AQ132" s="212" t="str">
        <f aca="false">IF('Result do Turno'!BN130="","",'Result do Turno'!BN130)</f>
        <v>W</v>
      </c>
      <c r="AR132" s="212" t="str">
        <f aca="false">IF('Result do Turno'!BO131="","",'Result do Turno'!BO131)</f>
        <v/>
      </c>
      <c r="AS132" s="212" t="str">
        <f aca="false">IF('Result do Turno'!BO130="","",'Result do Turno'!BO130)</f>
        <v/>
      </c>
      <c r="AT132" s="212" t="str">
        <f aca="false">IF('Result do Turno'!BP131="","",'Result do Turno'!BP131)</f>
        <v/>
      </c>
      <c r="AU132" s="212" t="str">
        <f aca="false">IF('Result do Turno'!BP130="","",'Result do Turno'!BP130)</f>
        <v/>
      </c>
      <c r="AV132" s="212" t="str">
        <f aca="false">IF('Result do Turno'!BQ131="","",'Result do Turno'!BQ131)</f>
        <v/>
      </c>
      <c r="AW132" s="213" t="str">
        <f aca="false">IF('Result do Turno'!BQ130="","",'Result do Turno'!BQ130)</f>
        <v/>
      </c>
      <c r="AX132" s="211" t="str">
        <f aca="false">IF('Result do Turno'!CB132="","",'Result do Turno'!CB132)</f>
        <v>O</v>
      </c>
      <c r="AY132" s="212" t="str">
        <f aca="false">IF('Result do Turno'!CB133="","",'Result do Turno'!CB133)</f>
        <v>W</v>
      </c>
      <c r="AZ132" s="212" t="str">
        <f aca="false">IF('Result do Turno'!CC132="","",'Result do Turno'!CC132)</f>
        <v/>
      </c>
      <c r="BA132" s="212" t="str">
        <f aca="false">IF('Result do Turno'!CC133="","",'Result do Turno'!CC133)</f>
        <v/>
      </c>
      <c r="BB132" s="212" t="str">
        <f aca="false">IF('Result do Turno'!CD132="","",'Result do Turno'!CD132)</f>
        <v/>
      </c>
      <c r="BC132" s="212" t="str">
        <f aca="false">IF('Result do Turno'!CD133="","",'Result do Turno'!CD133)</f>
        <v/>
      </c>
      <c r="BD132" s="212" t="str">
        <f aca="false">IF('Result do Turno'!CE132="","",'Result do Turno'!CE132)</f>
        <v/>
      </c>
      <c r="BE132" s="213" t="str">
        <f aca="false">IF('Result do Turno'!CE133="","",'Result do Turno'!CE133)</f>
        <v/>
      </c>
      <c r="BG132" s="164" t="n">
        <f aca="false">'Result do Turno'!W134</f>
        <v>0</v>
      </c>
      <c r="BH132" s="164" t="str">
        <f aca="false">IF(R132="",IF(X132="",CONCATENATE(T132,"x",U132," ",V132,"x",W132),CONCATENATE(T132,"x",U132," ",V132,"x",W132," ",X132,"x",Y132)),CONCATENATE(R132,"x",S132))</f>
        <v>OxW</v>
      </c>
      <c r="BI132" s="164" t="n">
        <f aca="false">'Result do Turno'!AK134</f>
        <v>0</v>
      </c>
      <c r="BJ132" s="164" t="str">
        <f aca="false">IF(Z132="",IF(AF132="",CONCATENATE(AB132,"x",AC132," ",AD132,"x",AE132),CONCATENATE(AB132,"x",AC132," ",AD132,"x",AE132," ",AF132,"x",AG132)),CONCATENATE(Z132,"x",AA132))</f>
        <v>OxW</v>
      </c>
      <c r="BK132" s="164" t="n">
        <f aca="false">'Result do Turno'!AY133</f>
        <v>0</v>
      </c>
      <c r="BL132" s="164" t="str">
        <f aca="false">IF(AH132="",IF(AN132="",CONCATENATE(AJ132,"x",AK132," ",AL132,"x",AM132),CONCATENATE(AJ132,"x",AK132," ",AL132,"x",AM132," ",AN132,"x",AO132)),CONCATENATE(AH132,"x",AI132))</f>
        <v>OxW</v>
      </c>
      <c r="BM132" s="164" t="n">
        <f aca="false">'Result do Turno'!BM131</f>
        <v>0</v>
      </c>
      <c r="BN132" s="164" t="str">
        <f aca="false">IF(AP132="",IF(AV132="",CONCATENATE(AR132,"x",AS132," ",AT132,"x",AU132),CONCATENATE(AR132,"x",AS132," ",AT132,"x",AU132," ",AV132,"x",AW132)),CONCATENATE(AP132,"x",AQ132))</f>
        <v>OxW</v>
      </c>
      <c r="BO132" s="164" t="n">
        <f aca="false">'Result do Turno'!CA132</f>
        <v>0</v>
      </c>
      <c r="BP132" s="164" t="str">
        <f aca="false">IF(AX132="",IF(BD132="",CONCATENATE(AZ132,"x",BA132," ",BB132,"x",BC132),CONCATENATE(AZ132,"x",BA132," ",BB132,"x",BC132," ",BD132,"x",BE132)),CONCATENATE(AX132,"x",AY132))</f>
        <v>OxW</v>
      </c>
      <c r="BQ132" s="164" t="n">
        <f aca="false">IF(BH132="x x","",1)</f>
        <v>1</v>
      </c>
      <c r="BR132" s="164" t="str">
        <f aca="false">IF(BG132=1,CONCATENATE($A132, " venceu ",B132," por ",BH132),IF(BH132="OxW",CONCATENATE($A132, " perdeu para ",B132," por WxO"),CONCATENATE($A132, " perdeu para ",B132," por ",BH132)))</f>
        <v>RAÍ LIMA perdeu para VAGNER BERBAT por WxO</v>
      </c>
      <c r="BS132" s="164" t="n">
        <f aca="false">IF(BJ132="x x","",1)</f>
        <v>1</v>
      </c>
      <c r="BT132" s="164" t="str">
        <f aca="false">IF(BI132=1,CONCATENATE($A132, " venceu ",D132," por ",BJ132),IF(BJ132="OxW",CONCATENATE($A132, " perdeu para ",D132," por WxO"),CONCATENATE($A132, " perdeu para ",D132," por ",BJ132)))</f>
        <v>RAÍ LIMA perdeu para VITOR PORTO por WxO</v>
      </c>
      <c r="BU132" s="164" t="n">
        <f aca="false">IF(BL132="x x","",1)</f>
        <v>1</v>
      </c>
      <c r="BV132" s="164" t="str">
        <f aca="false">IF(BK132=1,CONCATENATE($A132, " venceu ",F132," por ",BL132),IF(BL132="OxW",CONCATENATE($A132, " perdeu para ",F132," por WxO"),CONCATENATE($A132, " perdeu para ",F132," por ",BL132)))</f>
        <v>RAÍ LIMA perdeu para JOAO NETTO por WxO</v>
      </c>
      <c r="BW132" s="164" t="n">
        <f aca="false">IF(BN132="x x","",1)</f>
        <v>1</v>
      </c>
      <c r="BX132" s="164" t="str">
        <f aca="false">IF(BM132=1,CONCATENATE($A132, " venceu ",H132," por ",BN132),IF(BN132="OxW",CONCATENATE($A132, " perdeu para ",H132," por WxO"),CONCATENATE($A132, " perdeu para ",H132," por ",BN132)))</f>
        <v>RAÍ LIMA perdeu para ALFREDO DIAS por WxO</v>
      </c>
      <c r="BY132" s="164" t="n">
        <f aca="false">IF(BP132="x x","",1)</f>
        <v>1</v>
      </c>
      <c r="BZ132" s="164" t="str">
        <f aca="false">IF(BO132=1,CONCATENATE($A132, " venceu ",J132," por ",BP132),IF(BP132="OxW",CONCATENATE($A132, " perdeu para ",J132," por WxO"),CONCATENATE($A132, " perdeu para ",J132," por ",BP132)))</f>
        <v>RAÍ LIMA perdeu para CARLOS SILVEIRA por WxO</v>
      </c>
      <c r="CB132" s="164" t="str">
        <f aca="false">IF(BQ132=1,BR132,CONCATENATE(A132, " x ",B132))</f>
        <v>RAÍ LIMA perdeu para VAGNER BERBAT por WxO</v>
      </c>
      <c r="CC132" s="164" t="str">
        <f aca="false">IF(BS132=1,BT132,CONCATENATE(A132, " x ",D132))</f>
        <v>RAÍ LIMA perdeu para VITOR PORTO por WxO</v>
      </c>
      <c r="CD132" s="164" t="str">
        <f aca="false">IF(BU132=1,BV132,CONCATENATE(A132, " x ",F132))</f>
        <v>RAÍ LIMA perdeu para JOAO NETTO por WxO</v>
      </c>
      <c r="CE132" s="164" t="str">
        <f aca="false">IF(BW132=1,BX132,CONCATENATE(A132, " x ",H132))</f>
        <v>RAÍ LIMA perdeu para ALFREDO DIAS por WxO</v>
      </c>
      <c r="CF132" s="164" t="str">
        <f aca="false">IF(BY132=1,BZ132,CONCATENATE(A132, " x ",J132))</f>
        <v>RAÍ LIMA perdeu para CARLOS SILVEIRA por WxO</v>
      </c>
      <c r="CG132" s="164" t="n">
        <f aca="false">COUNTIF(BH132:BP132,"OxW")</f>
        <v>5</v>
      </c>
      <c r="CH132" s="164" t="str">
        <f aca="false">IF(CG132&gt;2,CONCATENATE(A132," perdeu ",CG132, " jogos por WxO - Seus resultados todos serão alterados para perdidos por WxO",""),"")</f>
        <v>RAÍ LIMA perdeu 5 jogos por WxO - Seus resultados todos serão alterados para perdidos por WxO</v>
      </c>
    </row>
    <row r="133" customFormat="false" ht="15" hidden="false" customHeight="false" outlineLevel="0" collapsed="false">
      <c r="A133" s="205" t="str">
        <f aca="false">'Result do Turno'!D133</f>
        <v>VAGNER BERBAT</v>
      </c>
      <c r="B133" s="164" t="str">
        <f aca="false">'Result do Turno'!V134</f>
        <v>RAÍ LIMA</v>
      </c>
      <c r="C133" s="164" t="str">
        <f aca="false">IF(BQ133=1,"",IF(M133=0,A133,B133))</f>
        <v/>
      </c>
      <c r="D133" s="164" t="str">
        <f aca="false">'Result do Turno'!AJ132</f>
        <v>JOAO NETTO</v>
      </c>
      <c r="E133" s="164" t="str">
        <f aca="false">IF(BS133=1,"",IF(N133=0,A133,D133))</f>
        <v/>
      </c>
      <c r="F133" s="164" t="str">
        <f aca="false">'Result do Turno'!AX130</f>
        <v>ALFREDO DIAS</v>
      </c>
      <c r="G133" s="164" t="str">
        <f aca="false">IF(BU133=1,"",IF(O133=0,A133,F133))</f>
        <v/>
      </c>
      <c r="H133" s="164" t="str">
        <f aca="false">'Result do Turno'!BL134</f>
        <v>CARLOS SILVEIRA</v>
      </c>
      <c r="I133" s="164" t="str">
        <f aca="false">IF(BW133=1,"",IF(P133=0,A133,H133))</f>
        <v/>
      </c>
      <c r="J133" s="164" t="str">
        <f aca="false">'Result do Turno'!BZ135</f>
        <v>VITOR PORTO</v>
      </c>
      <c r="K133" s="164" t="str">
        <f aca="false">IF(BY133=1,"",IF(Q133=0,A133,J133))</f>
        <v/>
      </c>
      <c r="M133" s="207" t="n">
        <f aca="false">'Result do Turno'!U134</f>
        <v>0</v>
      </c>
      <c r="N133" s="207" t="str">
        <f aca="false">'Result do Turno'!AI132</f>
        <v>(D)</v>
      </c>
      <c r="O133" s="207" t="n">
        <f aca="false">'Result do Turno'!AW130</f>
        <v>0</v>
      </c>
      <c r="P133" s="207" t="str">
        <f aca="false">'Result do Turno'!BK134</f>
        <v>(D)</v>
      </c>
      <c r="Q133" s="207" t="n">
        <f aca="false">'Result do Turno'!BY135</f>
        <v>0</v>
      </c>
      <c r="R133" s="211" t="str">
        <f aca="false">IF('Result do Turno'!X135="","",'Result do Turno'!X135)</f>
        <v>W</v>
      </c>
      <c r="S133" s="212" t="str">
        <f aca="false">IF('Result do Turno'!X134="","",'Result do Turno'!X134)</f>
        <v>O</v>
      </c>
      <c r="T133" s="212" t="str">
        <f aca="false">IF('Result do Turno'!Y135="","",'Result do Turno'!Y135)</f>
        <v/>
      </c>
      <c r="U133" s="212" t="str">
        <f aca="false">IF('Result do Turno'!Y134="","",'Result do Turno'!Y134)</f>
        <v/>
      </c>
      <c r="V133" s="212" t="str">
        <f aca="false">IF('Result do Turno'!Z135="","",'Result do Turno'!Z135)</f>
        <v/>
      </c>
      <c r="W133" s="212" t="str">
        <f aca="false">IF('Result do Turno'!Z134="","",'Result do Turno'!Z134)</f>
        <v/>
      </c>
      <c r="X133" s="212" t="str">
        <f aca="false">IF('Result do Turno'!AA135="","",'Result do Turno'!AA135)</f>
        <v/>
      </c>
      <c r="Y133" s="213" t="str">
        <f aca="false">IF('Result do Turno'!AA134="","",'Result do Turno'!AA134)</f>
        <v/>
      </c>
      <c r="Z133" s="211" t="str">
        <f aca="false">IF('Result do Turno'!AL133="","",'Result do Turno'!AL133)</f>
        <v/>
      </c>
      <c r="AA133" s="212" t="str">
        <f aca="false">IF('Result do Turno'!AL132="","",'Result do Turno'!AL132)</f>
        <v/>
      </c>
      <c r="AB133" s="212" t="n">
        <f aca="false">IF('Result do Turno'!AM133="","",'Result do Turno'!AM133)</f>
        <v>6</v>
      </c>
      <c r="AC133" s="212" t="n">
        <f aca="false">IF('Result do Turno'!AM132="","",'Result do Turno'!AM132)</f>
        <v>2</v>
      </c>
      <c r="AD133" s="212" t="n">
        <f aca="false">IF('Result do Turno'!AN133="","",'Result do Turno'!AN133)</f>
        <v>6</v>
      </c>
      <c r="AE133" s="212" t="n">
        <f aca="false">IF('Result do Turno'!AN132="","",'Result do Turno'!AN132)</f>
        <v>1</v>
      </c>
      <c r="AF133" s="212" t="str">
        <f aca="false">IF('Result do Turno'!AO133="","",'Result do Turno'!AO133)</f>
        <v/>
      </c>
      <c r="AG133" s="213" t="str">
        <f aca="false">IF('Result do Turno'!AO132="","",'Result do Turno'!AO132)</f>
        <v/>
      </c>
      <c r="AH133" s="211" t="str">
        <f aca="false">IF('Result do Turno'!AZ131="","",'Result do Turno'!AZ131)</f>
        <v>W</v>
      </c>
      <c r="AI133" s="212" t="str">
        <f aca="false">IF('Result do Turno'!AZ130="","",'Result do Turno'!AZ130)</f>
        <v>O</v>
      </c>
      <c r="AJ133" s="212" t="str">
        <f aca="false">IF('Result do Turno'!BA131="","",'Result do Turno'!BA131)</f>
        <v/>
      </c>
      <c r="AK133" s="212" t="str">
        <f aca="false">IF('Result do Turno'!BA130="","",'Result do Turno'!BA130)</f>
        <v/>
      </c>
      <c r="AL133" s="212" t="str">
        <f aca="false">IF('Result do Turno'!BB131="","",'Result do Turno'!BB131)</f>
        <v/>
      </c>
      <c r="AM133" s="212" t="str">
        <f aca="false">IF('Result do Turno'!BB130="","",'Result do Turno'!BB130)</f>
        <v/>
      </c>
      <c r="AN133" s="212" t="str">
        <f aca="false">IF('Result do Turno'!BC131="","",'Result do Turno'!BC131)</f>
        <v/>
      </c>
      <c r="AO133" s="213" t="str">
        <f aca="false">IF('Result do Turno'!BC130="","",'Result do Turno'!BC130)</f>
        <v/>
      </c>
      <c r="AP133" s="211" t="str">
        <f aca="false">IF('Result do Turno'!BN135="","",'Result do Turno'!BN135)</f>
        <v>O</v>
      </c>
      <c r="AQ133" s="212" t="str">
        <f aca="false">IF('Result do Turno'!BN134="","",'Result do Turno'!BN134)</f>
        <v>W</v>
      </c>
      <c r="AR133" s="212" t="str">
        <f aca="false">IF('Result do Turno'!BO135="","",'Result do Turno'!BO135)</f>
        <v/>
      </c>
      <c r="AS133" s="212" t="str">
        <f aca="false">IF('Result do Turno'!BO134="","",'Result do Turno'!BO134)</f>
        <v/>
      </c>
      <c r="AT133" s="212" t="str">
        <f aca="false">IF('Result do Turno'!BP135="","",'Result do Turno'!BP135)</f>
        <v/>
      </c>
      <c r="AU133" s="212" t="str">
        <f aca="false">IF('Result do Turno'!BP134="","",'Result do Turno'!BP134)</f>
        <v/>
      </c>
      <c r="AV133" s="212" t="str">
        <f aca="false">IF('Result do Turno'!BQ135="","",'Result do Turno'!BQ135)</f>
        <v/>
      </c>
      <c r="AW133" s="213" t="str">
        <f aca="false">IF('Result do Turno'!BQ134="","",'Result do Turno'!BQ134)</f>
        <v/>
      </c>
      <c r="AX133" s="211" t="str">
        <f aca="false">IF('Result do Turno'!CB134="","",'Result do Turno'!CB134)</f>
        <v/>
      </c>
      <c r="AY133" s="212" t="str">
        <f aca="false">IF('Result do Turno'!CB135="","",'Result do Turno'!CB135)</f>
        <v/>
      </c>
      <c r="AZ133" s="212" t="n">
        <f aca="false">IF('Result do Turno'!CC134="","",'Result do Turno'!CC134)</f>
        <v>6</v>
      </c>
      <c r="BA133" s="212" t="n">
        <f aca="false">IF('Result do Turno'!CC135="","",'Result do Turno'!CC135)</f>
        <v>4</v>
      </c>
      <c r="BB133" s="212" t="n">
        <f aca="false">IF('Result do Turno'!CD134="","",'Result do Turno'!CD134)</f>
        <v>4</v>
      </c>
      <c r="BC133" s="212" t="n">
        <f aca="false">IF('Result do Turno'!CD135="","",'Result do Turno'!CD135)</f>
        <v>6</v>
      </c>
      <c r="BD133" s="212" t="n">
        <f aca="false">IF('Result do Turno'!CE134="","",'Result do Turno'!CE134)</f>
        <v>10</v>
      </c>
      <c r="BE133" s="213" t="n">
        <f aca="false">IF('Result do Turno'!CE135="","",'Result do Turno'!CE135)</f>
        <v>8</v>
      </c>
      <c r="BG133" s="164" t="n">
        <f aca="false">'Result do Turno'!W135</f>
        <v>1</v>
      </c>
      <c r="BH133" s="164" t="str">
        <f aca="false">IF(R133="",IF(X133="",CONCATENATE(T133,"x",U133," ",V133,"x",W133),CONCATENATE(T133,"x",U133," ",V133,"x",W133," ",X133,"x",Y133)),CONCATENATE(R133,"x",S133))</f>
        <v>WxO</v>
      </c>
      <c r="BI133" s="164" t="n">
        <f aca="false">'Result do Turno'!AK133</f>
        <v>1</v>
      </c>
      <c r="BJ133" s="164" t="str">
        <f aca="false">IF(Z133="",IF(AF133="",CONCATENATE(AB133,"x",AC133," ",AD133,"x",AE133),CONCATENATE(AB133,"x",AC133," ",AD133,"x",AE133," ",AF133,"x",AG133)),CONCATENATE(Z133,"x",AA133))</f>
        <v>6x2 6x1</v>
      </c>
      <c r="BK133" s="164" t="n">
        <f aca="false">'Result do Turno'!AY131</f>
        <v>1</v>
      </c>
      <c r="BL133" s="164" t="str">
        <f aca="false">IF(AH133="",IF(AN133="",CONCATENATE(AJ133,"x",AK133," ",AL133,"x",AM133),CONCATENATE(AJ133,"x",AK133," ",AL133,"x",AM133," ",AN133,"x",AO133)),CONCATENATE(AH133,"x",AI133))</f>
        <v>WxO</v>
      </c>
      <c r="BM133" s="164" t="n">
        <f aca="false">'Result do Turno'!BM135</f>
        <v>0</v>
      </c>
      <c r="BN133" s="164" t="str">
        <f aca="false">IF(AP133="",IF(AV133="",CONCATENATE(AR133,"x",AS133," ",AT133,"x",AU133),CONCATENATE(AR133,"x",AS133," ",AT133,"x",AU133," ",AV133,"x",AW133)),CONCATENATE(AP133,"x",AQ133))</f>
        <v>OxW</v>
      </c>
      <c r="BO133" s="164" t="n">
        <f aca="false">'Result do Turno'!CA134</f>
        <v>1</v>
      </c>
      <c r="BP133" s="164" t="str">
        <f aca="false">IF(AX133="",IF(BD133="",CONCATENATE(AZ133,"x",BA133," ",BB133,"x",BC133),CONCATENATE(AZ133,"x",BA133," ",BB133,"x",BC133," ",BD133,"x",BE133)),CONCATENATE(AX133,"x",AY133))</f>
        <v>6x4 4x6 10x8</v>
      </c>
      <c r="BQ133" s="164" t="n">
        <f aca="false">IF(BH133="x x","",1)</f>
        <v>1</v>
      </c>
      <c r="BR133" s="164" t="str">
        <f aca="false">IF(BG133=1,CONCATENATE($A133, " venceu ",B133," por ",BH133),IF(BH133="OxW",CONCATENATE($A133, " perdeu para ",B133," por WxO"),CONCATENATE($A133, " perdeu para ",B133," por ",BH133)))</f>
        <v>VAGNER BERBAT venceu RAÍ LIMA por WxO</v>
      </c>
      <c r="BS133" s="164" t="n">
        <f aca="false">IF(BJ133="x x","",1)</f>
        <v>1</v>
      </c>
      <c r="BT133" s="164" t="str">
        <f aca="false">IF(BI133=1,CONCATENATE($A133, " venceu ",D133," por ",BJ133),IF(BJ133="OxW",CONCATENATE($A133, " perdeu para ",D133," por WxO"),CONCATENATE($A133, " perdeu para ",D133," por ",BJ133)))</f>
        <v>VAGNER BERBAT venceu JOAO NETTO por 6x2 6x1</v>
      </c>
      <c r="BU133" s="164" t="n">
        <f aca="false">IF(BL133="x x","",1)</f>
        <v>1</v>
      </c>
      <c r="BV133" s="164" t="str">
        <f aca="false">IF(BK133=1,CONCATENATE($A133, " venceu ",F133," por ",BL133),IF(BL133="OxW",CONCATENATE($A133, " perdeu para ",F133," por WxO"),CONCATENATE($A133, " perdeu para ",F133," por ",BL133)))</f>
        <v>VAGNER BERBAT venceu ALFREDO DIAS por WxO</v>
      </c>
      <c r="BW133" s="164" t="n">
        <f aca="false">IF(BN133="x x","",1)</f>
        <v>1</v>
      </c>
      <c r="BX133" s="164" t="str">
        <f aca="false">IF(BM133=1,CONCATENATE($A133, " venceu ",H133," por ",BN133),IF(BN133="OxW",CONCATENATE($A133, " perdeu para ",H133," por WxO"),CONCATENATE($A133, " perdeu para ",H133," por ",BN133)))</f>
        <v>VAGNER BERBAT perdeu para CARLOS SILVEIRA por WxO</v>
      </c>
      <c r="BY133" s="164" t="n">
        <f aca="false">IF(BP133="x x","",1)</f>
        <v>1</v>
      </c>
      <c r="BZ133" s="164" t="str">
        <f aca="false">IF(BO133=1,CONCATENATE($A133, " venceu ",J133," por ",BP133),IF(BP133="OxW",CONCATENATE($A133, " perdeu para ",J133," por WxO"),CONCATENATE($A133, " perdeu para ",J133," por ",BP133)))</f>
        <v>VAGNER BERBAT venceu VITOR PORTO por 6x4 4x6 10x8</v>
      </c>
      <c r="CB133" s="164" t="str">
        <f aca="false">IF(BQ133=1,BR133,CONCATENATE(A133, " x ",B133))</f>
        <v>VAGNER BERBAT venceu RAÍ LIMA por WxO</v>
      </c>
      <c r="CC133" s="164" t="str">
        <f aca="false">IF(BS133=1,BT133,CONCATENATE(A133, " x ",D133))</f>
        <v>VAGNER BERBAT venceu JOAO NETTO por 6x2 6x1</v>
      </c>
      <c r="CD133" s="164" t="str">
        <f aca="false">IF(BU133=1,BV133,CONCATENATE(A133, " x ",F133))</f>
        <v>VAGNER BERBAT venceu ALFREDO DIAS por WxO</v>
      </c>
      <c r="CE133" s="164" t="str">
        <f aca="false">IF(BW133=1,BX133,CONCATENATE(A133, " x ",H133))</f>
        <v>VAGNER BERBAT perdeu para CARLOS SILVEIRA por WxO</v>
      </c>
      <c r="CF133" s="164" t="str">
        <f aca="false">IF(BY133=1,BZ133,CONCATENATE(A133, " x ",J133))</f>
        <v>VAGNER BERBAT venceu VITOR PORTO por 6x4 4x6 10x8</v>
      </c>
      <c r="CG133" s="164" t="n">
        <f aca="false">COUNTIF(BH133:BP133,"OxW")</f>
        <v>1</v>
      </c>
      <c r="CH133" s="164" t="str">
        <f aca="false">IF(CG133&gt;2,CONCATENATE(A133," perdeu ",CG133, " jogos por WxO - Seus resultados todos serão alterados para perdidos por WxO",""),"")</f>
        <v/>
      </c>
    </row>
    <row r="134" customFormat="false" ht="15" hidden="false" customHeight="false" outlineLevel="0" collapsed="false">
      <c r="A134" s="205" t="str">
        <f aca="false">'Result do Turno'!D134</f>
        <v>CARLOS SILVEIRA</v>
      </c>
      <c r="B134" s="164" t="str">
        <f aca="false">'Result do Turno'!V132</f>
        <v>JOAO NETTO</v>
      </c>
      <c r="C134" s="164" t="str">
        <f aca="false">IF(BQ134=1,"",IF(M134=0,A134,B134))</f>
        <v/>
      </c>
      <c r="D134" s="164" t="str">
        <f aca="false">'Result do Turno'!AJ130</f>
        <v>ALFREDO DIAS</v>
      </c>
      <c r="E134" s="164" t="str">
        <f aca="false">IF(BS134=1,"",IF(N134=0,A134,D134))</f>
        <v/>
      </c>
      <c r="F134" s="164" t="str">
        <f aca="false">'Result do Turno'!AX135</f>
        <v>VITOR PORTO</v>
      </c>
      <c r="G134" s="164" t="str">
        <f aca="false">IF(BU134=1,"",IF(O134=0,A134,F134))</f>
        <v/>
      </c>
      <c r="H134" s="164" t="str">
        <f aca="false">'Result do Turno'!BL135</f>
        <v>VAGNER BERBAT</v>
      </c>
      <c r="I134" s="164" t="str">
        <f aca="false">IF(BW134=1,"",IF(P134=0,A134,H134))</f>
        <v/>
      </c>
      <c r="J134" s="164" t="str">
        <f aca="false">'Result do Turno'!BZ132</f>
        <v>RAÍ LIMA</v>
      </c>
      <c r="K134" s="164" t="str">
        <f aca="false">IF(BY134=1,"",IF(Q134=0,A134,J134))</f>
        <v/>
      </c>
      <c r="M134" s="207" t="n">
        <f aca="false">'Result do Turno'!U132</f>
        <v>0</v>
      </c>
      <c r="N134" s="207" t="str">
        <f aca="false">'Result do Turno'!AI130</f>
        <v>(D)</v>
      </c>
      <c r="O134" s="207" t="str">
        <f aca="false">'Result do Turno'!AW135</f>
        <v>(D)</v>
      </c>
      <c r="P134" s="207" t="n">
        <f aca="false">'Result do Turno'!BK135</f>
        <v>0</v>
      </c>
      <c r="Q134" s="207" t="str">
        <f aca="false">'Result do Turno'!BY132</f>
        <v>(D)</v>
      </c>
      <c r="R134" s="211" t="str">
        <f aca="false">IF('Result do Turno'!X133="","",'Result do Turno'!X133)</f>
        <v/>
      </c>
      <c r="S134" s="212" t="str">
        <f aca="false">IF('Result do Turno'!X132="","",'Result do Turno'!X132)</f>
        <v/>
      </c>
      <c r="T134" s="212" t="n">
        <f aca="false">IF('Result do Turno'!Y133="","",'Result do Turno'!Y133)</f>
        <v>6</v>
      </c>
      <c r="U134" s="212" t="n">
        <f aca="false">IF('Result do Turno'!Y132="","",'Result do Turno'!Y132)</f>
        <v>1</v>
      </c>
      <c r="V134" s="212" t="n">
        <f aca="false">IF('Result do Turno'!Z133="","",'Result do Turno'!Z133)</f>
        <v>6</v>
      </c>
      <c r="W134" s="212" t="n">
        <f aca="false">IF('Result do Turno'!Z132="","",'Result do Turno'!Z132)</f>
        <v>1</v>
      </c>
      <c r="X134" s="212" t="str">
        <f aca="false">IF('Result do Turno'!AA133="","",'Result do Turno'!AA133)</f>
        <v/>
      </c>
      <c r="Y134" s="213" t="str">
        <f aca="false">IF('Result do Turno'!AA132="","",'Result do Turno'!AA132)</f>
        <v/>
      </c>
      <c r="Z134" s="211" t="str">
        <f aca="false">IF('Result do Turno'!AL131="","",'Result do Turno'!AL131)</f>
        <v>W</v>
      </c>
      <c r="AA134" s="212" t="str">
        <f aca="false">IF('Result do Turno'!AL130="","",'Result do Turno'!AL130)</f>
        <v>O</v>
      </c>
      <c r="AB134" s="212" t="str">
        <f aca="false">IF('Result do Turno'!AM131="","",'Result do Turno'!AM131)</f>
        <v/>
      </c>
      <c r="AC134" s="212" t="str">
        <f aca="false">IF('Result do Turno'!AM130="","",'Result do Turno'!AM130)</f>
        <v/>
      </c>
      <c r="AD134" s="212" t="str">
        <f aca="false">IF('Result do Turno'!AN131="","",'Result do Turno'!AN131)</f>
        <v/>
      </c>
      <c r="AE134" s="212" t="str">
        <f aca="false">IF('Result do Turno'!AN130="","",'Result do Turno'!AN130)</f>
        <v/>
      </c>
      <c r="AF134" s="212" t="str">
        <f aca="false">IF('Result do Turno'!AO131="","",'Result do Turno'!AO131)</f>
        <v/>
      </c>
      <c r="AG134" s="213" t="str">
        <f aca="false">IF('Result do Turno'!AO130="","",'Result do Turno'!AO130)</f>
        <v/>
      </c>
      <c r="AH134" s="211" t="str">
        <f aca="false">IF('Result do Turno'!AZ134="","",'Result do Turno'!AZ134)</f>
        <v/>
      </c>
      <c r="AI134" s="212" t="str">
        <f aca="false">IF('Result do Turno'!AZ135="","",'Result do Turno'!AZ135)</f>
        <v/>
      </c>
      <c r="AJ134" s="212" t="n">
        <f aca="false">IF('Result do Turno'!BA134="","",'Result do Turno'!BA134)</f>
        <v>6</v>
      </c>
      <c r="AK134" s="212" t="n">
        <f aca="false">IF('Result do Turno'!BA135="","",'Result do Turno'!BA135)</f>
        <v>3</v>
      </c>
      <c r="AL134" s="212" t="n">
        <f aca="false">IF('Result do Turno'!BB134="","",'Result do Turno'!BB134)</f>
        <v>6</v>
      </c>
      <c r="AM134" s="212" t="n">
        <f aca="false">IF('Result do Turno'!BB135="","",'Result do Turno'!BB135)</f>
        <v>1</v>
      </c>
      <c r="AN134" s="212" t="str">
        <f aca="false">IF('Result do Turno'!BC134="","",'Result do Turno'!BC134)</f>
        <v/>
      </c>
      <c r="AO134" s="213" t="str">
        <f aca="false">IF('Result do Turno'!BC135="","",'Result do Turno'!BC135)</f>
        <v/>
      </c>
      <c r="AP134" s="211" t="str">
        <f aca="false">IF('Result do Turno'!BN134="","",'Result do Turno'!BN134)</f>
        <v>W</v>
      </c>
      <c r="AQ134" s="212" t="str">
        <f aca="false">IF('Result do Turno'!BN135="","",'Result do Turno'!BN135)</f>
        <v>O</v>
      </c>
      <c r="AR134" s="212" t="str">
        <f aca="false">IF('Result do Turno'!BO134="","",'Result do Turno'!BO134)</f>
        <v/>
      </c>
      <c r="AS134" s="212" t="str">
        <f aca="false">IF('Result do Turno'!BO135="","",'Result do Turno'!BO135)</f>
        <v/>
      </c>
      <c r="AT134" s="212" t="str">
        <f aca="false">IF('Result do Turno'!BP134="","",'Result do Turno'!BP134)</f>
        <v/>
      </c>
      <c r="AU134" s="212" t="str">
        <f aca="false">IF('Result do Turno'!BP135="","",'Result do Turno'!BP135)</f>
        <v/>
      </c>
      <c r="AV134" s="212" t="str">
        <f aca="false">IF('Result do Turno'!BQ134="","",'Result do Turno'!BQ134)</f>
        <v/>
      </c>
      <c r="AW134" s="213" t="str">
        <f aca="false">IF('Result do Turno'!BQ135="","",'Result do Turno'!BQ135)</f>
        <v/>
      </c>
      <c r="AX134" s="211" t="str">
        <f aca="false">IF('Result do Turno'!CB133="","",'Result do Turno'!CB133)</f>
        <v>W</v>
      </c>
      <c r="AY134" s="212" t="str">
        <f aca="false">IF('Result do Turno'!CB132="","",'Result do Turno'!CB132)</f>
        <v>O</v>
      </c>
      <c r="AZ134" s="212" t="str">
        <f aca="false">IF('Result do Turno'!CC133="","",'Result do Turno'!CC133)</f>
        <v/>
      </c>
      <c r="BA134" s="212" t="str">
        <f aca="false">IF('Result do Turno'!CC132="","",'Result do Turno'!CC132)</f>
        <v/>
      </c>
      <c r="BB134" s="212" t="str">
        <f aca="false">IF('Result do Turno'!CD133="","",'Result do Turno'!CD133)</f>
        <v/>
      </c>
      <c r="BC134" s="212" t="str">
        <f aca="false">IF('Result do Turno'!CD132="","",'Result do Turno'!CD132)</f>
        <v/>
      </c>
      <c r="BD134" s="212" t="str">
        <f aca="false">IF('Result do Turno'!CE133="","",'Result do Turno'!CE133)</f>
        <v/>
      </c>
      <c r="BE134" s="213" t="str">
        <f aca="false">IF('Result do Turno'!CE132="","",'Result do Turno'!CE132)</f>
        <v/>
      </c>
      <c r="BG134" s="164" t="n">
        <f aca="false">'Result do Turno'!W133</f>
        <v>1</v>
      </c>
      <c r="BH134" s="164" t="str">
        <f aca="false">IF(R134="",IF(X134="",CONCATENATE(T134,"x",U134," ",V134,"x",W134),CONCATENATE(T134,"x",U134," ",V134,"x",W134," ",X134,"x",Y134)),CONCATENATE(R134,"x",S134))</f>
        <v>6x1 6x1</v>
      </c>
      <c r="BI134" s="164" t="n">
        <f aca="false">'Result do Turno'!AK131</f>
        <v>1</v>
      </c>
      <c r="BJ134" s="164" t="str">
        <f aca="false">IF(Z134="",IF(AF134="",CONCATENATE(AB134,"x",AC134," ",AD134,"x",AE134),CONCATENATE(AB134,"x",AC134," ",AD134,"x",AE134," ",AF134,"x",AG134)),CONCATENATE(Z134,"x",AA134))</f>
        <v>WxO</v>
      </c>
      <c r="BK134" s="164" t="n">
        <f aca="false">'Result do Turno'!AY134</f>
        <v>1</v>
      </c>
      <c r="BL134" s="164" t="str">
        <f aca="false">IF(AH134="",IF(AN134="",CONCATENATE(AJ134,"x",AK134," ",AL134,"x",AM134),CONCATENATE(AJ134,"x",AK134," ",AL134,"x",AM134," ",AN134,"x",AO134)),CONCATENATE(AH134,"x",AI134))</f>
        <v>6x3 6x1</v>
      </c>
      <c r="BM134" s="164" t="n">
        <f aca="false">'Result do Turno'!BM134</f>
        <v>1</v>
      </c>
      <c r="BN134" s="164" t="str">
        <f aca="false">IF(AP134="",IF(AV134="",CONCATENATE(AR134,"x",AS134," ",AT134,"x",AU134),CONCATENATE(AR134,"x",AS134," ",AT134,"x",AU134," ",AV134,"x",AW134)),CONCATENATE(AP134,"x",AQ134))</f>
        <v>WxO</v>
      </c>
      <c r="BO134" s="164" t="n">
        <f aca="false">'Result do Turno'!CA133</f>
        <v>1</v>
      </c>
      <c r="BP134" s="164" t="str">
        <f aca="false">IF(AX134="",IF(BD134="",CONCATENATE(AZ134,"x",BA134," ",BB134,"x",BC134),CONCATENATE(AZ134,"x",BA134," ",BB134,"x",BC134," ",BD134,"x",BE134)),CONCATENATE(AX134,"x",AY134))</f>
        <v>WxO</v>
      </c>
      <c r="BQ134" s="164" t="n">
        <f aca="false">IF(BH134="x x","",1)</f>
        <v>1</v>
      </c>
      <c r="BR134" s="164" t="str">
        <f aca="false">IF(BG134=1,CONCATENATE($A134, " venceu ",B134," por ",BH134),IF(BH134="OxW",CONCATENATE($A134, " perdeu para ",B134," por WxO"),CONCATENATE($A134, " perdeu para ",B134," por ",BH134)))</f>
        <v>CARLOS SILVEIRA venceu JOAO NETTO por 6x1 6x1</v>
      </c>
      <c r="BS134" s="164" t="n">
        <f aca="false">IF(BJ134="x x","",1)</f>
        <v>1</v>
      </c>
      <c r="BT134" s="164" t="str">
        <f aca="false">IF(BI134=1,CONCATENATE($A134, " venceu ",D134," por ",BJ134),IF(BJ134="OxW",CONCATENATE($A134, " perdeu para ",D134," por WxO"),CONCATENATE($A134, " perdeu para ",D134," por ",BJ134)))</f>
        <v>CARLOS SILVEIRA venceu ALFREDO DIAS por WxO</v>
      </c>
      <c r="BU134" s="164" t="n">
        <f aca="false">IF(BL134="x x","",1)</f>
        <v>1</v>
      </c>
      <c r="BV134" s="164" t="str">
        <f aca="false">IF(BK134=1,CONCATENATE($A134, " venceu ",F134," por ",BL134),IF(BL134="OxW",CONCATENATE($A134, " perdeu para ",F134," por WxO"),CONCATENATE($A134, " perdeu para ",F134," por ",BL134)))</f>
        <v>CARLOS SILVEIRA venceu VITOR PORTO por 6x3 6x1</v>
      </c>
      <c r="BW134" s="164" t="n">
        <f aca="false">IF(BN134="x x","",1)</f>
        <v>1</v>
      </c>
      <c r="BX134" s="164" t="str">
        <f aca="false">IF(BM134=1,CONCATENATE($A134, " venceu ",H134," por ",BN134),IF(BN134="OxW",CONCATENATE($A134, " perdeu para ",H134," por WxO"),CONCATENATE($A134, " perdeu para ",H134," por ",BN134)))</f>
        <v>CARLOS SILVEIRA venceu VAGNER BERBAT por WxO</v>
      </c>
      <c r="BY134" s="164" t="n">
        <f aca="false">IF(BP134="x x","",1)</f>
        <v>1</v>
      </c>
      <c r="BZ134" s="164" t="str">
        <f aca="false">IF(BO134=1,CONCATENATE($A134, " venceu ",J134," por ",BP134),IF(BP134="OxW",CONCATENATE($A134, " perdeu para ",J134," por WxO"),CONCATENATE($A134, " perdeu para ",J134," por ",BP134)))</f>
        <v>CARLOS SILVEIRA venceu RAÍ LIMA por WxO</v>
      </c>
      <c r="CB134" s="164" t="str">
        <f aca="false">IF(BQ134=1,BR134,CONCATENATE(A134, " x ",B134))</f>
        <v>CARLOS SILVEIRA venceu JOAO NETTO por 6x1 6x1</v>
      </c>
      <c r="CC134" s="164" t="str">
        <f aca="false">IF(BS134=1,BT134,CONCATENATE(A134, " x ",D134))</f>
        <v>CARLOS SILVEIRA venceu ALFREDO DIAS por WxO</v>
      </c>
      <c r="CD134" s="164" t="str">
        <f aca="false">IF(BU134=1,BV134,CONCATENATE(A134, " x ",F134))</f>
        <v>CARLOS SILVEIRA venceu VITOR PORTO por 6x3 6x1</v>
      </c>
      <c r="CE134" s="164" t="str">
        <f aca="false">IF(BW134=1,BX134,CONCATENATE(A134, " x ",H134))</f>
        <v>CARLOS SILVEIRA venceu VAGNER BERBAT por WxO</v>
      </c>
      <c r="CF134" s="164" t="str">
        <f aca="false">IF(BY134=1,BZ134,CONCATENATE(A134, " x ",J134))</f>
        <v>CARLOS SILVEIRA venceu RAÍ LIMA por WxO</v>
      </c>
      <c r="CG134" s="164" t="n">
        <f aca="false">COUNTIF(BH134:BP134,"OxW")</f>
        <v>0</v>
      </c>
      <c r="CH134" s="164" t="str">
        <f aca="false">IF(CG134&gt;2,CONCATENATE(A134," perdeu ",CG134, " jogos por WxO - Seus resultados todos serão alterados para perdidos por WxO",""),"")</f>
        <v/>
      </c>
    </row>
    <row r="135" customFormat="false" ht="15" hidden="false" customHeight="false" outlineLevel="0" collapsed="false">
      <c r="A135" s="205" t="str">
        <f aca="false">'Result do Turno'!D135</f>
        <v>VITOR PORTO</v>
      </c>
      <c r="B135" s="164" t="str">
        <f aca="false">'Result do Turno'!V130</f>
        <v>ALFREDO DIAS</v>
      </c>
      <c r="C135" s="164" t="str">
        <f aca="false">IF(BQ135=1,"",IF(M135=0,A135,B135))</f>
        <v/>
      </c>
      <c r="D135" s="164" t="str">
        <f aca="false">'Result do Turno'!AJ134</f>
        <v>RAÍ LIMA</v>
      </c>
      <c r="E135" s="164" t="str">
        <f aca="false">IF(BS135=1,"",IF(N135=0,A135,D135))</f>
        <v/>
      </c>
      <c r="F135" s="164" t="str">
        <f aca="false">'Result do Turno'!AX134</f>
        <v>CARLOS SILVEIRA</v>
      </c>
      <c r="G135" s="164" t="str">
        <f aca="false">IF(BU135=1,"",IF(O135=0,A135,F135))</f>
        <v/>
      </c>
      <c r="H135" s="164" t="str">
        <f aca="false">'Result do Turno'!BL132</f>
        <v>JOAO NETTO</v>
      </c>
      <c r="I135" s="164" t="str">
        <f aca="false">IF(BW135=1,"",IF(P135=0,A135,H135))</f>
        <v/>
      </c>
      <c r="J135" s="164" t="str">
        <f aca="false">'Result do Turno'!BZ134</f>
        <v>VAGNER BERBAT</v>
      </c>
      <c r="K135" s="164" t="str">
        <f aca="false">IF(BY135=1,"",IF(Q135=0,A135,J135))</f>
        <v/>
      </c>
      <c r="M135" s="207" t="n">
        <f aca="false">'Result do Turno'!U130</f>
        <v>0</v>
      </c>
      <c r="N135" s="207" t="str">
        <f aca="false">'Result do Turno'!AI134</f>
        <v>(D)</v>
      </c>
      <c r="O135" s="207" t="n">
        <f aca="false">'Result do Turno'!AW134</f>
        <v>0</v>
      </c>
      <c r="P135" s="207" t="n">
        <f aca="false">'Result do Turno'!BK132</f>
        <v>0</v>
      </c>
      <c r="Q135" s="207" t="str">
        <f aca="false">'Result do Turno'!BY134</f>
        <v>(D)</v>
      </c>
      <c r="R135" s="214" t="str">
        <f aca="false">IF('Result do Turno'!X131="","",'Result do Turno'!X131)</f>
        <v>O</v>
      </c>
      <c r="S135" s="215" t="str">
        <f aca="false">IF('Result do Turno'!X130="","",'Result do Turno'!X130)</f>
        <v>W</v>
      </c>
      <c r="T135" s="215" t="str">
        <f aca="false">IF('Result do Turno'!Y131="","",'Result do Turno'!Y131)</f>
        <v/>
      </c>
      <c r="U135" s="215" t="str">
        <f aca="false">IF('Result do Turno'!Y130="","",'Result do Turno'!Y130)</f>
        <v/>
      </c>
      <c r="V135" s="215" t="str">
        <f aca="false">IF('Result do Turno'!Z131="","",'Result do Turno'!Z131)</f>
        <v/>
      </c>
      <c r="W135" s="215" t="str">
        <f aca="false">IF('Result do Turno'!Z130="","",'Result do Turno'!Z130)</f>
        <v/>
      </c>
      <c r="X135" s="215" t="str">
        <f aca="false">IF('Result do Turno'!AA131="","",'Result do Turno'!AA131)</f>
        <v/>
      </c>
      <c r="Y135" s="216" t="str">
        <f aca="false">IF('Result do Turno'!AA130="","",'Result do Turno'!AA130)</f>
        <v/>
      </c>
      <c r="Z135" s="214" t="str">
        <f aca="false">IF('Result do Turno'!AL135="","",'Result do Turno'!AL135)</f>
        <v>W</v>
      </c>
      <c r="AA135" s="215" t="str">
        <f aca="false">IF('Result do Turno'!AL134="","",'Result do Turno'!AL134)</f>
        <v>O</v>
      </c>
      <c r="AB135" s="215" t="str">
        <f aca="false">IF('Result do Turno'!AM135="","",'Result do Turno'!AM135)</f>
        <v/>
      </c>
      <c r="AC135" s="215" t="str">
        <f aca="false">IF('Result do Turno'!AM134="","",'Result do Turno'!AM134)</f>
        <v/>
      </c>
      <c r="AD135" s="215" t="str">
        <f aca="false">IF('Result do Turno'!AN135="","",'Result do Turno'!AN135)</f>
        <v/>
      </c>
      <c r="AE135" s="215" t="str">
        <f aca="false">IF('Result do Turno'!AN134="","",'Result do Turno'!AN134)</f>
        <v/>
      </c>
      <c r="AF135" s="215" t="str">
        <f aca="false">IF('Result do Turno'!AO135="","",'Result do Turno'!AO135)</f>
        <v/>
      </c>
      <c r="AG135" s="216" t="str">
        <f aca="false">IF('Result do Turno'!AO134="","",'Result do Turno'!AO134)</f>
        <v/>
      </c>
      <c r="AH135" s="214" t="str">
        <f aca="false">IF('Result do Turno'!AZ135="","",'Result do Turno'!AZ135)</f>
        <v/>
      </c>
      <c r="AI135" s="215" t="str">
        <f aca="false">IF('Result do Turno'!AZ134="","",'Result do Turno'!AZ134)</f>
        <v/>
      </c>
      <c r="AJ135" s="215" t="n">
        <f aca="false">IF('Result do Turno'!BA135="","",'Result do Turno'!BA135)</f>
        <v>3</v>
      </c>
      <c r="AK135" s="215" t="n">
        <f aca="false">IF('Result do Turno'!BA134="","",'Result do Turno'!BA134)</f>
        <v>6</v>
      </c>
      <c r="AL135" s="215" t="n">
        <f aca="false">IF('Result do Turno'!BB135="","",'Result do Turno'!BB135)</f>
        <v>1</v>
      </c>
      <c r="AM135" s="215" t="n">
        <f aca="false">IF('Result do Turno'!BB134="","",'Result do Turno'!BB134)</f>
        <v>6</v>
      </c>
      <c r="AN135" s="215" t="str">
        <f aca="false">IF('Result do Turno'!BC135="","",'Result do Turno'!BC135)</f>
        <v/>
      </c>
      <c r="AO135" s="216" t="str">
        <f aca="false">IF('Result do Turno'!BC134="","",'Result do Turno'!BC134)</f>
        <v/>
      </c>
      <c r="AP135" s="214" t="str">
        <f aca="false">IF('Result do Turno'!BN133="","",'Result do Turno'!BN133)</f>
        <v>O</v>
      </c>
      <c r="AQ135" s="215" t="str">
        <f aca="false">IF('Result do Turno'!BN132="","",'Result do Turno'!BN132)</f>
        <v>W</v>
      </c>
      <c r="AR135" s="215" t="str">
        <f aca="false">IF('Result do Turno'!BO133="","",'Result do Turno'!BO133)</f>
        <v/>
      </c>
      <c r="AS135" s="215" t="str">
        <f aca="false">IF('Result do Turno'!BO132="","",'Result do Turno'!BO132)</f>
        <v/>
      </c>
      <c r="AT135" s="215" t="str">
        <f aca="false">IF('Result do Turno'!BP133="","",'Result do Turno'!BP133)</f>
        <v/>
      </c>
      <c r="AU135" s="215" t="str">
        <f aca="false">IF('Result do Turno'!BP132="","",'Result do Turno'!BP132)</f>
        <v/>
      </c>
      <c r="AV135" s="215" t="str">
        <f aca="false">IF('Result do Turno'!BQ133="","",'Result do Turno'!BQ133)</f>
        <v/>
      </c>
      <c r="AW135" s="216" t="str">
        <f aca="false">IF('Result do Turno'!BQ132="","",'Result do Turno'!BQ132)</f>
        <v/>
      </c>
      <c r="AX135" s="214" t="str">
        <f aca="false">IF('Result do Turno'!CB135="","",'Result do Turno'!CB135)</f>
        <v/>
      </c>
      <c r="AY135" s="215" t="str">
        <f aca="false">IF('Result do Turno'!CB134="","",'Result do Turno'!CB134)</f>
        <v/>
      </c>
      <c r="AZ135" s="215" t="n">
        <f aca="false">IF('Result do Turno'!CC135="","",'Result do Turno'!CC135)</f>
        <v>4</v>
      </c>
      <c r="BA135" s="215" t="n">
        <f aca="false">IF('Result do Turno'!CC134="","",'Result do Turno'!CC134)</f>
        <v>6</v>
      </c>
      <c r="BB135" s="215" t="n">
        <f aca="false">IF('Result do Turno'!CD135="","",'Result do Turno'!CD135)</f>
        <v>6</v>
      </c>
      <c r="BC135" s="215" t="n">
        <f aca="false">IF('Result do Turno'!CD134="","",'Result do Turno'!CD134)</f>
        <v>4</v>
      </c>
      <c r="BD135" s="215" t="n">
        <f aca="false">IF('Result do Turno'!CE135="","",'Result do Turno'!CE135)</f>
        <v>8</v>
      </c>
      <c r="BE135" s="216" t="n">
        <f aca="false">IF('Result do Turno'!CE134="","",'Result do Turno'!CE134)</f>
        <v>10</v>
      </c>
      <c r="BG135" s="164" t="n">
        <f aca="false">'Result do Turno'!W131</f>
        <v>0</v>
      </c>
      <c r="BH135" s="164" t="str">
        <f aca="false">IF(R135="",IF(X135="",CONCATENATE(T135,"x",U135," ",V135,"x",W135),CONCATENATE(T135,"x",U135," ",V135,"x",W135," ",X135,"x",Y135)),CONCATENATE(R135,"x",S135))</f>
        <v>OxW</v>
      </c>
      <c r="BI135" s="164" t="n">
        <f aca="false">'Result do Turno'!AK135</f>
        <v>1</v>
      </c>
      <c r="BJ135" s="164" t="str">
        <f aca="false">IF(Z135="",IF(AF135="",CONCATENATE(AB135,"x",AC135," ",AD135,"x",AE135),CONCATENATE(AB135,"x",AC135," ",AD135,"x",AE135," ",AF135,"x",AG135)),CONCATENATE(Z135,"x",AA135))</f>
        <v>WxO</v>
      </c>
      <c r="BK135" s="164" t="n">
        <f aca="false">'Result do Turno'!AY135</f>
        <v>0</v>
      </c>
      <c r="BL135" s="164" t="str">
        <f aca="false">IF(AH135="",IF(AN135="",CONCATENATE(AJ135,"x",AK135," ",AL135,"x",AM135),CONCATENATE(AJ135,"x",AK135," ",AL135,"x",AM135," ",AN135,"x",AO135)),CONCATENATE(AH135,"x",AI135))</f>
        <v>3x6 1x6</v>
      </c>
      <c r="BM135" s="164" t="n">
        <f aca="false">'Result do Turno'!BM133</f>
        <v>0</v>
      </c>
      <c r="BN135" s="164" t="str">
        <f aca="false">IF(AP135="",IF(AV135="",CONCATENATE(AR135,"x",AS135," ",AT135,"x",AU135),CONCATENATE(AR135,"x",AS135," ",AT135,"x",AU135," ",AV135,"x",AW135)),CONCATENATE(AP135,"x",AQ135))</f>
        <v>OxW</v>
      </c>
      <c r="BO135" s="164" t="n">
        <f aca="false">'Result do Turno'!CA135</f>
        <v>0</v>
      </c>
      <c r="BP135" s="164" t="str">
        <f aca="false">IF(AX135="",IF(BD135="",CONCATENATE(AZ135,"x",BA135," ",BB135,"x",BC135),CONCATENATE(AZ135,"x",BA135," ",BB135,"x",BC135," ",BD135,"x",BE135)),CONCATENATE(AX135,"x",AY135))</f>
        <v>4x6 6x4 8x10</v>
      </c>
      <c r="BQ135" s="164" t="n">
        <f aca="false">IF(BH135="x x","",1)</f>
        <v>1</v>
      </c>
      <c r="BR135" s="164" t="str">
        <f aca="false">IF(BG135=1,CONCATENATE($A135, " venceu ",B135," por ",BH135),IF(BH135="OxW",CONCATENATE($A135, " perdeu para ",B135," por WxO"),CONCATENATE($A135, " perdeu para ",B135," por ",BH135)))</f>
        <v>VITOR PORTO perdeu para ALFREDO DIAS por WxO</v>
      </c>
      <c r="BS135" s="164" t="n">
        <f aca="false">IF(BJ135="x x","",1)</f>
        <v>1</v>
      </c>
      <c r="BT135" s="164" t="str">
        <f aca="false">IF(BI135=1,CONCATENATE($A135, " venceu ",D135," por ",BJ135),IF(BJ135="OxW",CONCATENATE($A135, " perdeu para ",D135," por WxO"),CONCATENATE($A135, " perdeu para ",D135," por ",BJ135)))</f>
        <v>VITOR PORTO venceu RAÍ LIMA por WxO</v>
      </c>
      <c r="BU135" s="164" t="n">
        <f aca="false">IF(BL135="x x","",1)</f>
        <v>1</v>
      </c>
      <c r="BV135" s="164" t="str">
        <f aca="false">IF(BK135=1,CONCATENATE($A135, " venceu ",F135," por ",BL135),IF(BL135="OxW",CONCATENATE($A135, " perdeu para ",F135," por WxO"),CONCATENATE($A135, " perdeu para ",F135," por ",BL135)))</f>
        <v>VITOR PORTO perdeu para CARLOS SILVEIRA por 3x6 1x6</v>
      </c>
      <c r="BW135" s="164" t="n">
        <f aca="false">IF(BN135="x x","",1)</f>
        <v>1</v>
      </c>
      <c r="BX135" s="164" t="str">
        <f aca="false">IF(BM135=1,CONCATENATE($A135, " venceu ",H135," por ",BN135),IF(BN135="OxW",CONCATENATE($A135, " perdeu para ",H135," por WxO"),CONCATENATE($A135, " perdeu para ",H135," por ",BN135)))</f>
        <v>VITOR PORTO perdeu para JOAO NETTO por WxO</v>
      </c>
      <c r="BY135" s="164" t="n">
        <f aca="false">IF(BP135="x x","",1)</f>
        <v>1</v>
      </c>
      <c r="BZ135" s="164" t="str">
        <f aca="false">IF(BO135=1,CONCATENATE($A135, " venceu ",J135," por ",BP135),IF(BP135="OxW",CONCATENATE($A135, " perdeu para ",J135," por WxO"),CONCATENATE($A135, " perdeu para ",J135," por ",BP135)))</f>
        <v>VITOR PORTO perdeu para VAGNER BERBAT por 4x6 6x4 8x10</v>
      </c>
      <c r="CB135" s="164" t="str">
        <f aca="false">IF(BQ135=1,BR135,CONCATENATE(A135, " x ",B135))</f>
        <v>VITOR PORTO perdeu para ALFREDO DIAS por WxO</v>
      </c>
      <c r="CC135" s="164" t="str">
        <f aca="false">IF(BS135=1,BT135,CONCATENATE(A135, " x ",D135))</f>
        <v>VITOR PORTO venceu RAÍ LIMA por WxO</v>
      </c>
      <c r="CD135" s="164" t="str">
        <f aca="false">IF(BU135=1,BV135,CONCATENATE(A135, " x ",F135))</f>
        <v>VITOR PORTO perdeu para CARLOS SILVEIRA por 3x6 1x6</v>
      </c>
      <c r="CE135" s="164" t="str">
        <f aca="false">IF(BW135=1,BX135,CONCATENATE(A135, " x ",H135))</f>
        <v>VITOR PORTO perdeu para JOAO NETTO por WxO</v>
      </c>
      <c r="CF135" s="164" t="str">
        <f aca="false">IF(BY135=1,BZ135,CONCATENATE(A135, " x ",J135))</f>
        <v>VITOR PORTO perdeu para VAGNER BERBAT por 4x6 6x4 8x10</v>
      </c>
      <c r="CG135" s="164" t="n">
        <f aca="false">COUNTIF(BH135:BP135,"OxW")</f>
        <v>2</v>
      </c>
      <c r="CH135" s="164" t="str">
        <f aca="false">IF(CG135&gt;2,CONCATENATE(A135," perdeu ",CG135, " jogos por WxO - Seus resultados todos serão alterados para perdidos por WxO",""),"")</f>
        <v/>
      </c>
    </row>
    <row r="136" customFormat="false" ht="15" hidden="false" customHeight="false" outlineLevel="0" collapsed="false">
      <c r="BG136" s="164" t="n">
        <f aca="false">'Result do Turno'!W136</f>
        <v>0</v>
      </c>
      <c r="BI136" s="164" t="n">
        <f aca="false">'Result do Turno'!AK136</f>
        <v>0</v>
      </c>
      <c r="BL136" s="164" t="str">
        <f aca="false">IF(AH136="",IF(AN136="",CONCATENATE(AJ136,"x",AK136," ",AL136,"x",AM136),CONCATENATE(AJ136,"x",AK136," ",AL136,"x",AM136," ",AN136,"x",AO136)),CONCATENATE(AH136,"x",AI136))</f>
        <v>x x</v>
      </c>
      <c r="BN136" s="164" t="str">
        <f aca="false">IF(AP136="",IF(AV136="",CONCATENATE(AR136,"x",AS136," ",AT136,"x",AU136),CONCATENATE(AR136,"x",AS136," ",AT136,"x",AU136," ",AV136,"x",AW136)),CONCATENATE(AP136,"x",AQ136))</f>
        <v>x x</v>
      </c>
      <c r="BP136" s="164" t="str">
        <f aca="false">IF(AX136="",IF(BD136="",CONCATENATE(AZ136,"x",BA136," ",BB136,"x",BC136),CONCATENATE(AZ136,"x",BA136," ",BB136,"x",BC136," ",BD136,"x",BE136)),CONCATENATE(AX136,"x",AY136))</f>
        <v>x x</v>
      </c>
      <c r="CH136" s="164" t="str">
        <f aca="false">IF(CG136&gt;2,CONCATENATE(A136," perdeu ",CG136, " jogos por WxO - Seus resultados todos serão alterados para perdidos por WxO",""),"")</f>
        <v/>
      </c>
    </row>
    <row r="137" customFormat="false" ht="15" hidden="false" customHeight="false" outlineLevel="0" collapsed="false">
      <c r="BG137" s="164" t="n">
        <f aca="false">'Result do Turno'!W137</f>
        <v>0</v>
      </c>
      <c r="BI137" s="164" t="n">
        <f aca="false">'Result do Turno'!AK137</f>
        <v>0</v>
      </c>
      <c r="BL137" s="164" t="str">
        <f aca="false">IF(AH137="",IF(AN137="",CONCATENATE(AJ137,"x",AK137," ",AL137,"x",AM137),CONCATENATE(AJ137,"x",AK137," ",AL137,"x",AM137," ",AN137,"x",AO137)),CONCATENATE(AH137,"x",AI137))</f>
        <v>x x</v>
      </c>
      <c r="BN137" s="164" t="str">
        <f aca="false">IF(AP137="",IF(AV137="",CONCATENATE(AR137,"x",AS137," ",AT137,"x",AU137),CONCATENATE(AR137,"x",AS137," ",AT137,"x",AU137," ",AV137,"x",AW137)),CONCATENATE(AP137,"x",AQ137))</f>
        <v>x x</v>
      </c>
      <c r="BP137" s="164" t="str">
        <f aca="false">IF(AX137="",IF(BD137="",CONCATENATE(AZ137,"x",BA137," ",BB137,"x",BC137),CONCATENATE(AZ137,"x",BA137," ",BB137,"x",BC137," ",BD137,"x",BE137)),CONCATENATE(AX137,"x",AY137))</f>
        <v>x x</v>
      </c>
      <c r="CH137" s="164" t="str">
        <f aca="false">IF(CG137&gt;2,CONCATENATE(A137," perdeu ",CG137, " jogos por WxO - Seus resultados todos serão alterados para perdidos por WxO",""),"")</f>
        <v/>
      </c>
    </row>
    <row r="138" customFormat="false" ht="15" hidden="false" customHeight="false" outlineLevel="0" collapsed="false">
      <c r="E138" s="164" t="s">
        <v>133</v>
      </c>
      <c r="G138" s="164" t="s">
        <v>133</v>
      </c>
      <c r="I138" s="164" t="s">
        <v>134</v>
      </c>
      <c r="K138" s="164" t="s">
        <v>135</v>
      </c>
      <c r="BG138" s="164" t="n">
        <f aca="false">'Result do Turno'!W138</f>
        <v>0</v>
      </c>
      <c r="BI138" s="164" t="n">
        <f aca="false">'Result do Turno'!AK138</f>
        <v>0</v>
      </c>
      <c r="BL138" s="164" t="str">
        <f aca="false">IF(AH138="",IF(AN138="",CONCATENATE(AJ138,"x",AK138," ",AL138,"x",AM138),CONCATENATE(AJ138,"x",AK138," ",AL138,"x",AM138," ",AN138,"x",AO138)),CONCATENATE(AH138,"x",AI138))</f>
        <v>x x</v>
      </c>
      <c r="BN138" s="164" t="str">
        <f aca="false">IF(AP138="",IF(AV138="",CONCATENATE(AR138,"x",AS138," ",AT138,"x",AU138),CONCATENATE(AR138,"x",AS138," ",AT138,"x",AU138," ",AV138,"x",AW138)),CONCATENATE(AP138,"x",AQ138))</f>
        <v>x x</v>
      </c>
      <c r="BP138" s="164" t="str">
        <f aca="false">IF(AX138="",IF(BD138="",CONCATENATE(AZ138,"x",BA138," ",BB138,"x",BC138),CONCATENATE(AZ138,"x",BA138," ",BB138,"x",BC138," ",BD138,"x",BE138)),CONCATENATE(AX138,"x",AY138))</f>
        <v>x x</v>
      </c>
      <c r="CH138" s="164" t="str">
        <f aca="false">IF(CG138&gt;2,CONCATENATE(A138," perdeu ",CG138, " jogos por WxO - Seus resultados todos serão alterados para perdidos por WxO",""),"")</f>
        <v/>
      </c>
    </row>
    <row r="139" customFormat="false" ht="15" hidden="false" customHeight="false" outlineLevel="0" collapsed="false">
      <c r="A139" s="205" t="str">
        <f aca="false">'Result do Turno'!D139</f>
        <v>THAMER HATEN</v>
      </c>
      <c r="B139" s="206" t="str">
        <f aca="false">'Result do Turno'!V140</f>
        <v>LUIZ MUGLIA</v>
      </c>
      <c r="C139" s="164" t="str">
        <f aca="false">IF(BQ139=1,"",IF(M139=0,A139,B139))</f>
        <v/>
      </c>
      <c r="D139" s="164" t="str">
        <f aca="false">'Result do Turno'!AJ140</f>
        <v>ROSANGELA NOBLAT</v>
      </c>
      <c r="E139" s="164" t="str">
        <f aca="false">IF(BS139=1,"",IF(N139=0,A139,D139))</f>
        <v/>
      </c>
      <c r="F139" s="206" t="str">
        <f aca="false">'Result do Turno'!AX140</f>
        <v>ALEXON LEITE</v>
      </c>
      <c r="G139" s="164" t="str">
        <f aca="false">IF(BU139=1,"",IF(O139=0,A139,F139))</f>
        <v>ALEXON LEITE</v>
      </c>
      <c r="H139" s="206" t="str">
        <f aca="false">'Result do Turno'!BL140</f>
        <v>JOAO GILBERTO</v>
      </c>
      <c r="I139" s="164" t="str">
        <f aca="false">IF(BW139=1,"",IF(P139=0,A139,H139))</f>
        <v/>
      </c>
      <c r="J139" s="206" t="str">
        <f aca="false">'Result do Turno'!BZ140</f>
        <v>MARCOS DRUMOND</v>
      </c>
      <c r="K139" s="164" t="str">
        <f aca="false">IF(BY139=1,"",IF(Q139=0,A139,J139))</f>
        <v/>
      </c>
      <c r="M139" s="207" t="str">
        <f aca="false">'Result do Turno'!U140</f>
        <v>(D)</v>
      </c>
      <c r="N139" s="207" t="n">
        <f aca="false">'Result do Turno'!AI140</f>
        <v>0</v>
      </c>
      <c r="O139" s="207" t="str">
        <f aca="false">'Result do Turno'!AW140</f>
        <v>(D)</v>
      </c>
      <c r="P139" s="207" t="n">
        <f aca="false">'Result do Turno'!BK140</f>
        <v>0</v>
      </c>
      <c r="Q139" s="207" t="str">
        <f aca="false">'Result do Turno'!BY140</f>
        <v>(D)</v>
      </c>
      <c r="R139" s="208" t="str">
        <f aca="false">IF('Result do Turno'!X139="","",'Result do Turno'!X139)</f>
        <v>W</v>
      </c>
      <c r="S139" s="209" t="str">
        <f aca="false">IF('Result do Turno'!X140="","",'Result do Turno'!X140)</f>
        <v>O</v>
      </c>
      <c r="T139" s="209" t="str">
        <f aca="false">IF('Result do Turno'!Y139="","",'Result do Turno'!Y139)</f>
        <v/>
      </c>
      <c r="U139" s="209" t="str">
        <f aca="false">IF('Result do Turno'!Y140="","",'Result do Turno'!Y140)</f>
        <v/>
      </c>
      <c r="V139" s="209" t="str">
        <f aca="false">IF('Result do Turno'!Z139="","",'Result do Turno'!Z139)</f>
        <v/>
      </c>
      <c r="W139" s="209" t="str">
        <f aca="false">IF('Result do Turno'!Z140="","",'Result do Turno'!Z140)</f>
        <v/>
      </c>
      <c r="X139" s="209" t="str">
        <f aca="false">IF('Result do Turno'!AA139="","",'Result do Turno'!AA139)</f>
        <v/>
      </c>
      <c r="Y139" s="210" t="str">
        <f aca="false">IF('Result do Turno'!AA140="","",'Result do Turno'!AA140)</f>
        <v/>
      </c>
      <c r="Z139" s="208" t="str">
        <f aca="false">IF('Result do Turno'!AL139="","",'Result do Turno'!AL139)</f>
        <v/>
      </c>
      <c r="AA139" s="209" t="str">
        <f aca="false">IF('Result do Turno'!AL140="","",'Result do Turno'!AL140)</f>
        <v/>
      </c>
      <c r="AB139" s="209" t="n">
        <f aca="false">IF('Result do Turno'!AM139="","",'Result do Turno'!AM139)</f>
        <v>6</v>
      </c>
      <c r="AC139" s="209" t="n">
        <f aca="false">IF('Result do Turno'!AM140="","",'Result do Turno'!AM140)</f>
        <v>2</v>
      </c>
      <c r="AD139" s="209" t="n">
        <f aca="false">IF('Result do Turno'!AN139="","",'Result do Turno'!AN139)</f>
        <v>6</v>
      </c>
      <c r="AE139" s="209" t="n">
        <f aca="false">IF('Result do Turno'!AN140="","",'Result do Turno'!AN140)</f>
        <v>4</v>
      </c>
      <c r="AF139" s="209" t="str">
        <f aca="false">IF('Result do Turno'!AO139="","",'Result do Turno'!AO139)</f>
        <v/>
      </c>
      <c r="AG139" s="210" t="str">
        <f aca="false">IF('Result do Turno'!AO140="","",'Result do Turno'!AO140)</f>
        <v/>
      </c>
      <c r="AH139" s="208" t="str">
        <f aca="false">IF('Result do Turno'!AZ139="","",'Result do Turno'!AZ139)</f>
        <v/>
      </c>
      <c r="AI139" s="209" t="str">
        <f aca="false">IF('Result do Turno'!AZ140="","",'Result do Turno'!AZ140)</f>
        <v/>
      </c>
      <c r="AJ139" s="209" t="str">
        <f aca="false">IF('Result do Turno'!BA139="","",'Result do Turno'!BA139)</f>
        <v/>
      </c>
      <c r="AK139" s="209" t="str">
        <f aca="false">IF('Result do Turno'!BA140="","",'Result do Turno'!BA140)</f>
        <v/>
      </c>
      <c r="AL139" s="209" t="str">
        <f aca="false">IF('Result do Turno'!BB139="","",'Result do Turno'!BB139)</f>
        <v/>
      </c>
      <c r="AM139" s="209" t="str">
        <f aca="false">IF('Result do Turno'!BB140="","",'Result do Turno'!BB140)</f>
        <v/>
      </c>
      <c r="AN139" s="209" t="str">
        <f aca="false">IF('Result do Turno'!BC139="","",'Result do Turno'!BC139)</f>
        <v/>
      </c>
      <c r="AO139" s="210" t="str">
        <f aca="false">IF('Result do Turno'!BC140="","",'Result do Turno'!BC140)</f>
        <v/>
      </c>
      <c r="AP139" s="208" t="str">
        <f aca="false">IF('Result do Turno'!BN139="","",'Result do Turno'!BN139)</f>
        <v>O</v>
      </c>
      <c r="AQ139" s="209" t="str">
        <f aca="false">IF('Result do Turno'!BN140="","",'Result do Turno'!BN140)</f>
        <v>W</v>
      </c>
      <c r="AR139" s="209" t="str">
        <f aca="false">IF('Result do Turno'!BO139="","",'Result do Turno'!BO139)</f>
        <v/>
      </c>
      <c r="AS139" s="209" t="str">
        <f aca="false">IF('Result do Turno'!BO140="","",'Result do Turno'!BO140)</f>
        <v/>
      </c>
      <c r="AT139" s="209" t="str">
        <f aca="false">IF('Result do Turno'!BP139="","",'Result do Turno'!BP139)</f>
        <v/>
      </c>
      <c r="AU139" s="209" t="str">
        <f aca="false">IF('Result do Turno'!BP140="","",'Result do Turno'!BP140)</f>
        <v/>
      </c>
      <c r="AV139" s="209" t="str">
        <f aca="false">IF('Result do Turno'!BQ139="","",'Result do Turno'!BQ139)</f>
        <v/>
      </c>
      <c r="AW139" s="210" t="str">
        <f aca="false">IF('Result do Turno'!BQ140="","",'Result do Turno'!BQ140)</f>
        <v/>
      </c>
      <c r="AX139" s="208" t="str">
        <f aca="false">IF('Result do Turno'!CB139="","",'Result do Turno'!CB139)</f>
        <v>O</v>
      </c>
      <c r="AY139" s="209" t="str">
        <f aca="false">IF('Result do Turno'!CB140="","",'Result do Turno'!CB140)</f>
        <v>W</v>
      </c>
      <c r="AZ139" s="209" t="str">
        <f aca="false">IF('Result do Turno'!CC139="","",'Result do Turno'!CC139)</f>
        <v/>
      </c>
      <c r="BA139" s="209" t="str">
        <f aca="false">IF('Result do Turno'!CC140="","",'Result do Turno'!CC140)</f>
        <v/>
      </c>
      <c r="BB139" s="209" t="str">
        <f aca="false">IF('Result do Turno'!CD139="","",'Result do Turno'!CD139)</f>
        <v/>
      </c>
      <c r="BC139" s="209" t="str">
        <f aca="false">IF('Result do Turno'!CD140="","",'Result do Turno'!CD140)</f>
        <v/>
      </c>
      <c r="BD139" s="209" t="str">
        <f aca="false">IF('Result do Turno'!CE139="","",'Result do Turno'!CE139)</f>
        <v/>
      </c>
      <c r="BE139" s="210" t="str">
        <f aca="false">IF('Result do Turno'!CE140="","",'Result do Turno'!CE140)</f>
        <v/>
      </c>
      <c r="BG139" s="164" t="n">
        <f aca="false">'Result do Turno'!W139</f>
        <v>1</v>
      </c>
      <c r="BH139" s="164" t="str">
        <f aca="false">IF(R139="",IF(X139="",CONCATENATE(T139,"x",U139," ",V139,"x",W139),CONCATENATE(T139,"x",U139," ",V139,"x",W139," ",X139,"x",Y139)),CONCATENATE(R139,"x",S139))</f>
        <v>WxO</v>
      </c>
      <c r="BI139" s="164" t="n">
        <f aca="false">'Result do Turno'!AK139</f>
        <v>1</v>
      </c>
      <c r="BJ139" s="164" t="str">
        <f aca="false">IF(Z139="",IF(AF139="",CONCATENATE(AB139,"x",AC139," ",AD139,"x",AE139),CONCATENATE(AB139,"x",AC139," ",AD139,"x",AE139," ",AF139,"x",AG139)),CONCATENATE(Z139,"x",AA139))</f>
        <v>6x2 6x4</v>
      </c>
      <c r="BK139" s="164" t="n">
        <f aca="false">'Result do Turno'!AY139</f>
        <v>0</v>
      </c>
      <c r="BL139" s="164" t="str">
        <f aca="false">IF(AH139="",IF(AN139="",CONCATENATE(AJ139,"x",AK139," ",AL139,"x",AM139),CONCATENATE(AJ139,"x",AK139," ",AL139,"x",AM139," ",AN139,"x",AO139)),CONCATENATE(AH139,"x",AI139))</f>
        <v>x x</v>
      </c>
      <c r="BM139" s="164" t="n">
        <f aca="false">'Result do Turno'!BM139</f>
        <v>0</v>
      </c>
      <c r="BN139" s="164" t="str">
        <f aca="false">IF(AP139="",IF(AV139="",CONCATENATE(AR139,"x",AS139," ",AT139,"x",AU139),CONCATENATE(AR139,"x",AS139," ",AT139,"x",AU139," ",AV139,"x",AW139)),CONCATENATE(AP139,"x",AQ139))</f>
        <v>OxW</v>
      </c>
      <c r="BO139" s="164" t="n">
        <f aca="false">'Result do Turno'!CA139</f>
        <v>0</v>
      </c>
      <c r="BP139" s="164" t="str">
        <f aca="false">IF(AX139="",IF(BD139="",CONCATENATE(AZ139,"x",BA139," ",BB139,"x",BC139),CONCATENATE(AZ139,"x",BA139," ",BB139,"x",BC139," ",BD139,"x",BE139)),CONCATENATE(AX139,"x",AY139))</f>
        <v>OxW</v>
      </c>
      <c r="BQ139" s="164" t="n">
        <f aca="false">IF(BH139="x x","",1)</f>
        <v>1</v>
      </c>
      <c r="BR139" s="164" t="str">
        <f aca="false">IF(BG139=1,CONCATENATE($A139, " venceu ",B139," por ",BH139),IF(BH139="OxW",CONCATENATE($A139, " perdeu para ",B139," por WxO"),CONCATENATE($A139, " perdeu para ",B139," por ",BH139)))</f>
        <v>THAMER HATEN venceu LUIZ MUGLIA por WxO</v>
      </c>
      <c r="BS139" s="164" t="n">
        <f aca="false">IF(BJ139="x x","",1)</f>
        <v>1</v>
      </c>
      <c r="BT139" s="164" t="str">
        <f aca="false">IF(BI139=1,CONCATENATE($A139, " venceu ",D139," por ",BJ139),IF(BJ139="OxW",CONCATENATE($A139, " perdeu para ",D139," por WxO"),CONCATENATE($A139, " perdeu para ",D139," por ",BJ139)))</f>
        <v>THAMER HATEN venceu ROSANGELA NOBLAT por 6x2 6x4</v>
      </c>
      <c r="BU139" s="164" t="str">
        <f aca="false">IF(BL139="x x","",1)</f>
        <v/>
      </c>
      <c r="BV139" s="164" t="str">
        <f aca="false">IF(BK139=1,CONCATENATE($A139, " venceu ",F139," por ",BL139),IF(BL139="OxW",CONCATENATE($A139, " perdeu para ",F139," por WxO"),CONCATENATE($A139, " perdeu para ",F139," por ",BL139)))</f>
        <v>THAMER HATEN perdeu para ALEXON LEITE por x x</v>
      </c>
      <c r="BW139" s="164" t="n">
        <f aca="false">IF(BN139="x x","",1)</f>
        <v>1</v>
      </c>
      <c r="BX139" s="164" t="str">
        <f aca="false">IF(BM139=1,CONCATENATE($A139, " venceu ",H139," por ",BN139),IF(BN139="OxW",CONCATENATE($A139, " perdeu para ",H139," por WxO"),CONCATENATE($A139, " perdeu para ",H139," por ",BN139)))</f>
        <v>THAMER HATEN perdeu para JOAO GILBERTO por WxO</v>
      </c>
      <c r="BY139" s="164" t="n">
        <f aca="false">IF(BP139="x x","",1)</f>
        <v>1</v>
      </c>
      <c r="BZ139" s="164" t="str">
        <f aca="false">IF(BO139=1,CONCATENATE($A139, " venceu ",J139," por ",BP139),IF(BP139="OxW",CONCATENATE($A139, " perdeu para ",J139," por WxO"),CONCATENATE($A139, " perdeu para ",J139," por ",BP139)))</f>
        <v>THAMER HATEN perdeu para MARCOS DRUMOND por WxO</v>
      </c>
      <c r="CB139" s="164" t="str">
        <f aca="false">IF(BQ139=1,BR139,CONCATENATE(A139, " x ",B139))</f>
        <v>THAMER HATEN venceu LUIZ MUGLIA por WxO</v>
      </c>
      <c r="CC139" s="164" t="str">
        <f aca="false">IF(BS139=1,BT139,CONCATENATE(A139, " x ",D139))</f>
        <v>THAMER HATEN venceu ROSANGELA NOBLAT por 6x2 6x4</v>
      </c>
      <c r="CD139" s="164" t="str">
        <f aca="false">IF(BU139=1,BV139,CONCATENATE(A139, " x ",F139))</f>
        <v>THAMER HATEN x ALEXON LEITE</v>
      </c>
      <c r="CE139" s="164" t="str">
        <f aca="false">IF(BW139=1,BX139,CONCATENATE(A139, " x ",H139))</f>
        <v>THAMER HATEN perdeu para JOAO GILBERTO por WxO</v>
      </c>
      <c r="CF139" s="164" t="str">
        <f aca="false">IF(BY139=1,BZ139,CONCATENATE(A139, " x ",J139))</f>
        <v>THAMER HATEN perdeu para MARCOS DRUMOND por WxO</v>
      </c>
      <c r="CG139" s="164" t="n">
        <f aca="false">COUNTIF(BH139:BP139,"OxW")</f>
        <v>2</v>
      </c>
      <c r="CH139" s="164" t="str">
        <f aca="false">IF(CG139&gt;2,CONCATENATE(A139," perdeu ",CG139, " jogos por WxO - Seus resultados todos serão alterados para perdidos por WxO",""),"")</f>
        <v/>
      </c>
    </row>
    <row r="140" customFormat="false" ht="15" hidden="false" customHeight="false" outlineLevel="0" collapsed="false">
      <c r="A140" s="205" t="str">
        <f aca="false">'Result do Turno'!D140</f>
        <v>MARCOS DRUMOND</v>
      </c>
      <c r="B140" s="164" t="str">
        <f aca="false">'Result do Turno'!V142</f>
        <v>ROSANGELA NOBLAT</v>
      </c>
      <c r="C140" s="164" t="str">
        <f aca="false">IF(BQ140=1,"",IF(M140=0,A140,B140))</f>
        <v/>
      </c>
      <c r="D140" s="164" t="str">
        <f aca="false">'Result do Turno'!AJ142</f>
        <v>ALEXON LEITE</v>
      </c>
      <c r="E140" s="164" t="str">
        <f aca="false">IF(BS140=1,"",IF(N140=0,A140,D140))</f>
        <v/>
      </c>
      <c r="F140" s="164" t="str">
        <f aca="false">'Result do Turno'!AX142</f>
        <v>JOAO GILBERTO</v>
      </c>
      <c r="G140" s="164" t="str">
        <f aca="false">IF(BU140=1,"",IF(O140=0,A140,F140))</f>
        <v/>
      </c>
      <c r="H140" s="164" t="str">
        <f aca="false">'Result do Turno'!BL142</f>
        <v>LUIZ MUGLIA</v>
      </c>
      <c r="I140" s="164" t="str">
        <f aca="false">IF(BW140=1,"",IF(P140=0,A140,H140))</f>
        <v/>
      </c>
      <c r="J140" s="164" t="str">
        <f aca="false">'Result do Turno'!BZ139</f>
        <v>THAMER HATEN</v>
      </c>
      <c r="K140" s="164" t="str">
        <f aca="false">IF(BY140=1,"",IF(Q140=0,A140,J140))</f>
        <v/>
      </c>
      <c r="M140" s="207" t="str">
        <f aca="false">'Result do Turno'!U142</f>
        <v>(D)</v>
      </c>
      <c r="N140" s="207" t="n">
        <f aca="false">'Result do Turno'!AI142</f>
        <v>0</v>
      </c>
      <c r="O140" s="207" t="str">
        <f aca="false">'Result do Turno'!AW142</f>
        <v>(D)</v>
      </c>
      <c r="P140" s="207" t="str">
        <f aca="false">'Result do Turno'!BK142</f>
        <v>(D)</v>
      </c>
      <c r="Q140" s="207" t="n">
        <f aca="false">'Result do Turno'!BY139</f>
        <v>0</v>
      </c>
      <c r="R140" s="211" t="str">
        <f aca="false">IF('Result do Turno'!X141="","",'Result do Turno'!X141)</f>
        <v/>
      </c>
      <c r="S140" s="212" t="str">
        <f aca="false">IF('Result do Turno'!X142="","",'Result do Turno'!X142)</f>
        <v/>
      </c>
      <c r="T140" s="212" t="n">
        <f aca="false">IF('Result do Turno'!Y141="","",'Result do Turno'!Y141)</f>
        <v>6</v>
      </c>
      <c r="U140" s="212" t="n">
        <f aca="false">IF('Result do Turno'!Y142="","",'Result do Turno'!Y142)</f>
        <v>1</v>
      </c>
      <c r="V140" s="212" t="n">
        <f aca="false">IF('Result do Turno'!Z141="","",'Result do Turno'!Z141)</f>
        <v>6</v>
      </c>
      <c r="W140" s="212" t="n">
        <f aca="false">IF('Result do Turno'!Z142="","",'Result do Turno'!Z142)</f>
        <v>2</v>
      </c>
      <c r="X140" s="212" t="str">
        <f aca="false">IF('Result do Turno'!AA141="","",'Result do Turno'!AA141)</f>
        <v/>
      </c>
      <c r="Y140" s="213" t="str">
        <f aca="false">IF('Result do Turno'!AA142="","",'Result do Turno'!AA142)</f>
        <v/>
      </c>
      <c r="Z140" s="211" t="str">
        <f aca="false">IF('Result do Turno'!AL140="","",'Result do Turno'!AL140)</f>
        <v/>
      </c>
      <c r="AA140" s="212" t="str">
        <f aca="false">IF('Result do Turno'!AL139="","",'Result do Turno'!AL139)</f>
        <v/>
      </c>
      <c r="AB140" s="212" t="n">
        <f aca="false">IF('Result do Turno'!AM140="","",'Result do Turno'!AM140)</f>
        <v>2</v>
      </c>
      <c r="AC140" s="212" t="n">
        <f aca="false">IF('Result do Turno'!AM139="","",'Result do Turno'!AM139)</f>
        <v>6</v>
      </c>
      <c r="AD140" s="212" t="n">
        <f aca="false">IF('Result do Turno'!AN140="","",'Result do Turno'!AN140)</f>
        <v>4</v>
      </c>
      <c r="AE140" s="212" t="n">
        <f aca="false">IF('Result do Turno'!AN139="","",'Result do Turno'!AN139)</f>
        <v>6</v>
      </c>
      <c r="AF140" s="212" t="str">
        <f aca="false">IF('Result do Turno'!AO140="","",'Result do Turno'!AO140)</f>
        <v/>
      </c>
      <c r="AG140" s="213" t="str">
        <f aca="false">IF('Result do Turno'!AO139="","",'Result do Turno'!AO139)</f>
        <v/>
      </c>
      <c r="AH140" s="211" t="str">
        <f aca="false">IF('Result do Turno'!AZ141="","",'Result do Turno'!AZ141)</f>
        <v/>
      </c>
      <c r="AI140" s="212" t="str">
        <f aca="false">IF('Result do Turno'!AZ142="","",'Result do Turno'!AZ142)</f>
        <v/>
      </c>
      <c r="AJ140" s="212" t="n">
        <f aca="false">IF('Result do Turno'!BA141="","",'Result do Turno'!BA141)</f>
        <v>4</v>
      </c>
      <c r="AK140" s="212" t="n">
        <f aca="false">IF('Result do Turno'!BA142="","",'Result do Turno'!BA142)</f>
        <v>6</v>
      </c>
      <c r="AL140" s="212" t="n">
        <f aca="false">IF('Result do Turno'!BB141="","",'Result do Turno'!BB141)</f>
        <v>6</v>
      </c>
      <c r="AM140" s="212" t="n">
        <f aca="false">IF('Result do Turno'!BB142="","",'Result do Turno'!BB142)</f>
        <v>4</v>
      </c>
      <c r="AN140" s="212" t="n">
        <f aca="false">IF('Result do Turno'!BC141="","",'Result do Turno'!BC141)</f>
        <v>7</v>
      </c>
      <c r="AO140" s="213" t="n">
        <f aca="false">IF('Result do Turno'!BC142="","",'Result do Turno'!BC142)</f>
        <v>10</v>
      </c>
      <c r="AP140" s="211" t="str">
        <f aca="false">IF('Result do Turno'!BN141="","",'Result do Turno'!BN141)</f>
        <v>W</v>
      </c>
      <c r="AQ140" s="212" t="str">
        <f aca="false">IF('Result do Turno'!BN142="","",'Result do Turno'!BN142)</f>
        <v>O</v>
      </c>
      <c r="AR140" s="212" t="str">
        <f aca="false">IF('Result do Turno'!BO141="","",'Result do Turno'!BO141)</f>
        <v/>
      </c>
      <c r="AS140" s="212" t="str">
        <f aca="false">IF('Result do Turno'!BO142="","",'Result do Turno'!BO142)</f>
        <v/>
      </c>
      <c r="AT140" s="212" t="str">
        <f aca="false">IF('Result do Turno'!BP141="","",'Result do Turno'!BP141)</f>
        <v/>
      </c>
      <c r="AU140" s="212" t="str">
        <f aca="false">IF('Result do Turno'!BP142="","",'Result do Turno'!BP142)</f>
        <v/>
      </c>
      <c r="AV140" s="212" t="str">
        <f aca="false">IF('Result do Turno'!BQ141="","",'Result do Turno'!BQ141)</f>
        <v/>
      </c>
      <c r="AW140" s="213" t="str">
        <f aca="false">IF('Result do Turno'!BQ142="","",'Result do Turno'!BQ142)</f>
        <v/>
      </c>
      <c r="AX140" s="211" t="str">
        <f aca="false">IF('Result do Turno'!CB140="","",'Result do Turno'!CB140)</f>
        <v>W</v>
      </c>
      <c r="AY140" s="212" t="str">
        <f aca="false">IF('Result do Turno'!CB139="","",'Result do Turno'!CB139)</f>
        <v>O</v>
      </c>
      <c r="AZ140" s="212" t="str">
        <f aca="false">IF('Result do Turno'!CC140="","",'Result do Turno'!CC140)</f>
        <v/>
      </c>
      <c r="BA140" s="212" t="str">
        <f aca="false">IF('Result do Turno'!CC139="","",'Result do Turno'!CC139)</f>
        <v/>
      </c>
      <c r="BB140" s="212" t="str">
        <f aca="false">IF('Result do Turno'!CD140="","",'Result do Turno'!CD140)</f>
        <v/>
      </c>
      <c r="BC140" s="212" t="str">
        <f aca="false">IF('Result do Turno'!CD139="","",'Result do Turno'!CD139)</f>
        <v/>
      </c>
      <c r="BD140" s="212" t="str">
        <f aca="false">IF('Result do Turno'!CE140="","",'Result do Turno'!CE140)</f>
        <v/>
      </c>
      <c r="BE140" s="213" t="str">
        <f aca="false">IF('Result do Turno'!CE139="","",'Result do Turno'!CE139)</f>
        <v/>
      </c>
      <c r="BG140" s="164" t="n">
        <f aca="false">'Result do Turno'!W141</f>
        <v>1</v>
      </c>
      <c r="BH140" s="164" t="str">
        <f aca="false">IF(R140="",IF(X140="",CONCATENATE(T140,"x",U140," ",V140,"x",W140),CONCATENATE(T140,"x",U140," ",V140,"x",W140," ",X140,"x",Y140)),CONCATENATE(R140,"x",S140))</f>
        <v>6x1 6x2</v>
      </c>
      <c r="BI140" s="164" t="n">
        <f aca="false">'Result do Turno'!AK141</f>
        <v>1</v>
      </c>
      <c r="BJ140" s="164" t="str">
        <f aca="false">IF(Z140="",IF(AF140="",CONCATENATE(AB140,"x",AC140," ",AD140,"x",AE140),CONCATENATE(AB140,"x",AC140," ",AD140,"x",AE140," ",AF140,"x",AG140)),CONCATENATE(Z140,"x",AA140))</f>
        <v>2x6 4x6</v>
      </c>
      <c r="BK140" s="164" t="n">
        <f aca="false">'Result do Turno'!AY141</f>
        <v>0</v>
      </c>
      <c r="BL140" s="164" t="str">
        <f aca="false">IF(AH140="",IF(AN140="",CONCATENATE(AJ140,"x",AK140," ",AL140,"x",AM140),CONCATENATE(AJ140,"x",AK140," ",AL140,"x",AM140," ",AN140,"x",AO140)),CONCATENATE(AH140,"x",AI140))</f>
        <v>4x6 6x4 7x10</v>
      </c>
      <c r="BM140" s="164" t="n">
        <f aca="false">'Result do Turno'!BM141</f>
        <v>1</v>
      </c>
      <c r="BN140" s="164" t="str">
        <f aca="false">IF(AP140="",IF(AV140="",CONCATENATE(AR140,"x",AS140," ",AT140,"x",AU140),CONCATENATE(AR140,"x",AS140," ",AT140,"x",AU140," ",AV140,"x",AW140)),CONCATENATE(AP140,"x",AQ140))</f>
        <v>WxO</v>
      </c>
      <c r="BO140" s="164" t="n">
        <f aca="false">'Result do Turno'!CA140</f>
        <v>1</v>
      </c>
      <c r="BP140" s="164" t="str">
        <f aca="false">IF(AX140="",IF(BD140="",CONCATENATE(AZ140,"x",BA140," ",BB140,"x",BC140),CONCATENATE(AZ140,"x",BA140," ",BB140,"x",BC140," ",BD140,"x",BE140)),CONCATENATE(AX140,"x",AY140))</f>
        <v>WxO</v>
      </c>
      <c r="BQ140" s="164" t="n">
        <f aca="false">IF(BH140="x x","",1)</f>
        <v>1</v>
      </c>
      <c r="BR140" s="164" t="str">
        <f aca="false">IF(BG140=1,CONCATENATE($A140, " venceu ",B140," por ",BH140),IF(BH140="OxW",CONCATENATE($A140, " perdeu para ",B140," por WxO"),CONCATENATE($A140, " perdeu para ",B140," por ",BH140)))</f>
        <v>MARCOS DRUMOND venceu ROSANGELA NOBLAT por 6x1 6x2</v>
      </c>
      <c r="BS140" s="164" t="n">
        <f aca="false">IF(BJ140="x x","",1)</f>
        <v>1</v>
      </c>
      <c r="BT140" s="164" t="str">
        <f aca="false">IF(BI140=1,CONCATENATE($A140, " venceu ",D140," por ",BJ140),IF(BJ140="OxW",CONCATENATE($A140, " perdeu para ",D140," por WxO"),CONCATENATE($A140, " perdeu para ",D140," por ",BJ140)))</f>
        <v>MARCOS DRUMOND venceu ALEXON LEITE por 2x6 4x6</v>
      </c>
      <c r="BU140" s="164" t="n">
        <f aca="false">IF(BL140="x x","",1)</f>
        <v>1</v>
      </c>
      <c r="BV140" s="164" t="str">
        <f aca="false">IF(BK140=1,CONCATENATE($A140, " venceu ",F140," por ",BL140),IF(BL140="OxW",CONCATENATE($A140, " perdeu para ",F140," por WxO"),CONCATENATE($A140, " perdeu para ",F140," por ",BL140)))</f>
        <v>MARCOS DRUMOND perdeu para JOAO GILBERTO por 4x6 6x4 7x10</v>
      </c>
      <c r="BW140" s="164" t="n">
        <f aca="false">IF(BN140="x x","",1)</f>
        <v>1</v>
      </c>
      <c r="BX140" s="164" t="str">
        <f aca="false">IF(BM140=1,CONCATENATE($A140, " venceu ",H140," por ",BN140),IF(BN140="OxW",CONCATENATE($A140, " perdeu para ",H140," por WxO"),CONCATENATE($A140, " perdeu para ",H140," por ",BN140)))</f>
        <v>MARCOS DRUMOND venceu LUIZ MUGLIA por WxO</v>
      </c>
      <c r="BY140" s="164" t="n">
        <f aca="false">IF(BP140="x x","",1)</f>
        <v>1</v>
      </c>
      <c r="BZ140" s="164" t="str">
        <f aca="false">IF(BO140=1,CONCATENATE($A140, " venceu ",J140," por ",BP140),IF(BP140="OxW",CONCATENATE($A140, " perdeu para ",J140," por WxO"),CONCATENATE($A140, " perdeu para ",J140," por ",BP140)))</f>
        <v>MARCOS DRUMOND venceu THAMER HATEN por WxO</v>
      </c>
      <c r="CB140" s="164" t="str">
        <f aca="false">IF(BQ140=1,BR140,CONCATENATE(A140, " x ",B140))</f>
        <v>MARCOS DRUMOND venceu ROSANGELA NOBLAT por 6x1 6x2</v>
      </c>
      <c r="CC140" s="164" t="str">
        <f aca="false">IF(BS140=1,BT140,CONCATENATE(A140, " x ",D140))</f>
        <v>MARCOS DRUMOND venceu ALEXON LEITE por 2x6 4x6</v>
      </c>
      <c r="CD140" s="164" t="str">
        <f aca="false">IF(BU140=1,BV140,CONCATENATE(A140, " x ",F140))</f>
        <v>MARCOS DRUMOND perdeu para JOAO GILBERTO por 4x6 6x4 7x10</v>
      </c>
      <c r="CE140" s="164" t="str">
        <f aca="false">IF(BW140=1,BX140,CONCATENATE(A140, " x ",H140))</f>
        <v>MARCOS DRUMOND venceu LUIZ MUGLIA por WxO</v>
      </c>
      <c r="CF140" s="164" t="str">
        <f aca="false">IF(BY140=1,BZ140,CONCATENATE(A140, " x ",J140))</f>
        <v>MARCOS DRUMOND venceu THAMER HATEN por WxO</v>
      </c>
      <c r="CG140" s="164" t="n">
        <f aca="false">COUNTIF(BH140:BP140,"OxW")</f>
        <v>0</v>
      </c>
      <c r="CH140" s="164" t="str">
        <f aca="false">IF(CG140&gt;2,CONCATENATE(A140," perdeu ",CG140, " jogos por WxO - Seus resultados todos serão alterados para perdidos por WxO",""),"")</f>
        <v/>
      </c>
    </row>
    <row r="141" customFormat="false" ht="15" hidden="false" customHeight="false" outlineLevel="0" collapsed="false">
      <c r="A141" s="205" t="str">
        <f aca="false">'Result do Turno'!D141</f>
        <v>JOAO GILBERTO</v>
      </c>
      <c r="B141" s="164" t="str">
        <f aca="false">'Result do Turno'!V144</f>
        <v>ALEXON LEITE</v>
      </c>
      <c r="C141" s="164" t="str">
        <f aca="false">IF(BQ141=1,"",IF(M141=0,A141,B141))</f>
        <v/>
      </c>
      <c r="D141" s="164" t="str">
        <f aca="false">'Result do Turno'!AJ144</f>
        <v>LUIZ MUGLIA</v>
      </c>
      <c r="E141" s="164" t="str">
        <f aca="false">IF(BS141=1,"",IF(N141=0,A141,D141))</f>
        <v/>
      </c>
      <c r="F141" s="164" t="str">
        <f aca="false">'Result do Turno'!AX141</f>
        <v>MARCOS DRUMOND</v>
      </c>
      <c r="G141" s="164" t="str">
        <f aca="false">IF(BU141=1,"",IF(O141=0,A141,F141))</f>
        <v/>
      </c>
      <c r="H141" s="164" t="str">
        <f aca="false">'Result do Turno'!BL139</f>
        <v>THAMER HATEN</v>
      </c>
      <c r="I141" s="164" t="str">
        <f aca="false">IF(BW141=1,"",IF(P141=0,A141,H141))</f>
        <v/>
      </c>
      <c r="J141" s="164" t="str">
        <f aca="false">'Result do Turno'!BZ142</f>
        <v>ROSANGELA NOBLAT</v>
      </c>
      <c r="K141" s="164" t="str">
        <f aca="false">IF(BY141=1,"",IF(Q141=0,A141,J141))</f>
        <v/>
      </c>
      <c r="M141" s="207" t="str">
        <f aca="false">'Result do Turno'!U144</f>
        <v>(D)</v>
      </c>
      <c r="N141" s="207" t="n">
        <f aca="false">'Result do Turno'!AI144</f>
        <v>0</v>
      </c>
      <c r="O141" s="207" t="n">
        <f aca="false">'Result do Turno'!AW141</f>
        <v>0</v>
      </c>
      <c r="P141" s="207" t="str">
        <f aca="false">'Result do Turno'!BK139</f>
        <v>(D)</v>
      </c>
      <c r="Q141" s="207" t="n">
        <f aca="false">'Result do Turno'!BY142</f>
        <v>0</v>
      </c>
      <c r="R141" s="211" t="str">
        <f aca="false">IF('Result do Turno'!X143="","",'Result do Turno'!X143)</f>
        <v>W</v>
      </c>
      <c r="S141" s="212" t="str">
        <f aca="false">IF('Result do Turno'!X144="","",'Result do Turno'!X144)</f>
        <v>O</v>
      </c>
      <c r="T141" s="212" t="str">
        <f aca="false">IF('Result do Turno'!Y143="","",'Result do Turno'!Y143)</f>
        <v/>
      </c>
      <c r="U141" s="212" t="str">
        <f aca="false">IF('Result do Turno'!Y144="","",'Result do Turno'!Y144)</f>
        <v/>
      </c>
      <c r="V141" s="212" t="str">
        <f aca="false">IF('Result do Turno'!Z143="","",'Result do Turno'!Z143)</f>
        <v/>
      </c>
      <c r="W141" s="212" t="str">
        <f aca="false">IF('Result do Turno'!Z144="","",'Result do Turno'!Z144)</f>
        <v/>
      </c>
      <c r="X141" s="212" t="str">
        <f aca="false">IF('Result do Turno'!AA143="","",'Result do Turno'!AA143)</f>
        <v/>
      </c>
      <c r="Y141" s="213" t="str">
        <f aca="false">IF('Result do Turno'!AA144="","",'Result do Turno'!AA144)</f>
        <v/>
      </c>
      <c r="Z141" s="211" t="str">
        <f aca="false">IF('Result do Turno'!AL141="","",'Result do Turno'!AL141)</f>
        <v>W</v>
      </c>
      <c r="AA141" s="212" t="str">
        <f aca="false">IF('Result do Turno'!AL142="","",'Result do Turno'!AL142)</f>
        <v>O</v>
      </c>
      <c r="AB141" s="212" t="str">
        <f aca="false">IF('Result do Turno'!AM141="","",'Result do Turno'!AM141)</f>
        <v/>
      </c>
      <c r="AC141" s="212" t="str">
        <f aca="false">IF('Result do Turno'!AM142="","",'Result do Turno'!AM142)</f>
        <v/>
      </c>
      <c r="AD141" s="212" t="str">
        <f aca="false">IF('Result do Turno'!AN141="","",'Result do Turno'!AN141)</f>
        <v/>
      </c>
      <c r="AE141" s="212" t="str">
        <f aca="false">IF('Result do Turno'!AN142="","",'Result do Turno'!AN142)</f>
        <v/>
      </c>
      <c r="AF141" s="212" t="str">
        <f aca="false">IF('Result do Turno'!AO141="","",'Result do Turno'!AO141)</f>
        <v/>
      </c>
      <c r="AG141" s="213" t="str">
        <f aca="false">IF('Result do Turno'!AO142="","",'Result do Turno'!AO142)</f>
        <v/>
      </c>
      <c r="AH141" s="211" t="str">
        <f aca="false">IF('Result do Turno'!AZ142="","",'Result do Turno'!AZ142)</f>
        <v/>
      </c>
      <c r="AI141" s="212" t="str">
        <f aca="false">IF('Result do Turno'!AZ141="","",'Result do Turno'!AZ141)</f>
        <v/>
      </c>
      <c r="AJ141" s="212" t="n">
        <f aca="false">IF('Result do Turno'!BA142="","",'Result do Turno'!BA142)</f>
        <v>6</v>
      </c>
      <c r="AK141" s="212" t="n">
        <f aca="false">IF('Result do Turno'!BA141="","",'Result do Turno'!BA141)</f>
        <v>4</v>
      </c>
      <c r="AL141" s="212" t="n">
        <f aca="false">IF('Result do Turno'!BB142="","",'Result do Turno'!BB142)</f>
        <v>4</v>
      </c>
      <c r="AM141" s="212" t="n">
        <f aca="false">IF('Result do Turno'!BB141="","",'Result do Turno'!BB141)</f>
        <v>6</v>
      </c>
      <c r="AN141" s="212" t="n">
        <f aca="false">IF('Result do Turno'!BC142="","",'Result do Turno'!BC142)</f>
        <v>10</v>
      </c>
      <c r="AO141" s="213" t="n">
        <f aca="false">IF('Result do Turno'!BC141="","",'Result do Turno'!BC141)</f>
        <v>7</v>
      </c>
      <c r="AP141" s="211" t="str">
        <f aca="false">IF('Result do Turno'!BN140="","",'Result do Turno'!BN140)</f>
        <v>W</v>
      </c>
      <c r="AQ141" s="212" t="str">
        <f aca="false">IF('Result do Turno'!BN139="","",'Result do Turno'!BN139)</f>
        <v>O</v>
      </c>
      <c r="AR141" s="212" t="str">
        <f aca="false">IF('Result do Turno'!BO140="","",'Result do Turno'!BO140)</f>
        <v/>
      </c>
      <c r="AS141" s="212" t="str">
        <f aca="false">IF('Result do Turno'!BO139="","",'Result do Turno'!BO139)</f>
        <v/>
      </c>
      <c r="AT141" s="212" t="str">
        <f aca="false">IF('Result do Turno'!BP140="","",'Result do Turno'!BP140)</f>
        <v/>
      </c>
      <c r="AU141" s="212" t="str">
        <f aca="false">IF('Result do Turno'!BP139="","",'Result do Turno'!BP139)</f>
        <v/>
      </c>
      <c r="AV141" s="212" t="str">
        <f aca="false">IF('Result do Turno'!BQ140="","",'Result do Turno'!BQ140)</f>
        <v/>
      </c>
      <c r="AW141" s="213" t="str">
        <f aca="false">IF('Result do Turno'!BQ139="","",'Result do Turno'!BQ139)</f>
        <v/>
      </c>
      <c r="AX141" s="211" t="str">
        <f aca="false">IF('Result do Turno'!CB141="","",'Result do Turno'!CB141)</f>
        <v>W</v>
      </c>
      <c r="AY141" s="212" t="str">
        <f aca="false">IF('Result do Turno'!CB142="","",'Result do Turno'!CB142)</f>
        <v>O</v>
      </c>
      <c r="AZ141" s="212" t="str">
        <f aca="false">IF('Result do Turno'!CC141="","",'Result do Turno'!CC141)</f>
        <v/>
      </c>
      <c r="BA141" s="212" t="str">
        <f aca="false">IF('Result do Turno'!CC142="","",'Result do Turno'!CC142)</f>
        <v/>
      </c>
      <c r="BB141" s="212" t="str">
        <f aca="false">IF('Result do Turno'!CD141="","",'Result do Turno'!CD141)</f>
        <v/>
      </c>
      <c r="BC141" s="212" t="str">
        <f aca="false">IF('Result do Turno'!CD142="","",'Result do Turno'!CD142)</f>
        <v/>
      </c>
      <c r="BD141" s="212" t="str">
        <f aca="false">IF('Result do Turno'!CE141="","",'Result do Turno'!CE141)</f>
        <v/>
      </c>
      <c r="BE141" s="213" t="str">
        <f aca="false">IF('Result do Turno'!CE142="","",'Result do Turno'!CE142)</f>
        <v/>
      </c>
      <c r="BG141" s="164" t="n">
        <f aca="false">'Result do Turno'!W143</f>
        <v>1</v>
      </c>
      <c r="BH141" s="164" t="str">
        <f aca="false">IF(R141="",IF(X141="",CONCATENATE(T141,"x",U141," ",V141,"x",W141),CONCATENATE(T141,"x",U141," ",V141,"x",W141," ",X141,"x",Y141)),CONCATENATE(R141,"x",S141))</f>
        <v>WxO</v>
      </c>
      <c r="BI141" s="164" t="n">
        <f aca="false">'Result do Turno'!AK143</f>
        <v>1</v>
      </c>
      <c r="BJ141" s="164" t="str">
        <f aca="false">IF(Z141="",IF(AF141="",CONCATENATE(AB141,"x",AC141," ",AD141,"x",AE141),CONCATENATE(AB141,"x",AC141," ",AD141,"x",AE141," ",AF141,"x",AG141)),CONCATENATE(Z141,"x",AA141))</f>
        <v>WxO</v>
      </c>
      <c r="BK141" s="164" t="n">
        <f aca="false">'Result do Turno'!AY142</f>
        <v>1</v>
      </c>
      <c r="BL141" s="164" t="str">
        <f aca="false">IF(AH141="",IF(AN141="",CONCATENATE(AJ141,"x",AK141," ",AL141,"x",AM141),CONCATENATE(AJ141,"x",AK141," ",AL141,"x",AM141," ",AN141,"x",AO141)),CONCATENATE(AH141,"x",AI141))</f>
        <v>6x4 4x6 10x7</v>
      </c>
      <c r="BM141" s="164" t="n">
        <f aca="false">'Result do Turno'!BM140</f>
        <v>1</v>
      </c>
      <c r="BN141" s="164" t="str">
        <f aca="false">IF(AP141="",IF(AV141="",CONCATENATE(AR141,"x",AS141," ",AT141,"x",AU141),CONCATENATE(AR141,"x",AS141," ",AT141,"x",AU141," ",AV141,"x",AW141)),CONCATENATE(AP141,"x",AQ141))</f>
        <v>WxO</v>
      </c>
      <c r="BO141" s="164" t="n">
        <f aca="false">'Result do Turno'!CA141</f>
        <v>1</v>
      </c>
      <c r="BP141" s="164" t="str">
        <f aca="false">IF(AX141="",IF(BD141="",CONCATENATE(AZ141,"x",BA141," ",BB141,"x",BC141),CONCATENATE(AZ141,"x",BA141," ",BB141,"x",BC141," ",BD141,"x",BE141)),CONCATENATE(AX141,"x",AY141))</f>
        <v>WxO</v>
      </c>
      <c r="BQ141" s="164" t="n">
        <f aca="false">IF(BH141="x x","",1)</f>
        <v>1</v>
      </c>
      <c r="BR141" s="164" t="str">
        <f aca="false">IF(BG141=1,CONCATENATE($A141, " venceu ",B141," por ",BH141),IF(BH141="OxW",CONCATENATE($A141, " perdeu para ",B141," por WxO"),CONCATENATE($A141, " perdeu para ",B141," por ",BH141)))</f>
        <v>JOAO GILBERTO venceu ALEXON LEITE por WxO</v>
      </c>
      <c r="BS141" s="164" t="n">
        <f aca="false">IF(BJ141="x x","",1)</f>
        <v>1</v>
      </c>
      <c r="BT141" s="164" t="str">
        <f aca="false">IF(BI141=1,CONCATENATE($A141, " venceu ",D141," por ",BJ141),IF(BJ141="OxW",CONCATENATE($A141, " perdeu para ",D141," por WxO"),CONCATENATE($A141, " perdeu para ",D141," por ",BJ141)))</f>
        <v>JOAO GILBERTO venceu LUIZ MUGLIA por WxO</v>
      </c>
      <c r="BU141" s="164" t="n">
        <f aca="false">IF(BL141="x x","",1)</f>
        <v>1</v>
      </c>
      <c r="BV141" s="164" t="str">
        <f aca="false">IF(BK141=1,CONCATENATE($A141, " venceu ",F141," por ",BL141),IF(BL141="OxW",CONCATENATE($A141, " perdeu para ",F141," por WxO"),CONCATENATE($A141, " perdeu para ",F141," por ",BL141)))</f>
        <v>JOAO GILBERTO venceu MARCOS DRUMOND por 6x4 4x6 10x7</v>
      </c>
      <c r="BW141" s="164" t="n">
        <f aca="false">IF(BN141="x x","",1)</f>
        <v>1</v>
      </c>
      <c r="BX141" s="164" t="str">
        <f aca="false">IF(BM141=1,CONCATENATE($A141, " venceu ",H141," por ",BN141),IF(BN141="OxW",CONCATENATE($A141, " perdeu para ",H141," por WxO"),CONCATENATE($A141, " perdeu para ",H141," por ",BN141)))</f>
        <v>JOAO GILBERTO venceu THAMER HATEN por WxO</v>
      </c>
      <c r="BY141" s="164" t="n">
        <f aca="false">IF(BP141="x x","",1)</f>
        <v>1</v>
      </c>
      <c r="BZ141" s="164" t="str">
        <f aca="false">IF(BO141=1,CONCATENATE($A141, " venceu ",J141," por ",BP141),IF(BP141="OxW",CONCATENATE($A141, " perdeu para ",J141," por WxO"),CONCATENATE($A141, " perdeu para ",J141," por ",BP141)))</f>
        <v>JOAO GILBERTO venceu ROSANGELA NOBLAT por WxO</v>
      </c>
      <c r="CB141" s="164" t="str">
        <f aca="false">IF(BQ141=1,BR141,CONCATENATE(A141, " x ",B141))</f>
        <v>JOAO GILBERTO venceu ALEXON LEITE por WxO</v>
      </c>
      <c r="CC141" s="164" t="str">
        <f aca="false">IF(BS141=1,BT141,CONCATENATE(A141, " x ",D141))</f>
        <v>JOAO GILBERTO venceu LUIZ MUGLIA por WxO</v>
      </c>
      <c r="CD141" s="164" t="str">
        <f aca="false">IF(BU141=1,BV141,CONCATENATE(A141, " x ",F141))</f>
        <v>JOAO GILBERTO venceu MARCOS DRUMOND por 6x4 4x6 10x7</v>
      </c>
      <c r="CE141" s="164" t="str">
        <f aca="false">IF(BW141=1,BX141,CONCATENATE(A141, " x ",H141))</f>
        <v>JOAO GILBERTO venceu THAMER HATEN por WxO</v>
      </c>
      <c r="CF141" s="164" t="str">
        <f aca="false">IF(BY141=1,BZ141,CONCATENATE(A141, " x ",J141))</f>
        <v>JOAO GILBERTO venceu ROSANGELA NOBLAT por WxO</v>
      </c>
      <c r="CG141" s="164" t="n">
        <f aca="false">COUNTIF(BH141:BP141,"OxW")</f>
        <v>0</v>
      </c>
      <c r="CH141" s="164" t="str">
        <f aca="false">IF(CG141&gt;2,CONCATENATE(A141," perdeu ",CG141, " jogos por WxO - Seus resultados todos serão alterados para perdidos por WxO",""),"")</f>
        <v/>
      </c>
    </row>
    <row r="142" customFormat="false" ht="15" hidden="false" customHeight="false" outlineLevel="0" collapsed="false">
      <c r="A142" s="205" t="str">
        <f aca="false">'Result do Turno'!D142</f>
        <v>ALEXON LEITE</v>
      </c>
      <c r="B142" s="164" t="str">
        <f aca="false">'Result do Turno'!V143</f>
        <v>JOAO GILBERTO</v>
      </c>
      <c r="C142" s="164" t="str">
        <f aca="false">IF(BQ142=1,"",IF(M142=0,A142,B142))</f>
        <v/>
      </c>
      <c r="D142" s="164" t="str">
        <f aca="false">'Result do Turno'!AJ141</f>
        <v>MARCOS DRUMOND</v>
      </c>
      <c r="E142" s="164" t="str">
        <f aca="false">IF(BS142=1,"",IF(N142=0,A142,D142))</f>
        <v/>
      </c>
      <c r="F142" s="164" t="str">
        <f aca="false">'Result do Turno'!AX139</f>
        <v>THAMER HATEN</v>
      </c>
      <c r="G142" s="164" t="str">
        <f aca="false">IF(BU142=1,"",IF(O142=0,A142,F142))</f>
        <v>ALEXON LEITE</v>
      </c>
      <c r="H142" s="164" t="str">
        <f aca="false">'Result do Turno'!BL143</f>
        <v>ROSANGELA NOBLAT</v>
      </c>
      <c r="I142" s="164" t="str">
        <f aca="false">IF(BW142=1,"",IF(P142=0,A142,H142))</f>
        <v/>
      </c>
      <c r="J142" s="164" t="str">
        <f aca="false">'Result do Turno'!BZ144</f>
        <v>LUIZ MUGLIA</v>
      </c>
      <c r="K142" s="164" t="str">
        <f aca="false">IF(BY142=1,"",IF(Q142=0,A142,J142))</f>
        <v/>
      </c>
      <c r="M142" s="207" t="n">
        <f aca="false">'Result do Turno'!U143</f>
        <v>0</v>
      </c>
      <c r="N142" s="207" t="str">
        <f aca="false">'Result do Turno'!AI141</f>
        <v>(D)</v>
      </c>
      <c r="O142" s="207" t="n">
        <f aca="false">'Result do Turno'!AW139</f>
        <v>0</v>
      </c>
      <c r="P142" s="207" t="str">
        <f aca="false">'Result do Turno'!BK143</f>
        <v>(D)</v>
      </c>
      <c r="Q142" s="207" t="n">
        <f aca="false">'Result do Turno'!BY144</f>
        <v>0</v>
      </c>
      <c r="R142" s="211" t="str">
        <f aca="false">IF('Result do Turno'!X144="","",'Result do Turno'!X144)</f>
        <v>O</v>
      </c>
      <c r="S142" s="212" t="str">
        <f aca="false">IF('Result do Turno'!X143="","",'Result do Turno'!X143)</f>
        <v>W</v>
      </c>
      <c r="T142" s="212" t="str">
        <f aca="false">IF('Result do Turno'!Y144="","",'Result do Turno'!Y144)</f>
        <v/>
      </c>
      <c r="U142" s="212" t="str">
        <f aca="false">IF('Result do Turno'!Y143="","",'Result do Turno'!Y143)</f>
        <v/>
      </c>
      <c r="V142" s="212" t="str">
        <f aca="false">IF('Result do Turno'!Z144="","",'Result do Turno'!Z144)</f>
        <v/>
      </c>
      <c r="W142" s="212" t="str">
        <f aca="false">IF('Result do Turno'!Z143="","",'Result do Turno'!Z143)</f>
        <v/>
      </c>
      <c r="X142" s="212" t="str">
        <f aca="false">IF('Result do Turno'!AA144="","",'Result do Turno'!AA144)</f>
        <v/>
      </c>
      <c r="Y142" s="213" t="str">
        <f aca="false">IF('Result do Turno'!AA143="","",'Result do Turno'!AA143)</f>
        <v/>
      </c>
      <c r="Z142" s="211" t="str">
        <f aca="false">IF('Result do Turno'!AL142="","",'Result do Turno'!AL142)</f>
        <v>O</v>
      </c>
      <c r="AA142" s="212" t="str">
        <f aca="false">IF('Result do Turno'!AL141="","",'Result do Turno'!AL141)</f>
        <v>W</v>
      </c>
      <c r="AB142" s="212" t="str">
        <f aca="false">IF('Result do Turno'!AM142="","",'Result do Turno'!AM142)</f>
        <v/>
      </c>
      <c r="AC142" s="212" t="str">
        <f aca="false">IF('Result do Turno'!AM141="","",'Result do Turno'!AM141)</f>
        <v/>
      </c>
      <c r="AD142" s="212" t="str">
        <f aca="false">IF('Result do Turno'!AN142="","",'Result do Turno'!AN142)</f>
        <v/>
      </c>
      <c r="AE142" s="212" t="str">
        <f aca="false">IF('Result do Turno'!AN141="","",'Result do Turno'!AN141)</f>
        <v/>
      </c>
      <c r="AF142" s="212" t="str">
        <f aca="false">IF('Result do Turno'!AO142="","",'Result do Turno'!AO142)</f>
        <v/>
      </c>
      <c r="AG142" s="213" t="str">
        <f aca="false">IF('Result do Turno'!AO141="","",'Result do Turno'!AO141)</f>
        <v/>
      </c>
      <c r="AH142" s="211" t="str">
        <f aca="false">IF('Result do Turno'!AZ140="","",'Result do Turno'!AZ140)</f>
        <v/>
      </c>
      <c r="AI142" s="212" t="str">
        <f aca="false">IF('Result do Turno'!AZ139="","",'Result do Turno'!AZ139)</f>
        <v/>
      </c>
      <c r="AJ142" s="212" t="str">
        <f aca="false">IF('Result do Turno'!BA140="","",'Result do Turno'!BA140)</f>
        <v/>
      </c>
      <c r="AK142" s="212" t="str">
        <f aca="false">IF('Result do Turno'!BA139="","",'Result do Turno'!BA139)</f>
        <v/>
      </c>
      <c r="AL142" s="212" t="str">
        <f aca="false">IF('Result do Turno'!BB140="","",'Result do Turno'!BB140)</f>
        <v/>
      </c>
      <c r="AM142" s="212" t="str">
        <f aca="false">IF('Result do Turno'!BB139="","",'Result do Turno'!BB139)</f>
        <v/>
      </c>
      <c r="AN142" s="212" t="str">
        <f aca="false">IF('Result do Turno'!BC140="","",'Result do Turno'!BC140)</f>
        <v/>
      </c>
      <c r="AO142" s="213" t="str">
        <f aca="false">IF('Result do Turno'!BC139="","",'Result do Turno'!BC139)</f>
        <v/>
      </c>
      <c r="AP142" s="211" t="str">
        <f aca="false">IF('Result do Turno'!BN144="","",'Result do Turno'!BN144)</f>
        <v>O</v>
      </c>
      <c r="AQ142" s="212" t="str">
        <f aca="false">IF('Result do Turno'!BN143="","",'Result do Turno'!BN143)</f>
        <v>W</v>
      </c>
      <c r="AR142" s="212" t="str">
        <f aca="false">IF('Result do Turno'!BO144="","",'Result do Turno'!BO144)</f>
        <v/>
      </c>
      <c r="AS142" s="212" t="str">
        <f aca="false">IF('Result do Turno'!BO143="","",'Result do Turno'!BO143)</f>
        <v/>
      </c>
      <c r="AT142" s="212" t="str">
        <f aca="false">IF('Result do Turno'!BP144="","",'Result do Turno'!BP144)</f>
        <v/>
      </c>
      <c r="AU142" s="212" t="str">
        <f aca="false">IF('Result do Turno'!BP143="","",'Result do Turno'!BP143)</f>
        <v/>
      </c>
      <c r="AV142" s="212" t="str">
        <f aca="false">IF('Result do Turno'!BQ144="","",'Result do Turno'!BQ144)</f>
        <v/>
      </c>
      <c r="AW142" s="213" t="str">
        <f aca="false">IF('Result do Turno'!BQ143="","",'Result do Turno'!BQ143)</f>
        <v/>
      </c>
      <c r="AX142" s="211" t="str">
        <f aca="false">IF('Result do Turno'!CB143="","",'Result do Turno'!CB143)</f>
        <v>W</v>
      </c>
      <c r="AY142" s="212" t="str">
        <f aca="false">IF('Result do Turno'!CB144="","",'Result do Turno'!CB144)</f>
        <v>O</v>
      </c>
      <c r="AZ142" s="212" t="str">
        <f aca="false">IF('Result do Turno'!CC143="","",'Result do Turno'!CC143)</f>
        <v/>
      </c>
      <c r="BA142" s="212" t="str">
        <f aca="false">IF('Result do Turno'!CC144="","",'Result do Turno'!CC144)</f>
        <v/>
      </c>
      <c r="BB142" s="212" t="str">
        <f aca="false">IF('Result do Turno'!CD143="","",'Result do Turno'!CD143)</f>
        <v/>
      </c>
      <c r="BC142" s="212" t="str">
        <f aca="false">IF('Result do Turno'!CD144="","",'Result do Turno'!CD144)</f>
        <v/>
      </c>
      <c r="BD142" s="212" t="str">
        <f aca="false">IF('Result do Turno'!CE143="","",'Result do Turno'!CE143)</f>
        <v/>
      </c>
      <c r="BE142" s="213" t="str">
        <f aca="false">IF('Result do Turno'!CE144="","",'Result do Turno'!CE144)</f>
        <v/>
      </c>
      <c r="BG142" s="164" t="n">
        <f aca="false">'Result do Turno'!W144</f>
        <v>0</v>
      </c>
      <c r="BH142" s="164" t="str">
        <f aca="false">IF(R142="",IF(X142="",CONCATENATE(T142,"x",U142," ",V142,"x",W142),CONCATENATE(T142,"x",U142," ",V142,"x",W142," ",X142,"x",Y142)),CONCATENATE(R142,"x",S142))</f>
        <v>OxW</v>
      </c>
      <c r="BI142" s="164" t="n">
        <f aca="false">'Result do Turno'!AK142</f>
        <v>0</v>
      </c>
      <c r="BJ142" s="164" t="str">
        <f aca="false">IF(Z142="",IF(AF142="",CONCATENATE(AB142,"x",AC142," ",AD142,"x",AE142),CONCATENATE(AB142,"x",AC142," ",AD142,"x",AE142," ",AF142,"x",AG142)),CONCATENATE(Z142,"x",AA142))</f>
        <v>OxW</v>
      </c>
      <c r="BK142" s="164" t="n">
        <f aca="false">'Result do Turno'!AY140</f>
        <v>0</v>
      </c>
      <c r="BL142" s="164" t="str">
        <f aca="false">IF(AH142="",IF(AN142="",CONCATENATE(AJ142,"x",AK142," ",AL142,"x",AM142),CONCATENATE(AJ142,"x",AK142," ",AL142,"x",AM142," ",AN142,"x",AO142)),CONCATENATE(AH142,"x",AI142))</f>
        <v>x x</v>
      </c>
      <c r="BM142" s="164" t="n">
        <f aca="false">'Result do Turno'!BM144</f>
        <v>0</v>
      </c>
      <c r="BN142" s="164" t="str">
        <f aca="false">IF(AP142="",IF(AV142="",CONCATENATE(AR142,"x",AS142," ",AT142,"x",AU142),CONCATENATE(AR142,"x",AS142," ",AT142,"x",AU142," ",AV142,"x",AW142)),CONCATENATE(AP142,"x",AQ142))</f>
        <v>OxW</v>
      </c>
      <c r="BO142" s="164" t="n">
        <f aca="false">'Result do Turno'!CA143</f>
        <v>1</v>
      </c>
      <c r="BP142" s="164" t="str">
        <f aca="false">IF(AX142="",IF(BD142="",CONCATENATE(AZ142,"x",BA142," ",BB142,"x",BC142),CONCATENATE(AZ142,"x",BA142," ",BB142,"x",BC142," ",BD142,"x",BE142)),CONCATENATE(AX142,"x",AY142))</f>
        <v>WxO</v>
      </c>
      <c r="BQ142" s="164" t="n">
        <f aca="false">IF(BH142="x x","",1)</f>
        <v>1</v>
      </c>
      <c r="BR142" s="164" t="str">
        <f aca="false">IF(BG142=1,CONCATENATE($A142, " venceu ",B142," por ",BH142),IF(BH142="OxW",CONCATENATE($A142, " perdeu para ",B142," por WxO"),CONCATENATE($A142, " perdeu para ",B142," por ",BH142)))</f>
        <v>ALEXON LEITE perdeu para JOAO GILBERTO por WxO</v>
      </c>
      <c r="BS142" s="164" t="n">
        <f aca="false">IF(BJ142="x x","",1)</f>
        <v>1</v>
      </c>
      <c r="BT142" s="164" t="str">
        <f aca="false">IF(BI142=1,CONCATENATE($A142, " venceu ",D142," por ",BJ142),IF(BJ142="OxW",CONCATENATE($A142, " perdeu para ",D142," por WxO"),CONCATENATE($A142, " perdeu para ",D142," por ",BJ142)))</f>
        <v>ALEXON LEITE perdeu para MARCOS DRUMOND por WxO</v>
      </c>
      <c r="BU142" s="164" t="str">
        <f aca="false">IF(BL142="x x","",1)</f>
        <v/>
      </c>
      <c r="BV142" s="164" t="str">
        <f aca="false">IF(BK142=1,CONCATENATE($A142, " venceu ",F142," por ",BL142),IF(BL142="OxW",CONCATENATE($A142, " perdeu para ",F142," por WxO"),CONCATENATE($A142, " perdeu para ",F142," por ",BL142)))</f>
        <v>ALEXON LEITE perdeu para THAMER HATEN por x x</v>
      </c>
      <c r="BW142" s="164" t="n">
        <f aca="false">IF(BN142="x x","",1)</f>
        <v>1</v>
      </c>
      <c r="BX142" s="164" t="str">
        <f aca="false">IF(BM142=1,CONCATENATE($A142, " venceu ",H142," por ",BN142),IF(BN142="OxW",CONCATENATE($A142, " perdeu para ",H142," por WxO"),CONCATENATE($A142, " perdeu para ",H142," por ",BN142)))</f>
        <v>ALEXON LEITE perdeu para ROSANGELA NOBLAT por WxO</v>
      </c>
      <c r="BY142" s="164" t="n">
        <f aca="false">IF(BP142="x x","",1)</f>
        <v>1</v>
      </c>
      <c r="BZ142" s="164" t="str">
        <f aca="false">IF(BO142=1,CONCATENATE($A142, " venceu ",J142," por ",BP142),IF(BP142="OxW",CONCATENATE($A142, " perdeu para ",J142," por WxO"),CONCATENATE($A142, " perdeu para ",J142," por ",BP142)))</f>
        <v>ALEXON LEITE venceu LUIZ MUGLIA por WxO</v>
      </c>
      <c r="CB142" s="164" t="str">
        <f aca="false">IF(BQ142=1,BR142,CONCATENATE(A142, " x ",B142))</f>
        <v>ALEXON LEITE perdeu para JOAO GILBERTO por WxO</v>
      </c>
      <c r="CC142" s="164" t="str">
        <f aca="false">IF(BS142=1,BT142,CONCATENATE(A142, " x ",D142))</f>
        <v>ALEXON LEITE perdeu para MARCOS DRUMOND por WxO</v>
      </c>
      <c r="CD142" s="164" t="str">
        <f aca="false">IF(BU142=1,BV142,CONCATENATE(A142, " x ",F142))</f>
        <v>ALEXON LEITE x THAMER HATEN</v>
      </c>
      <c r="CE142" s="164" t="str">
        <f aca="false">IF(BW142=1,BX142,CONCATENATE(A142, " x ",H142))</f>
        <v>ALEXON LEITE perdeu para ROSANGELA NOBLAT por WxO</v>
      </c>
      <c r="CF142" s="164" t="str">
        <f aca="false">IF(BY142=1,BZ142,CONCATENATE(A142, " x ",J142))</f>
        <v>ALEXON LEITE venceu LUIZ MUGLIA por WxO</v>
      </c>
      <c r="CG142" s="164" t="n">
        <f aca="false">COUNTIF(BH142:BP142,"OxW")</f>
        <v>3</v>
      </c>
      <c r="CH142" s="164" t="str">
        <f aca="false">IF(CG142&gt;2,CONCATENATE(A142," perdeu ",CG142, " jogos por WxO - Seus resultados todos serão alterados para perdidos por WxO",""),"")</f>
        <v>ALEXON LEITE perdeu 3 jogos por WxO - Seus resultados todos serão alterados para perdidos por WxO</v>
      </c>
    </row>
    <row r="143" customFormat="false" ht="15" hidden="false" customHeight="false" outlineLevel="0" collapsed="false">
      <c r="A143" s="205" t="str">
        <f aca="false">'Result do Turno'!D143</f>
        <v>ROSANGELA NOBLAT</v>
      </c>
      <c r="B143" s="164" t="str">
        <f aca="false">'Result do Turno'!V141</f>
        <v>MARCOS DRUMOND</v>
      </c>
      <c r="C143" s="164" t="str">
        <f aca="false">IF(BQ143=1,"",IF(M143=0,A143,B143))</f>
        <v/>
      </c>
      <c r="D143" s="164" t="str">
        <f aca="false">'Result do Turno'!AJ139</f>
        <v>THAMER HATEN</v>
      </c>
      <c r="E143" s="164" t="str">
        <f aca="false">IF(BS143=1,"",IF(N143=0,A143,D143))</f>
        <v/>
      </c>
      <c r="F143" s="164" t="str">
        <f aca="false">'Result do Turno'!AX144</f>
        <v>LUIZ MUGLIA</v>
      </c>
      <c r="G143" s="164" t="str">
        <f aca="false">IF(BU143=1,"",IF(O143=0,A143,F143))</f>
        <v/>
      </c>
      <c r="H143" s="164" t="str">
        <f aca="false">'Result do Turno'!BL144</f>
        <v>ALEXON LEITE</v>
      </c>
      <c r="I143" s="164" t="str">
        <f aca="false">IF(BW143=1,"",IF(P143=0,A143,H143))</f>
        <v/>
      </c>
      <c r="J143" s="164" t="str">
        <f aca="false">'Result do Turno'!BZ141</f>
        <v>JOAO GILBERTO</v>
      </c>
      <c r="K143" s="164" t="str">
        <f aca="false">IF(BY143=1,"",IF(Q143=0,A143,J143))</f>
        <v/>
      </c>
      <c r="M143" s="207" t="n">
        <f aca="false">'Result do Turno'!U141</f>
        <v>0</v>
      </c>
      <c r="N143" s="207" t="str">
        <f aca="false">'Result do Turno'!AI139</f>
        <v>(D)</v>
      </c>
      <c r="O143" s="207" t="str">
        <f aca="false">'Result do Turno'!AW144</f>
        <v>(D)</v>
      </c>
      <c r="P143" s="207" t="n">
        <f aca="false">'Result do Turno'!BK144</f>
        <v>0</v>
      </c>
      <c r="Q143" s="207" t="str">
        <f aca="false">'Result do Turno'!BY141</f>
        <v>(D)</v>
      </c>
      <c r="R143" s="211" t="str">
        <f aca="false">IF('Result do Turno'!X142="","",'Result do Turno'!X142)</f>
        <v/>
      </c>
      <c r="S143" s="212" t="str">
        <f aca="false">IF('Result do Turno'!X141="","",'Result do Turno'!X141)</f>
        <v/>
      </c>
      <c r="T143" s="212" t="n">
        <f aca="false">IF('Result do Turno'!Y142="","",'Result do Turno'!Y142)</f>
        <v>1</v>
      </c>
      <c r="U143" s="212" t="n">
        <f aca="false">IF('Result do Turno'!Y141="","",'Result do Turno'!Y141)</f>
        <v>6</v>
      </c>
      <c r="V143" s="212" t="n">
        <f aca="false">IF('Result do Turno'!Z142="","",'Result do Turno'!Z142)</f>
        <v>2</v>
      </c>
      <c r="W143" s="212" t="n">
        <f aca="false">IF('Result do Turno'!Z141="","",'Result do Turno'!Z141)</f>
        <v>6</v>
      </c>
      <c r="X143" s="212" t="str">
        <f aca="false">IF('Result do Turno'!AA142="","",'Result do Turno'!AA142)</f>
        <v/>
      </c>
      <c r="Y143" s="213" t="str">
        <f aca="false">IF('Result do Turno'!AA141="","",'Result do Turno'!AA141)</f>
        <v/>
      </c>
      <c r="Z143" s="211" t="str">
        <f aca="false">IF('Result do Turno'!AL143="","",'Result do Turno'!AL143)</f>
        <v>W</v>
      </c>
      <c r="AA143" s="212" t="str">
        <f aca="false">IF('Result do Turno'!AL144="","",'Result do Turno'!AL144)</f>
        <v>O</v>
      </c>
      <c r="AB143" s="212" t="str">
        <f aca="false">IF('Result do Turno'!AM143="","",'Result do Turno'!AM143)</f>
        <v/>
      </c>
      <c r="AC143" s="212" t="str">
        <f aca="false">IF('Result do Turno'!AM144="","",'Result do Turno'!AM144)</f>
        <v/>
      </c>
      <c r="AD143" s="212" t="str">
        <f aca="false">IF('Result do Turno'!AN143="","",'Result do Turno'!AN143)</f>
        <v/>
      </c>
      <c r="AE143" s="212" t="str">
        <f aca="false">IF('Result do Turno'!AN144="","",'Result do Turno'!AN144)</f>
        <v/>
      </c>
      <c r="AF143" s="212" t="str">
        <f aca="false">IF('Result do Turno'!AO143="","",'Result do Turno'!AO143)</f>
        <v/>
      </c>
      <c r="AG143" s="213" t="str">
        <f aca="false">IF('Result do Turno'!AO144="","",'Result do Turno'!AO144)</f>
        <v/>
      </c>
      <c r="AH143" s="211" t="str">
        <f aca="false">IF('Result do Turno'!AZ143="","",'Result do Turno'!AZ143)</f>
        <v>W</v>
      </c>
      <c r="AI143" s="212" t="str">
        <f aca="false">IF('Result do Turno'!AZ144="","",'Result do Turno'!AZ144)</f>
        <v>O</v>
      </c>
      <c r="AJ143" s="212" t="str">
        <f aca="false">IF('Result do Turno'!BA143="","",'Result do Turno'!BA143)</f>
        <v/>
      </c>
      <c r="AK143" s="212" t="str">
        <f aca="false">IF('Result do Turno'!BA144="","",'Result do Turno'!BA144)</f>
        <v/>
      </c>
      <c r="AL143" s="212" t="str">
        <f aca="false">IF('Result do Turno'!BB143="","",'Result do Turno'!BB143)</f>
        <v/>
      </c>
      <c r="AM143" s="212" t="str">
        <f aca="false">IF('Result do Turno'!BB144="","",'Result do Turno'!BB144)</f>
        <v/>
      </c>
      <c r="AN143" s="212" t="str">
        <f aca="false">IF('Result do Turno'!BC143="","",'Result do Turno'!BC143)</f>
        <v/>
      </c>
      <c r="AO143" s="213" t="str">
        <f aca="false">IF('Result do Turno'!BC144="","",'Result do Turno'!BC144)</f>
        <v/>
      </c>
      <c r="AP143" s="211" t="str">
        <f aca="false">IF('Result do Turno'!BN143="","",'Result do Turno'!BN143)</f>
        <v>W</v>
      </c>
      <c r="AQ143" s="212" t="str">
        <f aca="false">IF('Result do Turno'!BN144="","",'Result do Turno'!BN144)</f>
        <v>O</v>
      </c>
      <c r="AR143" s="212" t="str">
        <f aca="false">IF('Result do Turno'!BO143="","",'Result do Turno'!BO143)</f>
        <v/>
      </c>
      <c r="AS143" s="212" t="str">
        <f aca="false">IF('Result do Turno'!BO144="","",'Result do Turno'!BO144)</f>
        <v/>
      </c>
      <c r="AT143" s="212" t="str">
        <f aca="false">IF('Result do Turno'!BP143="","",'Result do Turno'!BP143)</f>
        <v/>
      </c>
      <c r="AU143" s="212" t="str">
        <f aca="false">IF('Result do Turno'!BP144="","",'Result do Turno'!BP144)</f>
        <v/>
      </c>
      <c r="AV143" s="212" t="str">
        <f aca="false">IF('Result do Turno'!BQ143="","",'Result do Turno'!BQ143)</f>
        <v/>
      </c>
      <c r="AW143" s="213" t="str">
        <f aca="false">IF('Result do Turno'!BQ144="","",'Result do Turno'!BQ144)</f>
        <v/>
      </c>
      <c r="AX143" s="211" t="str">
        <f aca="false">IF('Result do Turno'!CB142="","",'Result do Turno'!CB142)</f>
        <v>O</v>
      </c>
      <c r="AY143" s="212" t="str">
        <f aca="false">IF('Result do Turno'!CB141="","",'Result do Turno'!CB141)</f>
        <v>W</v>
      </c>
      <c r="AZ143" s="212" t="str">
        <f aca="false">IF('Result do Turno'!CC142="","",'Result do Turno'!CC142)</f>
        <v/>
      </c>
      <c r="BA143" s="212" t="str">
        <f aca="false">IF('Result do Turno'!CC141="","",'Result do Turno'!CC141)</f>
        <v/>
      </c>
      <c r="BB143" s="212" t="str">
        <f aca="false">IF('Result do Turno'!CD142="","",'Result do Turno'!CD142)</f>
        <v/>
      </c>
      <c r="BC143" s="212" t="str">
        <f aca="false">IF('Result do Turno'!CD141="","",'Result do Turno'!CD141)</f>
        <v/>
      </c>
      <c r="BD143" s="212" t="str">
        <f aca="false">IF('Result do Turno'!CE142="","",'Result do Turno'!CE142)</f>
        <v/>
      </c>
      <c r="BE143" s="213" t="str">
        <f aca="false">IF('Result do Turno'!CE141="","",'Result do Turno'!CE141)</f>
        <v/>
      </c>
      <c r="BG143" s="164" t="n">
        <f aca="false">'Result do Turno'!W142</f>
        <v>0</v>
      </c>
      <c r="BH143" s="164" t="str">
        <f aca="false">IF(R143="",IF(X143="",CONCATENATE(T143,"x",U143," ",V143,"x",W143),CONCATENATE(T143,"x",U143," ",V143,"x",W143," ",X143,"x",Y143)),CONCATENATE(R143,"x",S143))</f>
        <v>1x6 2x6</v>
      </c>
      <c r="BI143" s="164" t="n">
        <f aca="false">'Result do Turno'!AK140</f>
        <v>0</v>
      </c>
      <c r="BJ143" s="164" t="str">
        <f aca="false">IF(Z143="",IF(AF143="",CONCATENATE(AB143,"x",AC143," ",AD143,"x",AE143),CONCATENATE(AB143,"x",AC143," ",AD143,"x",AE143," ",AF143,"x",AG143)),CONCATENATE(Z143,"x",AA143))</f>
        <v>WxO</v>
      </c>
      <c r="BK143" s="164" t="n">
        <f aca="false">'Result do Turno'!AY143</f>
        <v>1</v>
      </c>
      <c r="BL143" s="164" t="str">
        <f aca="false">IF(AH143="",IF(AN143="",CONCATENATE(AJ143,"x",AK143," ",AL143,"x",AM143),CONCATENATE(AJ143,"x",AK143," ",AL143,"x",AM143," ",AN143,"x",AO143)),CONCATENATE(AH143,"x",AI143))</f>
        <v>WxO</v>
      </c>
      <c r="BM143" s="164" t="n">
        <f aca="false">'Result do Turno'!BM143</f>
        <v>1</v>
      </c>
      <c r="BN143" s="164" t="str">
        <f aca="false">IF(AP143="",IF(AV143="",CONCATENATE(AR143,"x",AS143," ",AT143,"x",AU143),CONCATENATE(AR143,"x",AS143," ",AT143,"x",AU143," ",AV143,"x",AW143)),CONCATENATE(AP143,"x",AQ143))</f>
        <v>WxO</v>
      </c>
      <c r="BO143" s="164" t="n">
        <f aca="false">'Result do Turno'!CA142</f>
        <v>0</v>
      </c>
      <c r="BP143" s="164" t="str">
        <f aca="false">IF(AX143="",IF(BD143="",CONCATENATE(AZ143,"x",BA143," ",BB143,"x",BC143),CONCATENATE(AZ143,"x",BA143," ",BB143,"x",BC143," ",BD143,"x",BE143)),CONCATENATE(AX143,"x",AY143))</f>
        <v>OxW</v>
      </c>
      <c r="BQ143" s="164" t="n">
        <f aca="false">IF(BH143="x x","",1)</f>
        <v>1</v>
      </c>
      <c r="BR143" s="164" t="str">
        <f aca="false">IF(BG143=1,CONCATENATE($A143, " venceu ",B143," por ",BH143),IF(BH143="OxW",CONCATENATE($A143, " perdeu para ",B143," por WxO"),CONCATENATE($A143, " perdeu para ",B143," por ",BH143)))</f>
        <v>ROSANGELA NOBLAT perdeu para MARCOS DRUMOND por 1x6 2x6</v>
      </c>
      <c r="BS143" s="164" t="n">
        <f aca="false">IF(BJ143="x x","",1)</f>
        <v>1</v>
      </c>
      <c r="BT143" s="164" t="str">
        <f aca="false">IF(BI143=1,CONCATENATE($A143, " venceu ",D143," por ",BJ143),IF(BJ143="OxW",CONCATENATE($A143, " perdeu para ",D143," por WxO"),CONCATENATE($A143, " perdeu para ",D143," por ",BJ143)))</f>
        <v>ROSANGELA NOBLAT perdeu para THAMER HATEN por WxO</v>
      </c>
      <c r="BU143" s="164" t="n">
        <f aca="false">IF(BL143="x x","",1)</f>
        <v>1</v>
      </c>
      <c r="BV143" s="164" t="str">
        <f aca="false">IF(BK143=1,CONCATENATE($A143, " venceu ",F143," por ",BL143),IF(BL143="OxW",CONCATENATE($A143, " perdeu para ",F143," por WxO"),CONCATENATE($A143, " perdeu para ",F143," por ",BL143)))</f>
        <v>ROSANGELA NOBLAT venceu LUIZ MUGLIA por WxO</v>
      </c>
      <c r="BW143" s="164" t="n">
        <f aca="false">IF(BN143="x x","",1)</f>
        <v>1</v>
      </c>
      <c r="BX143" s="164" t="str">
        <f aca="false">IF(BM143=1,CONCATENATE($A143, " venceu ",H143," por ",BN143),IF(BN143="OxW",CONCATENATE($A143, " perdeu para ",H143," por WxO"),CONCATENATE($A143, " perdeu para ",H143," por ",BN143)))</f>
        <v>ROSANGELA NOBLAT venceu ALEXON LEITE por WxO</v>
      </c>
      <c r="BY143" s="164" t="n">
        <f aca="false">IF(BP143="x x","",1)</f>
        <v>1</v>
      </c>
      <c r="BZ143" s="164" t="str">
        <f aca="false">IF(BO143=1,CONCATENATE($A143, " venceu ",J143," por ",BP143),IF(BP143="OxW",CONCATENATE($A143, " perdeu para ",J143," por WxO"),CONCATENATE($A143, " perdeu para ",J143," por ",BP143)))</f>
        <v>ROSANGELA NOBLAT perdeu para JOAO GILBERTO por WxO</v>
      </c>
      <c r="CB143" s="164" t="str">
        <f aca="false">IF(BQ143=1,BR143,CONCATENATE(A143, " x ",B143))</f>
        <v>ROSANGELA NOBLAT perdeu para MARCOS DRUMOND por 1x6 2x6</v>
      </c>
      <c r="CC143" s="164" t="str">
        <f aca="false">IF(BS143=1,BT143,CONCATENATE(A143, " x ",D143))</f>
        <v>ROSANGELA NOBLAT perdeu para THAMER HATEN por WxO</v>
      </c>
      <c r="CD143" s="164" t="str">
        <f aca="false">IF(BU143=1,BV143,CONCATENATE(A143, " x ",F143))</f>
        <v>ROSANGELA NOBLAT venceu LUIZ MUGLIA por WxO</v>
      </c>
      <c r="CE143" s="164" t="str">
        <f aca="false">IF(BW143=1,BX143,CONCATENATE(A143, " x ",H143))</f>
        <v>ROSANGELA NOBLAT venceu ALEXON LEITE por WxO</v>
      </c>
      <c r="CF143" s="164" t="str">
        <f aca="false">IF(BY143=1,BZ143,CONCATENATE(A143, " x ",J143))</f>
        <v>ROSANGELA NOBLAT perdeu para JOAO GILBERTO por WxO</v>
      </c>
      <c r="CG143" s="164" t="n">
        <f aca="false">COUNTIF(BH143:BP143,"OxW")</f>
        <v>1</v>
      </c>
      <c r="CH143" s="164" t="str">
        <f aca="false">IF(CG143&gt;2,CONCATENATE(A143," perdeu ",CG143, " jogos por WxO - Seus resultados todos serão alterados para perdidos por WxO",""),"")</f>
        <v/>
      </c>
    </row>
    <row r="144" customFormat="false" ht="15" hidden="false" customHeight="false" outlineLevel="0" collapsed="false">
      <c r="A144" s="205" t="str">
        <f aca="false">'Result do Turno'!D144</f>
        <v>LUIZ MUGLIA</v>
      </c>
      <c r="B144" s="164" t="str">
        <f aca="false">'Result do Turno'!V139</f>
        <v>THAMER HATEN</v>
      </c>
      <c r="C144" s="164" t="str">
        <f aca="false">IF(BQ144=1,"",IF(M144=0,A144,B144))</f>
        <v/>
      </c>
      <c r="D144" s="164" t="str">
        <f aca="false">'Result do Turno'!AJ143</f>
        <v>JOAO GILBERTO</v>
      </c>
      <c r="E144" s="164" t="str">
        <f aca="false">IF(BS144=1,"",IF(N144=0,A144,D144))</f>
        <v/>
      </c>
      <c r="F144" s="164" t="str">
        <f aca="false">'Result do Turno'!AX143</f>
        <v>ROSANGELA NOBLAT</v>
      </c>
      <c r="G144" s="164" t="str">
        <f aca="false">IF(BU144=1,"",IF(O144=0,A144,F144))</f>
        <v/>
      </c>
      <c r="H144" s="164" t="str">
        <f aca="false">'Result do Turno'!BL141</f>
        <v>MARCOS DRUMOND</v>
      </c>
      <c r="I144" s="164" t="str">
        <f aca="false">IF(BW144=1,"",IF(P144=0,A144,H144))</f>
        <v/>
      </c>
      <c r="J144" s="164" t="str">
        <f aca="false">'Result do Turno'!BZ143</f>
        <v>ALEXON LEITE</v>
      </c>
      <c r="K144" s="164" t="str">
        <f aca="false">IF(BY144=1,"",IF(Q144=0,A144,J144))</f>
        <v/>
      </c>
      <c r="M144" s="207" t="n">
        <f aca="false">'Result do Turno'!U139</f>
        <v>0</v>
      </c>
      <c r="N144" s="207" t="str">
        <f aca="false">'Result do Turno'!AI143</f>
        <v>(D)</v>
      </c>
      <c r="O144" s="207" t="n">
        <f aca="false">'Result do Turno'!AW143</f>
        <v>0</v>
      </c>
      <c r="P144" s="207" t="n">
        <f aca="false">'Result do Turno'!BK141</f>
        <v>0</v>
      </c>
      <c r="Q144" s="207" t="str">
        <f aca="false">'Result do Turno'!BY143</f>
        <v>(D)</v>
      </c>
      <c r="R144" s="214" t="str">
        <f aca="false">IF('Result do Turno'!X140="","",'Result do Turno'!X140)</f>
        <v>O</v>
      </c>
      <c r="S144" s="215" t="str">
        <f aca="false">IF('Result do Turno'!X139="","",'Result do Turno'!X139)</f>
        <v>W</v>
      </c>
      <c r="T144" s="215" t="str">
        <f aca="false">IF('Result do Turno'!Y140="","",'Result do Turno'!Y140)</f>
        <v/>
      </c>
      <c r="U144" s="215" t="str">
        <f aca="false">IF('Result do Turno'!Y139="","",'Result do Turno'!Y139)</f>
        <v/>
      </c>
      <c r="V144" s="215" t="str">
        <f aca="false">IF('Result do Turno'!Z140="","",'Result do Turno'!Z140)</f>
        <v/>
      </c>
      <c r="W144" s="215" t="str">
        <f aca="false">IF('Result do Turno'!Z139="","",'Result do Turno'!Z139)</f>
        <v/>
      </c>
      <c r="X144" s="215" t="str">
        <f aca="false">IF('Result do Turno'!AA140="","",'Result do Turno'!AA140)</f>
        <v/>
      </c>
      <c r="Y144" s="216" t="str">
        <f aca="false">IF('Result do Turno'!AA139="","",'Result do Turno'!AA139)</f>
        <v/>
      </c>
      <c r="Z144" s="214" t="str">
        <f aca="false">IF('Result do Turno'!AL144="","",'Result do Turno'!AL144)</f>
        <v>O</v>
      </c>
      <c r="AA144" s="215" t="str">
        <f aca="false">IF('Result do Turno'!AL143="","",'Result do Turno'!AL143)</f>
        <v>W</v>
      </c>
      <c r="AB144" s="215" t="str">
        <f aca="false">IF('Result do Turno'!AM144="","",'Result do Turno'!AM144)</f>
        <v/>
      </c>
      <c r="AC144" s="215" t="str">
        <f aca="false">IF('Result do Turno'!AM143="","",'Result do Turno'!AM143)</f>
        <v/>
      </c>
      <c r="AD144" s="215" t="str">
        <f aca="false">IF('Result do Turno'!AN144="","",'Result do Turno'!AN144)</f>
        <v/>
      </c>
      <c r="AE144" s="215" t="str">
        <f aca="false">IF('Result do Turno'!AN143="","",'Result do Turno'!AN143)</f>
        <v/>
      </c>
      <c r="AF144" s="215" t="str">
        <f aca="false">IF('Result do Turno'!AO144="","",'Result do Turno'!AO144)</f>
        <v/>
      </c>
      <c r="AG144" s="216" t="str">
        <f aca="false">IF('Result do Turno'!AO143="","",'Result do Turno'!AO143)</f>
        <v/>
      </c>
      <c r="AH144" s="214" t="str">
        <f aca="false">IF('Result do Turno'!AZ144="","",'Result do Turno'!AZ144)</f>
        <v>O</v>
      </c>
      <c r="AI144" s="215" t="str">
        <f aca="false">IF('Result do Turno'!AZ143="","",'Result do Turno'!AZ143)</f>
        <v>W</v>
      </c>
      <c r="AJ144" s="215" t="str">
        <f aca="false">IF('Result do Turno'!BA144="","",'Result do Turno'!BA144)</f>
        <v/>
      </c>
      <c r="AK144" s="215" t="str">
        <f aca="false">IF('Result do Turno'!BA143="","",'Result do Turno'!BA143)</f>
        <v/>
      </c>
      <c r="AL144" s="215" t="str">
        <f aca="false">IF('Result do Turno'!BB144="","",'Result do Turno'!BB144)</f>
        <v/>
      </c>
      <c r="AM144" s="215" t="str">
        <f aca="false">IF('Result do Turno'!BB143="","",'Result do Turno'!BB143)</f>
        <v/>
      </c>
      <c r="AN144" s="215" t="str">
        <f aca="false">IF('Result do Turno'!BC144="","",'Result do Turno'!BC144)</f>
        <v/>
      </c>
      <c r="AO144" s="216" t="str">
        <f aca="false">IF('Result do Turno'!BC143="","",'Result do Turno'!BC143)</f>
        <v/>
      </c>
      <c r="AP144" s="214" t="str">
        <f aca="false">IF('Result do Turno'!BN142="","",'Result do Turno'!BN142)</f>
        <v>O</v>
      </c>
      <c r="AQ144" s="215" t="str">
        <f aca="false">IF('Result do Turno'!BN141="","",'Result do Turno'!BN141)</f>
        <v>W</v>
      </c>
      <c r="AR144" s="215" t="str">
        <f aca="false">IF('Result do Turno'!BO142="","",'Result do Turno'!BO142)</f>
        <v/>
      </c>
      <c r="AS144" s="215" t="str">
        <f aca="false">IF('Result do Turno'!BO141="","",'Result do Turno'!BO141)</f>
        <v/>
      </c>
      <c r="AT144" s="215" t="str">
        <f aca="false">IF('Result do Turno'!BP142="","",'Result do Turno'!BP142)</f>
        <v/>
      </c>
      <c r="AU144" s="215" t="str">
        <f aca="false">IF('Result do Turno'!BP141="","",'Result do Turno'!BP141)</f>
        <v/>
      </c>
      <c r="AV144" s="215" t="str">
        <f aca="false">IF('Result do Turno'!BQ142="","",'Result do Turno'!BQ142)</f>
        <v/>
      </c>
      <c r="AW144" s="216" t="str">
        <f aca="false">IF('Result do Turno'!BQ141="","",'Result do Turno'!BQ141)</f>
        <v/>
      </c>
      <c r="AX144" s="214" t="str">
        <f aca="false">IF('Result do Turno'!CB144="","",'Result do Turno'!CB144)</f>
        <v>O</v>
      </c>
      <c r="AY144" s="215" t="str">
        <f aca="false">IF('Result do Turno'!CB143="","",'Result do Turno'!CB143)</f>
        <v>W</v>
      </c>
      <c r="AZ144" s="215" t="str">
        <f aca="false">IF('Result do Turno'!CC144="","",'Result do Turno'!CC144)</f>
        <v/>
      </c>
      <c r="BA144" s="215" t="str">
        <f aca="false">IF('Result do Turno'!CC143="","",'Result do Turno'!CC143)</f>
        <v/>
      </c>
      <c r="BB144" s="215" t="str">
        <f aca="false">IF('Result do Turno'!CD144="","",'Result do Turno'!CD144)</f>
        <v/>
      </c>
      <c r="BC144" s="215" t="str">
        <f aca="false">IF('Result do Turno'!CD143="","",'Result do Turno'!CD143)</f>
        <v/>
      </c>
      <c r="BD144" s="215" t="str">
        <f aca="false">IF('Result do Turno'!CE144="","",'Result do Turno'!CE144)</f>
        <v/>
      </c>
      <c r="BE144" s="216" t="str">
        <f aca="false">IF('Result do Turno'!CE143="","",'Result do Turno'!CE143)</f>
        <v/>
      </c>
      <c r="BG144" s="164" t="n">
        <f aca="false">'Result do Turno'!W140</f>
        <v>0</v>
      </c>
      <c r="BH144" s="164" t="str">
        <f aca="false">IF(R144="",IF(X144="",CONCATENATE(T144,"x",U144," ",V144,"x",W144),CONCATENATE(T144,"x",U144," ",V144,"x",W144," ",X144,"x",Y144)),CONCATENATE(R144,"x",S144))</f>
        <v>OxW</v>
      </c>
      <c r="BI144" s="164" t="n">
        <f aca="false">'Result do Turno'!AK144</f>
        <v>0</v>
      </c>
      <c r="BJ144" s="164" t="str">
        <f aca="false">IF(Z144="",IF(AF144="",CONCATENATE(AB144,"x",AC144," ",AD144,"x",AE144),CONCATENATE(AB144,"x",AC144," ",AD144,"x",AE144," ",AF144,"x",AG144)),CONCATENATE(Z144,"x",AA144))</f>
        <v>OxW</v>
      </c>
      <c r="BK144" s="164" t="n">
        <f aca="false">'Result do Turno'!AY144</f>
        <v>0</v>
      </c>
      <c r="BL144" s="164" t="str">
        <f aca="false">IF(AH144="",IF(AN144="",CONCATENATE(AJ144,"x",AK144," ",AL144,"x",AM144),CONCATENATE(AJ144,"x",AK144," ",AL144,"x",AM144," ",AN144,"x",AO144)),CONCATENATE(AH144,"x",AI144))</f>
        <v>OxW</v>
      </c>
      <c r="BM144" s="164" t="n">
        <f aca="false">'Result do Turno'!BM142</f>
        <v>0</v>
      </c>
      <c r="BN144" s="164" t="str">
        <f aca="false">IF(AP144="",IF(AV144="",CONCATENATE(AR144,"x",AS144," ",AT144,"x",AU144),CONCATENATE(AR144,"x",AS144," ",AT144,"x",AU144," ",AV144,"x",AW144)),CONCATENATE(AP144,"x",AQ144))</f>
        <v>OxW</v>
      </c>
      <c r="BO144" s="164" t="n">
        <f aca="false">'Result do Turno'!CA144</f>
        <v>0</v>
      </c>
      <c r="BP144" s="164" t="str">
        <f aca="false">IF(AX144="",IF(BD144="",CONCATENATE(AZ144,"x",BA144," ",BB144,"x",BC144),CONCATENATE(AZ144,"x",BA144," ",BB144,"x",BC144," ",BD144,"x",BE144)),CONCATENATE(AX144,"x",AY144))</f>
        <v>OxW</v>
      </c>
      <c r="BQ144" s="164" t="n">
        <f aca="false">IF(BH144="x x","",1)</f>
        <v>1</v>
      </c>
      <c r="BR144" s="164" t="str">
        <f aca="false">IF(BG144=1,CONCATENATE($A144, " venceu ",B144," por ",BH144),IF(BH144="OxW",CONCATENATE($A144, " perdeu para ",B144," por WxO"),CONCATENATE($A144, " perdeu para ",B144," por ",BH144)))</f>
        <v>LUIZ MUGLIA perdeu para THAMER HATEN por WxO</v>
      </c>
      <c r="BS144" s="164" t="n">
        <f aca="false">IF(BJ144="x x","",1)</f>
        <v>1</v>
      </c>
      <c r="BT144" s="164" t="str">
        <f aca="false">IF(BI144=1,CONCATENATE($A144, " venceu ",D144," por ",BJ144),IF(BJ144="OxW",CONCATENATE($A144, " perdeu para ",D144," por WxO"),CONCATENATE($A144, " perdeu para ",D144," por ",BJ144)))</f>
        <v>LUIZ MUGLIA perdeu para JOAO GILBERTO por WxO</v>
      </c>
      <c r="BU144" s="164" t="n">
        <f aca="false">IF(BL144="x x","",1)</f>
        <v>1</v>
      </c>
      <c r="BV144" s="164" t="str">
        <f aca="false">IF(BK144=1,CONCATENATE($A144, " venceu ",F144," por ",BL144),IF(BL144="OxW",CONCATENATE($A144, " perdeu para ",F144," por WxO"),CONCATENATE($A144, " perdeu para ",F144," por ",BL144)))</f>
        <v>LUIZ MUGLIA perdeu para ROSANGELA NOBLAT por WxO</v>
      </c>
      <c r="BW144" s="164" t="n">
        <f aca="false">IF(BN144="x x","",1)</f>
        <v>1</v>
      </c>
      <c r="BX144" s="164" t="str">
        <f aca="false">IF(BM144=1,CONCATENATE($A144, " venceu ",H144," por ",BN144),IF(BN144="OxW",CONCATENATE($A144, " perdeu para ",H144," por WxO"),CONCATENATE($A144, " perdeu para ",H144," por ",BN144)))</f>
        <v>LUIZ MUGLIA perdeu para MARCOS DRUMOND por WxO</v>
      </c>
      <c r="BY144" s="164" t="n">
        <f aca="false">IF(BP144="x x","",1)</f>
        <v>1</v>
      </c>
      <c r="BZ144" s="164" t="str">
        <f aca="false">IF(BO144=1,CONCATENATE($A144, " venceu ",J144," por ",BP144),IF(BP144="OxW",CONCATENATE($A144, " perdeu para ",J144," por WxO"),CONCATENATE($A144, " perdeu para ",J144," por ",BP144)))</f>
        <v>LUIZ MUGLIA perdeu para ALEXON LEITE por WxO</v>
      </c>
      <c r="CB144" s="164" t="str">
        <f aca="false">IF(BQ144=1,BR144,CONCATENATE(A144, " x ",B144))</f>
        <v>LUIZ MUGLIA perdeu para THAMER HATEN por WxO</v>
      </c>
      <c r="CC144" s="164" t="str">
        <f aca="false">IF(BS144=1,BT144,CONCATENATE(A144, " x ",D144))</f>
        <v>LUIZ MUGLIA perdeu para JOAO GILBERTO por WxO</v>
      </c>
      <c r="CD144" s="164" t="str">
        <f aca="false">IF(BU144=1,BV144,CONCATENATE(A144, " x ",F144))</f>
        <v>LUIZ MUGLIA perdeu para ROSANGELA NOBLAT por WxO</v>
      </c>
      <c r="CE144" s="164" t="str">
        <f aca="false">IF(BW144=1,BX144,CONCATENATE(A144, " x ",H144))</f>
        <v>LUIZ MUGLIA perdeu para MARCOS DRUMOND por WxO</v>
      </c>
      <c r="CF144" s="164" t="str">
        <f aca="false">IF(BY144=1,BZ144,CONCATENATE(A144, " x ",J144))</f>
        <v>LUIZ MUGLIA perdeu para ALEXON LEITE por WxO</v>
      </c>
      <c r="CG144" s="164" t="n">
        <f aca="false">COUNTIF(BH144:BP144,"OxW")</f>
        <v>5</v>
      </c>
      <c r="CH144" s="164" t="str">
        <f aca="false">IF(CG144&gt;2,CONCATENATE(A144," perdeu ",CG144, " jogos por WxO - Seus resultados todos serão alterados para perdidos por WxO",""),"")</f>
        <v>LUIZ MUGLIA perdeu 5 jogos por WxO - Seus resultados todos serão alterados para perdidos por WxO</v>
      </c>
    </row>
    <row r="148" customFormat="false" ht="15" hidden="false" customHeight="false" outlineLevel="0" collapsed="false">
      <c r="A148" s="205" t="str">
        <f aca="false">'Result do Turno'!D148</f>
        <v>RICARDO BARBOSA</v>
      </c>
      <c r="B148" s="206" t="str">
        <f aca="false">'Result do Turno'!V149</f>
        <v>TARCIO</v>
      </c>
      <c r="C148" s="164" t="str">
        <f aca="false">IF(BQ148=1,"",IF(M148=0,A148,B148))</f>
        <v/>
      </c>
      <c r="D148" s="164" t="str">
        <f aca="false">'Result do Turno'!AJ149</f>
        <v>HAMILTON COLARES</v>
      </c>
      <c r="E148" s="164" t="str">
        <f aca="false">IF(BS148=1,"",IF(N148=0,A148,D148))</f>
        <v/>
      </c>
      <c r="F148" s="206" t="str">
        <f aca="false">'Result do Turno'!AX149</f>
        <v>MARCIA DANTAS</v>
      </c>
      <c r="G148" s="164" t="str">
        <f aca="false">IF(BU148=1,"",IF(O148=0,A148,F148))</f>
        <v/>
      </c>
      <c r="H148" s="206" t="str">
        <f aca="false">'Result do Turno'!BL149</f>
        <v>THALLES OLIVEIRA</v>
      </c>
      <c r="I148" s="164" t="str">
        <f aca="false">IF(BW148=1,"",IF(P148=0,A148,H148))</f>
        <v/>
      </c>
      <c r="J148" s="206" t="str">
        <f aca="false">'Result do Turno'!BZ149</f>
        <v>SANDSON AZEVEDO</v>
      </c>
      <c r="K148" s="164" t="str">
        <f aca="false">IF(BY148=1,"",IF(Q148=0,A148,J148))</f>
        <v/>
      </c>
      <c r="M148" s="207" t="str">
        <f aca="false">'Result do Turno'!U149</f>
        <v>(D)</v>
      </c>
      <c r="N148" s="207" t="n">
        <f aca="false">'Result do Turno'!AI149</f>
        <v>0</v>
      </c>
      <c r="O148" s="207" t="str">
        <f aca="false">'Result do Turno'!AW149</f>
        <v>(D)</v>
      </c>
      <c r="P148" s="207" t="n">
        <f aca="false">'Result do Turno'!BK149</f>
        <v>0</v>
      </c>
      <c r="Q148" s="207" t="str">
        <f aca="false">'Result do Turno'!BY149</f>
        <v>(D)</v>
      </c>
      <c r="R148" s="208" t="str">
        <f aca="false">IF('Result do Turno'!X148="","",'Result do Turno'!X148)</f>
        <v/>
      </c>
      <c r="S148" s="209" t="str">
        <f aca="false">IF('Result do Turno'!X149="","",'Result do Turno'!X149)</f>
        <v/>
      </c>
      <c r="T148" s="209" t="n">
        <f aca="false">IF('Result do Turno'!Y148="","",'Result do Turno'!Y148)</f>
        <v>3</v>
      </c>
      <c r="U148" s="209" t="n">
        <f aca="false">IF('Result do Turno'!Y149="","",'Result do Turno'!Y149)</f>
        <v>6</v>
      </c>
      <c r="V148" s="209" t="n">
        <f aca="false">IF('Result do Turno'!Z148="","",'Result do Turno'!Z148)</f>
        <v>1</v>
      </c>
      <c r="W148" s="209" t="n">
        <f aca="false">IF('Result do Turno'!Z149="","",'Result do Turno'!Z149)</f>
        <v>6</v>
      </c>
      <c r="X148" s="209" t="str">
        <f aca="false">IF('Result do Turno'!AA148="","",'Result do Turno'!AA148)</f>
        <v/>
      </c>
      <c r="Y148" s="210" t="str">
        <f aca="false">IF('Result do Turno'!AA149="","",'Result do Turno'!AA149)</f>
        <v/>
      </c>
      <c r="Z148" s="208" t="str">
        <f aca="false">IF('Result do Turno'!AL148="","",'Result do Turno'!AL148)</f>
        <v>O</v>
      </c>
      <c r="AA148" s="209" t="str">
        <f aca="false">IF('Result do Turno'!AL149="","",'Result do Turno'!AL149)</f>
        <v>W</v>
      </c>
      <c r="AB148" s="209" t="str">
        <f aca="false">IF('Result do Turno'!AM148="","",'Result do Turno'!AM148)</f>
        <v/>
      </c>
      <c r="AC148" s="209" t="str">
        <f aca="false">IF('Result do Turno'!AM149="","",'Result do Turno'!AM149)</f>
        <v/>
      </c>
      <c r="AD148" s="209" t="str">
        <f aca="false">IF('Result do Turno'!AN148="","",'Result do Turno'!AN148)</f>
        <v/>
      </c>
      <c r="AE148" s="209" t="str">
        <f aca="false">IF('Result do Turno'!AN149="","",'Result do Turno'!AN149)</f>
        <v/>
      </c>
      <c r="AF148" s="209" t="str">
        <f aca="false">IF('Result do Turno'!AO148="","",'Result do Turno'!AO148)</f>
        <v/>
      </c>
      <c r="AG148" s="210" t="str">
        <f aca="false">IF('Result do Turno'!AO149="","",'Result do Turno'!AO149)</f>
        <v/>
      </c>
      <c r="AH148" s="208" t="str">
        <f aca="false">IF('Result do Turno'!AZ148="","",'Result do Turno'!AZ148)</f>
        <v>O</v>
      </c>
      <c r="AI148" s="209" t="str">
        <f aca="false">IF('Result do Turno'!AZ149="","",'Result do Turno'!AZ149)</f>
        <v>W</v>
      </c>
      <c r="AJ148" s="209" t="str">
        <f aca="false">IF('Result do Turno'!BA148="","",'Result do Turno'!BA148)</f>
        <v/>
      </c>
      <c r="AK148" s="209" t="str">
        <f aca="false">IF('Result do Turno'!BA149="","",'Result do Turno'!BA149)</f>
        <v/>
      </c>
      <c r="AL148" s="209" t="str">
        <f aca="false">IF('Result do Turno'!BB148="","",'Result do Turno'!BB148)</f>
        <v/>
      </c>
      <c r="AM148" s="209" t="str">
        <f aca="false">IF('Result do Turno'!BB149="","",'Result do Turno'!BB149)</f>
        <v/>
      </c>
      <c r="AN148" s="209" t="str">
        <f aca="false">IF('Result do Turno'!BC148="","",'Result do Turno'!BC148)</f>
        <v/>
      </c>
      <c r="AO148" s="210" t="str">
        <f aca="false">IF('Result do Turno'!BC149="","",'Result do Turno'!BC149)</f>
        <v/>
      </c>
      <c r="AP148" s="208" t="str">
        <f aca="false">IF('Result do Turno'!BN148="","",'Result do Turno'!BN148)</f>
        <v>O</v>
      </c>
      <c r="AQ148" s="209" t="str">
        <f aca="false">IF('Result do Turno'!BN149="","",'Result do Turno'!BN149)</f>
        <v>W</v>
      </c>
      <c r="AR148" s="209" t="str">
        <f aca="false">IF('Result do Turno'!BO148="","",'Result do Turno'!BO148)</f>
        <v/>
      </c>
      <c r="AS148" s="209" t="str">
        <f aca="false">IF('Result do Turno'!BO149="","",'Result do Turno'!BO149)</f>
        <v/>
      </c>
      <c r="AT148" s="209" t="str">
        <f aca="false">IF('Result do Turno'!BP148="","",'Result do Turno'!BP148)</f>
        <v/>
      </c>
      <c r="AU148" s="209" t="str">
        <f aca="false">IF('Result do Turno'!BP149="","",'Result do Turno'!BP149)</f>
        <v/>
      </c>
      <c r="AV148" s="209" t="str">
        <f aca="false">IF('Result do Turno'!BQ148="","",'Result do Turno'!BQ148)</f>
        <v/>
      </c>
      <c r="AW148" s="210" t="str">
        <f aca="false">IF('Result do Turno'!BQ149="","",'Result do Turno'!BQ149)</f>
        <v/>
      </c>
      <c r="AX148" s="208" t="str">
        <f aca="false">IF('Result do Turno'!CB148="","",'Result do Turno'!CB148)</f>
        <v>O</v>
      </c>
      <c r="AY148" s="209" t="str">
        <f aca="false">IF('Result do Turno'!CB149="","",'Result do Turno'!CB149)</f>
        <v>W</v>
      </c>
      <c r="AZ148" s="209" t="str">
        <f aca="false">IF('Result do Turno'!CC148="","",'Result do Turno'!CC148)</f>
        <v/>
      </c>
      <c r="BA148" s="209" t="str">
        <f aca="false">IF('Result do Turno'!CC149="","",'Result do Turno'!CC149)</f>
        <v/>
      </c>
      <c r="BB148" s="209" t="str">
        <f aca="false">IF('Result do Turno'!CD148="","",'Result do Turno'!CD148)</f>
        <v/>
      </c>
      <c r="BC148" s="209" t="str">
        <f aca="false">IF('Result do Turno'!CD149="","",'Result do Turno'!CD149)</f>
        <v/>
      </c>
      <c r="BD148" s="209" t="str">
        <f aca="false">IF('Result do Turno'!CE148="","",'Result do Turno'!CE148)</f>
        <v/>
      </c>
      <c r="BE148" s="210" t="str">
        <f aca="false">IF('Result do Turno'!CE149="","",'Result do Turno'!CE149)</f>
        <v/>
      </c>
      <c r="BG148" s="164" t="n">
        <f aca="false">'Result do Turno'!W148</f>
        <v>0</v>
      </c>
      <c r="BH148" s="164" t="str">
        <f aca="false">IF(R148="",IF(X148="",CONCATENATE(T148,"x",U148," ",V148,"x",W148),CONCATENATE(T148,"x",U148," ",V148,"x",W148," ",X148,"x",Y148)),CONCATENATE(R148,"x",S148))</f>
        <v>3x6 1x6</v>
      </c>
      <c r="BI148" s="164" t="n">
        <f aca="false">'Result do Turno'!AK148</f>
        <v>0</v>
      </c>
      <c r="BJ148" s="164" t="str">
        <f aca="false">IF(Z148="",IF(AF148="",CONCATENATE(AB148,"x",AC148," ",AD148,"x",AE148),CONCATENATE(AB148,"x",AC148," ",AD148,"x",AE148," ",AF148,"x",AG148)),CONCATENATE(Z148,"x",AA148))</f>
        <v>OxW</v>
      </c>
      <c r="BK148" s="164" t="n">
        <f aca="false">'Result do Turno'!AY148</f>
        <v>0</v>
      </c>
      <c r="BL148" s="164" t="str">
        <f aca="false">IF(AH148="",IF(AN148="",CONCATENATE(AJ148,"x",AK148," ",AL148,"x",AM148),CONCATENATE(AJ148,"x",AK148," ",AL148,"x",AM148," ",AN148,"x",AO148)),CONCATENATE(AH148,"x",AI148))</f>
        <v>OxW</v>
      </c>
      <c r="BM148" s="164" t="n">
        <f aca="false">'Result do Turno'!BM148</f>
        <v>0</v>
      </c>
      <c r="BN148" s="164" t="str">
        <f aca="false">IF(AP148="",IF(AV148="",CONCATENATE(AR148,"x",AS148," ",AT148,"x",AU148),CONCATENATE(AR148,"x",AS148," ",AT148,"x",AU148," ",AV148,"x",AW148)),CONCATENATE(AP148,"x",AQ148))</f>
        <v>OxW</v>
      </c>
      <c r="BO148" s="164" t="n">
        <f aca="false">'Result do Turno'!CA148</f>
        <v>0</v>
      </c>
      <c r="BP148" s="164" t="str">
        <f aca="false">IF(AX148="",IF(BD148="",CONCATENATE(AZ148,"x",BA148," ",BB148,"x",BC148),CONCATENATE(AZ148,"x",BA148," ",BB148,"x",BC148," ",BD148,"x",BE148)),CONCATENATE(AX148,"x",AY148))</f>
        <v>OxW</v>
      </c>
      <c r="BQ148" s="164" t="n">
        <f aca="false">IF(BH148="x x","",1)</f>
        <v>1</v>
      </c>
      <c r="BR148" s="164" t="str">
        <f aca="false">IF(BG148=1,CONCATENATE($A148, " venceu ",B148," por ",BH148),IF(BH148="OxW",CONCATENATE($A148, " perdeu para ",B148," por WxO"),CONCATENATE($A148, " perdeu para ",B148," por ",BH148)))</f>
        <v>RICARDO BARBOSA perdeu para TARCIO por 3x6 1x6</v>
      </c>
      <c r="BS148" s="164" t="n">
        <f aca="false">IF(BJ148="x x","",1)</f>
        <v>1</v>
      </c>
      <c r="BT148" s="164" t="str">
        <f aca="false">IF(BI148=1,CONCATENATE($A148, " venceu ",D148," por ",BJ148),IF(BJ148="OxW",CONCATENATE($A148, " perdeu para ",D148," por WxO"),CONCATENATE($A148, " perdeu para ",D148," por ",BJ148)))</f>
        <v>RICARDO BARBOSA perdeu para HAMILTON COLARES por WxO</v>
      </c>
      <c r="BU148" s="164" t="n">
        <f aca="false">IF(BL148="x x","",1)</f>
        <v>1</v>
      </c>
      <c r="BV148" s="164" t="str">
        <f aca="false">IF(BK148=1,CONCATENATE($A148, " venceu ",F148," por ",BL148),IF(BL148="OxW",CONCATENATE($A148, " perdeu para ",F148," por WxO"),CONCATENATE($A148, " perdeu para ",F148," por ",BL148)))</f>
        <v>RICARDO BARBOSA perdeu para MARCIA DANTAS por WxO</v>
      </c>
      <c r="BW148" s="164" t="n">
        <f aca="false">IF(BN148="x x","",1)</f>
        <v>1</v>
      </c>
      <c r="BX148" s="164" t="str">
        <f aca="false">IF(BM148=1,CONCATENATE($A148, " venceu ",H148," por ",BN148),IF(BN148="OxW",CONCATENATE($A148, " perdeu para ",H148," por WxO"),CONCATENATE($A148, " perdeu para ",H148," por ",BN148)))</f>
        <v>RICARDO BARBOSA perdeu para THALLES OLIVEIRA por WxO</v>
      </c>
      <c r="BY148" s="164" t="n">
        <f aca="false">IF(BP148="x x","",1)</f>
        <v>1</v>
      </c>
      <c r="BZ148" s="164" t="str">
        <f aca="false">IF(BO148=1,CONCATENATE($A148, " venceu ",J148," por ",BP148),IF(BP148="OxW",CONCATENATE($A148, " perdeu para ",J148," por WxO"),CONCATENATE($A148, " perdeu para ",J148," por ",BP148)))</f>
        <v>RICARDO BARBOSA perdeu para SANDSON AZEVEDO por WxO</v>
      </c>
      <c r="CB148" s="164" t="str">
        <f aca="false">IF(BQ148=1,BR148,CONCATENATE(A148, " x ",B148))</f>
        <v>RICARDO BARBOSA perdeu para TARCIO por 3x6 1x6</v>
      </c>
      <c r="CC148" s="164" t="str">
        <f aca="false">IF(BS148=1,BT148,CONCATENATE(A148, " x ",D148))</f>
        <v>RICARDO BARBOSA perdeu para HAMILTON COLARES por WxO</v>
      </c>
      <c r="CD148" s="164" t="str">
        <f aca="false">IF(BU148=1,BV148,CONCATENATE(A148, " x ",F148))</f>
        <v>RICARDO BARBOSA perdeu para MARCIA DANTAS por WxO</v>
      </c>
      <c r="CE148" s="164" t="str">
        <f aca="false">IF(BW148=1,BX148,CONCATENATE(A148, " x ",H148))</f>
        <v>RICARDO BARBOSA perdeu para THALLES OLIVEIRA por WxO</v>
      </c>
      <c r="CF148" s="164" t="str">
        <f aca="false">IF(BY148=1,BZ148,CONCATENATE(A148, " x ",J148))</f>
        <v>RICARDO BARBOSA perdeu para SANDSON AZEVEDO por WxO</v>
      </c>
      <c r="CG148" s="164" t="n">
        <f aca="false">COUNTIF(BH148:BP148,"OxW")</f>
        <v>4</v>
      </c>
      <c r="CH148" s="164" t="str">
        <f aca="false">IF(CG148&gt;2,CONCATENATE(A148," perdeu ",CG148, " jogos por WxO - Seus resultados todos serão alterados para perdidos por WxO",""),"")</f>
        <v>RICARDO BARBOSA perdeu 4 jogos por WxO - Seus resultados todos serão alterados para perdidos por WxO</v>
      </c>
    </row>
    <row r="149" customFormat="false" ht="15" hidden="false" customHeight="false" outlineLevel="0" collapsed="false">
      <c r="A149" s="205" t="str">
        <f aca="false">'Result do Turno'!D149</f>
        <v>SANDSON AZEVEDO</v>
      </c>
      <c r="B149" s="164" t="str">
        <f aca="false">'Result do Turno'!V151</f>
        <v>HAMILTON COLARES</v>
      </c>
      <c r="C149" s="164" t="str">
        <f aca="false">IF(BQ149=1,"",IF(M149=0,A149,B149))</f>
        <v/>
      </c>
      <c r="D149" s="164" t="str">
        <f aca="false">'Result do Turno'!AJ151</f>
        <v>MARCIA DANTAS</v>
      </c>
      <c r="E149" s="164" t="str">
        <f aca="false">IF(BS149=1,"",IF(N149=0,A149,D149))</f>
        <v/>
      </c>
      <c r="F149" s="164" t="str">
        <f aca="false">'Result do Turno'!AX151</f>
        <v>THALLES OLIVEIRA</v>
      </c>
      <c r="G149" s="164" t="str">
        <f aca="false">IF(BU149=1,"",IF(O149=0,A149,F149))</f>
        <v/>
      </c>
      <c r="H149" s="164" t="str">
        <f aca="false">'Result do Turno'!BL151</f>
        <v>TARCIO</v>
      </c>
      <c r="I149" s="164" t="str">
        <f aca="false">IF(BW149=1,"",IF(P149=0,A149,H149))</f>
        <v/>
      </c>
      <c r="J149" s="164" t="str">
        <f aca="false">'Result do Turno'!BZ148</f>
        <v>RICARDO BARBOSA</v>
      </c>
      <c r="K149" s="164" t="str">
        <f aca="false">IF(BY149=1,"",IF(Q149=0,A149,J149))</f>
        <v/>
      </c>
      <c r="M149" s="207" t="str">
        <f aca="false">'Result do Turno'!U151</f>
        <v>(D)</v>
      </c>
      <c r="N149" s="207" t="n">
        <f aca="false">'Result do Turno'!AI151</f>
        <v>0</v>
      </c>
      <c r="O149" s="207" t="str">
        <f aca="false">'Result do Turno'!AW151</f>
        <v>(D)</v>
      </c>
      <c r="P149" s="207" t="str">
        <f aca="false">'Result do Turno'!BK151</f>
        <v>(D)</v>
      </c>
      <c r="Q149" s="207" t="n">
        <f aca="false">'Result do Turno'!BY148</f>
        <v>0</v>
      </c>
      <c r="R149" s="211" t="str">
        <f aca="false">IF('Result do Turno'!X150="","",'Result do Turno'!X150)</f>
        <v/>
      </c>
      <c r="S149" s="212" t="str">
        <f aca="false">IF('Result do Turno'!X151="","",'Result do Turno'!X151)</f>
        <v/>
      </c>
      <c r="T149" s="212" t="n">
        <f aca="false">IF('Result do Turno'!Y150="","",'Result do Turno'!Y150)</f>
        <v>6</v>
      </c>
      <c r="U149" s="212" t="n">
        <f aca="false">IF('Result do Turno'!Y151="","",'Result do Turno'!Y151)</f>
        <v>1</v>
      </c>
      <c r="V149" s="212" t="n">
        <f aca="false">IF('Result do Turno'!Z150="","",'Result do Turno'!Z150)</f>
        <v>6</v>
      </c>
      <c r="W149" s="212" t="n">
        <f aca="false">IF('Result do Turno'!Z151="","",'Result do Turno'!Z151)</f>
        <v>4</v>
      </c>
      <c r="X149" s="212" t="str">
        <f aca="false">IF('Result do Turno'!AA150="","",'Result do Turno'!AA150)</f>
        <v/>
      </c>
      <c r="Y149" s="213" t="str">
        <f aca="false">IF('Result do Turno'!AA151="","",'Result do Turno'!AA151)</f>
        <v/>
      </c>
      <c r="Z149" s="211" t="str">
        <f aca="false">IF('Result do Turno'!AL149="","",'Result do Turno'!AL149)</f>
        <v>W</v>
      </c>
      <c r="AA149" s="212" t="str">
        <f aca="false">IF('Result do Turno'!AL148="","",'Result do Turno'!AL148)</f>
        <v>O</v>
      </c>
      <c r="AB149" s="212" t="str">
        <f aca="false">IF('Result do Turno'!AM149="","",'Result do Turno'!AM149)</f>
        <v/>
      </c>
      <c r="AC149" s="212" t="str">
        <f aca="false">IF('Result do Turno'!AM148="","",'Result do Turno'!AM148)</f>
        <v/>
      </c>
      <c r="AD149" s="212" t="str">
        <f aca="false">IF('Result do Turno'!AN149="","",'Result do Turno'!AN149)</f>
        <v/>
      </c>
      <c r="AE149" s="212" t="str">
        <f aca="false">IF('Result do Turno'!AN148="","",'Result do Turno'!AN148)</f>
        <v/>
      </c>
      <c r="AF149" s="212" t="str">
        <f aca="false">IF('Result do Turno'!AO149="","",'Result do Turno'!AO149)</f>
        <v/>
      </c>
      <c r="AG149" s="213" t="str">
        <f aca="false">IF('Result do Turno'!AO148="","",'Result do Turno'!AO148)</f>
        <v/>
      </c>
      <c r="AH149" s="211" t="str">
        <f aca="false">IF('Result do Turno'!AZ150="","",'Result do Turno'!AZ150)</f>
        <v>W</v>
      </c>
      <c r="AI149" s="212" t="str">
        <f aca="false">IF('Result do Turno'!AZ151="","",'Result do Turno'!AZ151)</f>
        <v>O</v>
      </c>
      <c r="AJ149" s="212" t="str">
        <f aca="false">IF('Result do Turno'!BA150="","",'Result do Turno'!BA150)</f>
        <v/>
      </c>
      <c r="AK149" s="212" t="str">
        <f aca="false">IF('Result do Turno'!BA151="","",'Result do Turno'!BA151)</f>
        <v/>
      </c>
      <c r="AL149" s="212" t="str">
        <f aca="false">IF('Result do Turno'!BB150="","",'Result do Turno'!BB150)</f>
        <v/>
      </c>
      <c r="AM149" s="212" t="str">
        <f aca="false">IF('Result do Turno'!BB151="","",'Result do Turno'!BB151)</f>
        <v/>
      </c>
      <c r="AN149" s="212" t="str">
        <f aca="false">IF('Result do Turno'!BC150="","",'Result do Turno'!BC150)</f>
        <v/>
      </c>
      <c r="AO149" s="213" t="str">
        <f aca="false">IF('Result do Turno'!BC151="","",'Result do Turno'!BC151)</f>
        <v/>
      </c>
      <c r="AP149" s="211" t="str">
        <f aca="false">IF('Result do Turno'!BN150="","",'Result do Turno'!BN150)</f>
        <v/>
      </c>
      <c r="AQ149" s="212" t="str">
        <f aca="false">IF('Result do Turno'!BN151="","",'Result do Turno'!BN151)</f>
        <v/>
      </c>
      <c r="AR149" s="212" t="n">
        <f aca="false">IF('Result do Turno'!BO150="","",'Result do Turno'!BO150)</f>
        <v>1</v>
      </c>
      <c r="AS149" s="212" t="n">
        <f aca="false">IF('Result do Turno'!BO151="","",'Result do Turno'!BO151)</f>
        <v>6</v>
      </c>
      <c r="AT149" s="212" t="n">
        <f aca="false">IF('Result do Turno'!BP150="","",'Result do Turno'!BP150)</f>
        <v>2</v>
      </c>
      <c r="AU149" s="212" t="n">
        <f aca="false">IF('Result do Turno'!BP151="","",'Result do Turno'!BP151)</f>
        <v>6</v>
      </c>
      <c r="AV149" s="212" t="str">
        <f aca="false">IF('Result do Turno'!BQ150="","",'Result do Turno'!BQ150)</f>
        <v/>
      </c>
      <c r="AW149" s="213" t="str">
        <f aca="false">IF('Result do Turno'!BQ151="","",'Result do Turno'!BQ151)</f>
        <v/>
      </c>
      <c r="AX149" s="211" t="str">
        <f aca="false">IF('Result do Turno'!CB149="","",'Result do Turno'!CB149)</f>
        <v>W</v>
      </c>
      <c r="AY149" s="212" t="str">
        <f aca="false">IF('Result do Turno'!CB148="","",'Result do Turno'!CB148)</f>
        <v>O</v>
      </c>
      <c r="AZ149" s="212" t="str">
        <f aca="false">IF('Result do Turno'!CC149="","",'Result do Turno'!CC149)</f>
        <v/>
      </c>
      <c r="BA149" s="212" t="str">
        <f aca="false">IF('Result do Turno'!CC148="","",'Result do Turno'!CC148)</f>
        <v/>
      </c>
      <c r="BB149" s="212" t="str">
        <f aca="false">IF('Result do Turno'!CD149="","",'Result do Turno'!CD149)</f>
        <v/>
      </c>
      <c r="BC149" s="212" t="str">
        <f aca="false">IF('Result do Turno'!CD148="","",'Result do Turno'!CD148)</f>
        <v/>
      </c>
      <c r="BD149" s="212" t="str">
        <f aca="false">IF('Result do Turno'!CE149="","",'Result do Turno'!CE149)</f>
        <v/>
      </c>
      <c r="BE149" s="213" t="str">
        <f aca="false">IF('Result do Turno'!CE148="","",'Result do Turno'!CE148)</f>
        <v/>
      </c>
      <c r="BG149" s="164" t="n">
        <f aca="false">'Result do Turno'!W150</f>
        <v>1</v>
      </c>
      <c r="BH149" s="164" t="str">
        <f aca="false">IF(R149="",IF(X149="",CONCATENATE(T149,"x",U149," ",V149,"x",W149),CONCATENATE(T149,"x",U149," ",V149,"x",W149," ",X149,"x",Y149)),CONCATENATE(R149,"x",S149))</f>
        <v>6x1 6x4</v>
      </c>
      <c r="BI149" s="164" t="n">
        <f aca="false">'Result do Turno'!AK150</f>
        <v>0</v>
      </c>
      <c r="BJ149" s="164" t="str">
        <f aca="false">IF(Z149="",IF(AF149="",CONCATENATE(AB149,"x",AC149," ",AD149,"x",AE149),CONCATENATE(AB149,"x",AC149," ",AD149,"x",AE149," ",AF149,"x",AG149)),CONCATENATE(Z149,"x",AA149))</f>
        <v>WxO</v>
      </c>
      <c r="BK149" s="164" t="n">
        <f aca="false">'Result do Turno'!AY150</f>
        <v>1</v>
      </c>
      <c r="BL149" s="164" t="str">
        <f aca="false">IF(AH149="",IF(AN149="",CONCATENATE(AJ149,"x",AK149," ",AL149,"x",AM149),CONCATENATE(AJ149,"x",AK149," ",AL149,"x",AM149," ",AN149,"x",AO149)),CONCATENATE(AH149,"x",AI149))</f>
        <v>WxO</v>
      </c>
      <c r="BM149" s="164" t="n">
        <f aca="false">'Result do Turno'!BM150</f>
        <v>0</v>
      </c>
      <c r="BN149" s="164" t="str">
        <f aca="false">IF(AP149="",IF(AV149="",CONCATENATE(AR149,"x",AS149," ",AT149,"x",AU149),CONCATENATE(AR149,"x",AS149," ",AT149,"x",AU149," ",AV149,"x",AW149)),CONCATENATE(AP149,"x",AQ149))</f>
        <v>1x6 2x6</v>
      </c>
      <c r="BO149" s="164" t="n">
        <f aca="false">'Result do Turno'!CA149</f>
        <v>1</v>
      </c>
      <c r="BP149" s="164" t="str">
        <f aca="false">IF(AX149="",IF(BD149="",CONCATENATE(AZ149,"x",BA149," ",BB149,"x",BC149),CONCATENATE(AZ149,"x",BA149," ",BB149,"x",BC149," ",BD149,"x",BE149)),CONCATENATE(AX149,"x",AY149))</f>
        <v>WxO</v>
      </c>
      <c r="BQ149" s="164" t="n">
        <f aca="false">IF(BH149="x x","",1)</f>
        <v>1</v>
      </c>
      <c r="BR149" s="164" t="str">
        <f aca="false">IF(BG149=1,CONCATENATE($A149, " venceu ",B149," por ",BH149),IF(BH149="OxW",CONCATENATE($A149, " perdeu para ",B149," por WxO"),CONCATENATE($A149, " perdeu para ",B149," por ",BH149)))</f>
        <v>SANDSON AZEVEDO venceu HAMILTON COLARES por 6x1 6x4</v>
      </c>
      <c r="BS149" s="164" t="n">
        <f aca="false">IF(BJ149="x x","",1)</f>
        <v>1</v>
      </c>
      <c r="BT149" s="164" t="str">
        <f aca="false">IF(BI149=1,CONCATENATE($A149, " venceu ",D149," por ",BJ149),IF(BJ149="OxW",CONCATENATE($A149, " perdeu para ",D149," por WxO"),CONCATENATE($A149, " perdeu para ",D149," por ",BJ149)))</f>
        <v>SANDSON AZEVEDO perdeu para MARCIA DANTAS por WxO</v>
      </c>
      <c r="BU149" s="164" t="n">
        <f aca="false">IF(BL149="x x","",1)</f>
        <v>1</v>
      </c>
      <c r="BV149" s="164" t="str">
        <f aca="false">IF(BK149=1,CONCATENATE($A149, " venceu ",F149," por ",BL149),IF(BL149="OxW",CONCATENATE($A149, " perdeu para ",F149," por WxO"),CONCATENATE($A149, " perdeu para ",F149," por ",BL149)))</f>
        <v>SANDSON AZEVEDO venceu THALLES OLIVEIRA por WxO</v>
      </c>
      <c r="BW149" s="164" t="n">
        <f aca="false">IF(BN149="x x","",1)</f>
        <v>1</v>
      </c>
      <c r="BX149" s="164" t="str">
        <f aca="false">IF(BM149=1,CONCATENATE($A149, " venceu ",H149," por ",BN149),IF(BN149="OxW",CONCATENATE($A149, " perdeu para ",H149," por WxO"),CONCATENATE($A149, " perdeu para ",H149," por ",BN149)))</f>
        <v>SANDSON AZEVEDO perdeu para TARCIO por 1x6 2x6</v>
      </c>
      <c r="BY149" s="164" t="n">
        <f aca="false">IF(BP149="x x","",1)</f>
        <v>1</v>
      </c>
      <c r="BZ149" s="164" t="str">
        <f aca="false">IF(BO149=1,CONCATENATE($A149, " venceu ",J149," por ",BP149),IF(BP149="OxW",CONCATENATE($A149, " perdeu para ",J149," por WxO"),CONCATENATE($A149, " perdeu para ",J149," por ",BP149)))</f>
        <v>SANDSON AZEVEDO venceu RICARDO BARBOSA por WxO</v>
      </c>
      <c r="CB149" s="164" t="str">
        <f aca="false">IF(BQ149=1,BR149,CONCATENATE(A149, " x ",B149))</f>
        <v>SANDSON AZEVEDO venceu HAMILTON COLARES por 6x1 6x4</v>
      </c>
      <c r="CC149" s="164" t="str">
        <f aca="false">IF(BS149=1,BT149,CONCATENATE(A149, " x ",D149))</f>
        <v>SANDSON AZEVEDO perdeu para MARCIA DANTAS por WxO</v>
      </c>
      <c r="CD149" s="164" t="str">
        <f aca="false">IF(BU149=1,BV149,CONCATENATE(A149, " x ",F149))</f>
        <v>SANDSON AZEVEDO venceu THALLES OLIVEIRA por WxO</v>
      </c>
      <c r="CE149" s="164" t="str">
        <f aca="false">IF(BW149=1,BX149,CONCATENATE(A149, " x ",H149))</f>
        <v>SANDSON AZEVEDO perdeu para TARCIO por 1x6 2x6</v>
      </c>
      <c r="CF149" s="164" t="str">
        <f aca="false">IF(BY149=1,BZ149,CONCATENATE(A149, " x ",J149))</f>
        <v>SANDSON AZEVEDO venceu RICARDO BARBOSA por WxO</v>
      </c>
      <c r="CG149" s="164" t="n">
        <f aca="false">COUNTIF(BH149:BP149,"OxW")</f>
        <v>0</v>
      </c>
      <c r="CH149" s="164" t="str">
        <f aca="false">IF(CG149&gt;2,CONCATENATE(A149," perdeu ",CG149, " jogos por WxO - Seus resultados todos serão alterados para perdidos por WxO",""),"")</f>
        <v/>
      </c>
    </row>
    <row r="150" customFormat="false" ht="15" hidden="false" customHeight="false" outlineLevel="0" collapsed="false">
      <c r="A150" s="205" t="str">
        <f aca="false">'Result do Turno'!D150</f>
        <v>THALLES OLIVEIRA</v>
      </c>
      <c r="B150" s="164" t="str">
        <f aca="false">'Result do Turno'!V153</f>
        <v>MARCIA DANTAS</v>
      </c>
      <c r="C150" s="164" t="str">
        <f aca="false">IF(BQ150=1,"",IF(M150=0,A150,B150))</f>
        <v/>
      </c>
      <c r="D150" s="164" t="str">
        <f aca="false">'Result do Turno'!AJ153</f>
        <v>TARCIO</v>
      </c>
      <c r="E150" s="164" t="str">
        <f aca="false">IF(BS150=1,"",IF(N150=0,A150,D150))</f>
        <v/>
      </c>
      <c r="F150" s="164" t="str">
        <f aca="false">'Result do Turno'!AX150</f>
        <v>SANDSON AZEVEDO</v>
      </c>
      <c r="G150" s="164" t="str">
        <f aca="false">IF(BU150=1,"",IF(O150=0,A150,F150))</f>
        <v/>
      </c>
      <c r="H150" s="164" t="str">
        <f aca="false">'Result do Turno'!BL148</f>
        <v>RICARDO BARBOSA</v>
      </c>
      <c r="I150" s="164" t="str">
        <f aca="false">IF(BW150=1,"",IF(P150=0,A150,H150))</f>
        <v/>
      </c>
      <c r="J150" s="164" t="str">
        <f aca="false">'Result do Turno'!BZ151</f>
        <v>HAMILTON COLARES</v>
      </c>
      <c r="K150" s="164" t="str">
        <f aca="false">IF(BY150=1,"",IF(Q150=0,A150,J150))</f>
        <v/>
      </c>
      <c r="M150" s="207" t="str">
        <f aca="false">'Result do Turno'!U153</f>
        <v>(D)</v>
      </c>
      <c r="N150" s="207" t="n">
        <f aca="false">'Result do Turno'!AI153</f>
        <v>0</v>
      </c>
      <c r="O150" s="207" t="n">
        <f aca="false">'Result do Turno'!AW150</f>
        <v>0</v>
      </c>
      <c r="P150" s="207" t="str">
        <f aca="false">'Result do Turno'!BK148</f>
        <v>(D)</v>
      </c>
      <c r="Q150" s="207" t="n">
        <f aca="false">'Result do Turno'!BY151</f>
        <v>0</v>
      </c>
      <c r="R150" s="211" t="str">
        <f aca="false">IF('Result do Turno'!X152="","",'Result do Turno'!X152)</f>
        <v/>
      </c>
      <c r="S150" s="212" t="str">
        <f aca="false">IF('Result do Turno'!X153="","",'Result do Turno'!X153)</f>
        <v/>
      </c>
      <c r="T150" s="212" t="n">
        <f aca="false">IF('Result do Turno'!Y152="","",'Result do Turno'!Y152)</f>
        <v>6</v>
      </c>
      <c r="U150" s="212" t="n">
        <f aca="false">IF('Result do Turno'!Y153="","",'Result do Turno'!Y153)</f>
        <v>3</v>
      </c>
      <c r="V150" s="212" t="n">
        <f aca="false">IF('Result do Turno'!Z152="","",'Result do Turno'!Z152)</f>
        <v>3</v>
      </c>
      <c r="W150" s="212" t="n">
        <f aca="false">IF('Result do Turno'!Z153="","",'Result do Turno'!Z153)</f>
        <v>6</v>
      </c>
      <c r="X150" s="212" t="n">
        <f aca="false">IF('Result do Turno'!AA152="","",'Result do Turno'!AA152)</f>
        <v>5</v>
      </c>
      <c r="Y150" s="213" t="n">
        <f aca="false">IF('Result do Turno'!AA153="","",'Result do Turno'!AA153)</f>
        <v>10</v>
      </c>
      <c r="Z150" s="211" t="str">
        <f aca="false">IF('Result do Turno'!AL150="","",'Result do Turno'!AL150)</f>
        <v/>
      </c>
      <c r="AA150" s="212" t="str">
        <f aca="false">IF('Result do Turno'!AL151="","",'Result do Turno'!AL151)</f>
        <v/>
      </c>
      <c r="AB150" s="212" t="n">
        <f aca="false">IF('Result do Turno'!AM150="","",'Result do Turno'!AM150)</f>
        <v>4</v>
      </c>
      <c r="AC150" s="212" t="n">
        <f aca="false">IF('Result do Turno'!AM151="","",'Result do Turno'!AM151)</f>
        <v>6</v>
      </c>
      <c r="AD150" s="212" t="n">
        <f aca="false">IF('Result do Turno'!AN150="","",'Result do Turno'!AN150)</f>
        <v>4</v>
      </c>
      <c r="AE150" s="212" t="n">
        <f aca="false">IF('Result do Turno'!AN151="","",'Result do Turno'!AN151)</f>
        <v>6</v>
      </c>
      <c r="AF150" s="212" t="str">
        <f aca="false">IF('Result do Turno'!AO150="","",'Result do Turno'!AO150)</f>
        <v/>
      </c>
      <c r="AG150" s="213" t="str">
        <f aca="false">IF('Result do Turno'!AO151="","",'Result do Turno'!AO151)</f>
        <v/>
      </c>
      <c r="AH150" s="211" t="str">
        <f aca="false">IF('Result do Turno'!AZ151="","",'Result do Turno'!AZ151)</f>
        <v>O</v>
      </c>
      <c r="AI150" s="212" t="str">
        <f aca="false">IF('Result do Turno'!AZ150="","",'Result do Turno'!AZ150)</f>
        <v>W</v>
      </c>
      <c r="AJ150" s="212" t="str">
        <f aca="false">IF('Result do Turno'!BA151="","",'Result do Turno'!BA151)</f>
        <v/>
      </c>
      <c r="AK150" s="212" t="str">
        <f aca="false">IF('Result do Turno'!BA150="","",'Result do Turno'!BA150)</f>
        <v/>
      </c>
      <c r="AL150" s="212" t="str">
        <f aca="false">IF('Result do Turno'!BB151="","",'Result do Turno'!BB151)</f>
        <v/>
      </c>
      <c r="AM150" s="212" t="str">
        <f aca="false">IF('Result do Turno'!BB150="","",'Result do Turno'!BB150)</f>
        <v/>
      </c>
      <c r="AN150" s="212" t="str">
        <f aca="false">IF('Result do Turno'!BC151="","",'Result do Turno'!BC151)</f>
        <v/>
      </c>
      <c r="AO150" s="213" t="str">
        <f aca="false">IF('Result do Turno'!BC150="","",'Result do Turno'!BC150)</f>
        <v/>
      </c>
      <c r="AP150" s="211" t="str">
        <f aca="false">IF('Result do Turno'!BN149="","",'Result do Turno'!BN149)</f>
        <v>W</v>
      </c>
      <c r="AQ150" s="212" t="str">
        <f aca="false">IF('Result do Turno'!BN148="","",'Result do Turno'!BN148)</f>
        <v>O</v>
      </c>
      <c r="AR150" s="212" t="str">
        <f aca="false">IF('Result do Turno'!BO149="","",'Result do Turno'!BO149)</f>
        <v/>
      </c>
      <c r="AS150" s="212" t="str">
        <f aca="false">IF('Result do Turno'!BO148="","",'Result do Turno'!BO148)</f>
        <v/>
      </c>
      <c r="AT150" s="212" t="str">
        <f aca="false">IF('Result do Turno'!BP149="","",'Result do Turno'!BP149)</f>
        <v/>
      </c>
      <c r="AU150" s="212" t="str">
        <f aca="false">IF('Result do Turno'!BP148="","",'Result do Turno'!BP148)</f>
        <v/>
      </c>
      <c r="AV150" s="212" t="str">
        <f aca="false">IF('Result do Turno'!BQ149="","",'Result do Turno'!BQ149)</f>
        <v/>
      </c>
      <c r="AW150" s="213" t="str">
        <f aca="false">IF('Result do Turno'!BQ148="","",'Result do Turno'!BQ148)</f>
        <v/>
      </c>
      <c r="AX150" s="211" t="str">
        <f aca="false">IF('Result do Turno'!CB150="","",'Result do Turno'!CB150)</f>
        <v>O</v>
      </c>
      <c r="AY150" s="212" t="str">
        <f aca="false">IF('Result do Turno'!CB151="","",'Result do Turno'!CB151)</f>
        <v>W</v>
      </c>
      <c r="AZ150" s="212" t="str">
        <f aca="false">IF('Result do Turno'!CC150="","",'Result do Turno'!CC150)</f>
        <v/>
      </c>
      <c r="BA150" s="212" t="str">
        <f aca="false">IF('Result do Turno'!CC151="","",'Result do Turno'!CC151)</f>
        <v/>
      </c>
      <c r="BB150" s="212" t="str">
        <f aca="false">IF('Result do Turno'!CD150="","",'Result do Turno'!CD150)</f>
        <v/>
      </c>
      <c r="BC150" s="212" t="str">
        <f aca="false">IF('Result do Turno'!CD151="","",'Result do Turno'!CD151)</f>
        <v/>
      </c>
      <c r="BD150" s="212" t="str">
        <f aca="false">IF('Result do Turno'!CE150="","",'Result do Turno'!CE150)</f>
        <v/>
      </c>
      <c r="BE150" s="213" t="str">
        <f aca="false">IF('Result do Turno'!CE151="","",'Result do Turno'!CE151)</f>
        <v/>
      </c>
      <c r="BG150" s="164" t="n">
        <f aca="false">'Result do Turno'!W152</f>
        <v>0</v>
      </c>
      <c r="BH150" s="164" t="str">
        <f aca="false">IF(R150="",IF(X150="",CONCATENATE(T150,"x",U150," ",V150,"x",W150),CONCATENATE(T150,"x",U150," ",V150,"x",W150," ",X150,"x",Y150)),CONCATENATE(R150,"x",S150))</f>
        <v>6x3 3x6 5x10</v>
      </c>
      <c r="BI150" s="164" t="n">
        <f aca="false">'Result do Turno'!AK152</f>
        <v>0</v>
      </c>
      <c r="BJ150" s="164" t="str">
        <f aca="false">IF(Z150="",IF(AF150="",CONCATENATE(AB150,"x",AC150," ",AD150,"x",AE150),CONCATENATE(AB150,"x",AC150," ",AD150,"x",AE150," ",AF150,"x",AG150)),CONCATENATE(Z150,"x",AA150))</f>
        <v>4x6 4x6</v>
      </c>
      <c r="BK150" s="164" t="n">
        <f aca="false">'Result do Turno'!AY151</f>
        <v>0</v>
      </c>
      <c r="BL150" s="164" t="str">
        <f aca="false">IF(AH150="",IF(AN150="",CONCATENATE(AJ150,"x",AK150," ",AL150,"x",AM150),CONCATENATE(AJ150,"x",AK150," ",AL150,"x",AM150," ",AN150,"x",AO150)),CONCATENATE(AH150,"x",AI150))</f>
        <v>OxW</v>
      </c>
      <c r="BM150" s="164" t="n">
        <f aca="false">'Result do Turno'!BM149</f>
        <v>1</v>
      </c>
      <c r="BN150" s="164" t="str">
        <f aca="false">IF(AP150="",IF(AV150="",CONCATENATE(AR150,"x",AS150," ",AT150,"x",AU150),CONCATENATE(AR150,"x",AS150," ",AT150,"x",AU150," ",AV150,"x",AW150)),CONCATENATE(AP150,"x",AQ150))</f>
        <v>WxO</v>
      </c>
      <c r="BO150" s="164" t="n">
        <f aca="false">'Result do Turno'!CA150</f>
        <v>0</v>
      </c>
      <c r="BP150" s="164" t="str">
        <f aca="false">IF(AX150="",IF(BD150="",CONCATENATE(AZ150,"x",BA150," ",BB150,"x",BC150),CONCATENATE(AZ150,"x",BA150," ",BB150,"x",BC150," ",BD150,"x",BE150)),CONCATENATE(AX150,"x",AY150))</f>
        <v>OxW</v>
      </c>
      <c r="BQ150" s="164" t="n">
        <f aca="false">IF(BH150="x x","",1)</f>
        <v>1</v>
      </c>
      <c r="BR150" s="164" t="str">
        <f aca="false">IF(BG150=1,CONCATENATE($A150, " venceu ",B150," por ",BH150),IF(BH150="OxW",CONCATENATE($A150, " perdeu para ",B150," por WxO"),CONCATENATE($A150, " perdeu para ",B150," por ",BH150)))</f>
        <v>THALLES OLIVEIRA perdeu para MARCIA DANTAS por 6x3 3x6 5x10</v>
      </c>
      <c r="BS150" s="164" t="n">
        <f aca="false">IF(BJ150="x x","",1)</f>
        <v>1</v>
      </c>
      <c r="BT150" s="164" t="str">
        <f aca="false">IF(BI150=1,CONCATENATE($A150, " venceu ",D150," por ",BJ150),IF(BJ150="OxW",CONCATENATE($A150, " perdeu para ",D150," por WxO"),CONCATENATE($A150, " perdeu para ",D150," por ",BJ150)))</f>
        <v>THALLES OLIVEIRA perdeu para TARCIO por 4x6 4x6</v>
      </c>
      <c r="BU150" s="164" t="n">
        <f aca="false">IF(BL150="x x","",1)</f>
        <v>1</v>
      </c>
      <c r="BV150" s="164" t="str">
        <f aca="false">IF(BK150=1,CONCATENATE($A150, " venceu ",F150," por ",BL150),IF(BL150="OxW",CONCATENATE($A150, " perdeu para ",F150," por WxO"),CONCATENATE($A150, " perdeu para ",F150," por ",BL150)))</f>
        <v>THALLES OLIVEIRA perdeu para SANDSON AZEVEDO por WxO</v>
      </c>
      <c r="BW150" s="164" t="n">
        <f aca="false">IF(BN150="x x","",1)</f>
        <v>1</v>
      </c>
      <c r="BX150" s="164" t="str">
        <f aca="false">IF(BM150=1,CONCATENATE($A150, " venceu ",H150," por ",BN150),IF(BN150="OxW",CONCATENATE($A150, " perdeu para ",H150," por WxO"),CONCATENATE($A150, " perdeu para ",H150," por ",BN150)))</f>
        <v>THALLES OLIVEIRA venceu RICARDO BARBOSA por WxO</v>
      </c>
      <c r="BY150" s="164" t="n">
        <f aca="false">IF(BP150="x x","",1)</f>
        <v>1</v>
      </c>
      <c r="BZ150" s="164" t="str">
        <f aca="false">IF(BO150=1,CONCATENATE($A150, " venceu ",J150," por ",BP150),IF(BP150="OxW",CONCATENATE($A150, " perdeu para ",J150," por WxO"),CONCATENATE($A150, " perdeu para ",J150," por ",BP150)))</f>
        <v>THALLES OLIVEIRA perdeu para HAMILTON COLARES por WxO</v>
      </c>
      <c r="CB150" s="164" t="str">
        <f aca="false">IF(BQ150=1,BR150,CONCATENATE(A150, " x ",B150))</f>
        <v>THALLES OLIVEIRA perdeu para MARCIA DANTAS por 6x3 3x6 5x10</v>
      </c>
      <c r="CC150" s="164" t="str">
        <f aca="false">IF(BS150=1,BT150,CONCATENATE(A150, " x ",D150))</f>
        <v>THALLES OLIVEIRA perdeu para TARCIO por 4x6 4x6</v>
      </c>
      <c r="CD150" s="164" t="str">
        <f aca="false">IF(BU150=1,BV150,CONCATENATE(A150, " x ",F150))</f>
        <v>THALLES OLIVEIRA perdeu para SANDSON AZEVEDO por WxO</v>
      </c>
      <c r="CE150" s="164" t="str">
        <f aca="false">IF(BW150=1,BX150,CONCATENATE(A150, " x ",H150))</f>
        <v>THALLES OLIVEIRA venceu RICARDO BARBOSA por WxO</v>
      </c>
      <c r="CF150" s="164" t="str">
        <f aca="false">IF(BY150=1,BZ150,CONCATENATE(A150, " x ",J150))</f>
        <v>THALLES OLIVEIRA perdeu para HAMILTON COLARES por WxO</v>
      </c>
      <c r="CG150" s="164" t="n">
        <f aca="false">COUNTIF(BH150:BP150,"OxW")</f>
        <v>2</v>
      </c>
      <c r="CH150" s="164" t="str">
        <f aca="false">IF(CG150&gt;2,CONCATENATE(A150," perdeu ",CG150, " jogos por WxO - Seus resultados todos serão alterados para perdidos por WxO",""),"")</f>
        <v/>
      </c>
    </row>
    <row r="151" customFormat="false" ht="15" hidden="false" customHeight="false" outlineLevel="0" collapsed="false">
      <c r="A151" s="205" t="str">
        <f aca="false">'Result do Turno'!D151</f>
        <v>MARCIA DANTAS</v>
      </c>
      <c r="B151" s="164" t="str">
        <f aca="false">'Result do Turno'!V152</f>
        <v>THALLES OLIVEIRA</v>
      </c>
      <c r="C151" s="164" t="str">
        <f aca="false">IF(BQ151=1,"",IF(M151=0,A151,B151))</f>
        <v/>
      </c>
      <c r="D151" s="164" t="str">
        <f aca="false">'Result do Turno'!AJ150</f>
        <v>SANDSON AZEVEDO</v>
      </c>
      <c r="E151" s="164" t="str">
        <f aca="false">IF(BS151=1,"",IF(N151=0,A151,D151))</f>
        <v/>
      </c>
      <c r="F151" s="164" t="str">
        <f aca="false">'Result do Turno'!AX148</f>
        <v>RICARDO BARBOSA</v>
      </c>
      <c r="G151" s="164" t="str">
        <f aca="false">IF(BU151=1,"",IF(O151=0,A151,F151))</f>
        <v/>
      </c>
      <c r="H151" s="164" t="str">
        <f aca="false">'Result do Turno'!BL152</f>
        <v>HAMILTON COLARES</v>
      </c>
      <c r="I151" s="164" t="str">
        <f aca="false">IF(BW151=1,"",IF(P151=0,A151,H151))</f>
        <v/>
      </c>
      <c r="J151" s="164" t="str">
        <f aca="false">'Result do Turno'!BZ153</f>
        <v>TARCIO</v>
      </c>
      <c r="K151" s="164" t="str">
        <f aca="false">IF(BY151=1,"",IF(Q151=0,A151,J151))</f>
        <v/>
      </c>
      <c r="M151" s="207" t="n">
        <f aca="false">'Result do Turno'!U152</f>
        <v>0</v>
      </c>
      <c r="N151" s="207" t="str">
        <f aca="false">'Result do Turno'!AI150</f>
        <v>(D)</v>
      </c>
      <c r="O151" s="207" t="n">
        <f aca="false">'Result do Turno'!AW148</f>
        <v>0</v>
      </c>
      <c r="P151" s="207" t="str">
        <f aca="false">'Result do Turno'!BK152</f>
        <v>(D)</v>
      </c>
      <c r="Q151" s="207" t="n">
        <f aca="false">'Result do Turno'!BY153</f>
        <v>0</v>
      </c>
      <c r="R151" s="211" t="str">
        <f aca="false">IF('Result do Turno'!X153="","",'Result do Turno'!X153)</f>
        <v/>
      </c>
      <c r="S151" s="212" t="str">
        <f aca="false">IF('Result do Turno'!X152="","",'Result do Turno'!X152)</f>
        <v/>
      </c>
      <c r="T151" s="212" t="n">
        <f aca="false">IF('Result do Turno'!Y153="","",'Result do Turno'!Y153)</f>
        <v>3</v>
      </c>
      <c r="U151" s="212" t="n">
        <f aca="false">IF('Result do Turno'!Y152="","",'Result do Turno'!Y152)</f>
        <v>6</v>
      </c>
      <c r="V151" s="212" t="n">
        <f aca="false">IF('Result do Turno'!Z153="","",'Result do Turno'!Z153)</f>
        <v>6</v>
      </c>
      <c r="W151" s="212" t="n">
        <f aca="false">IF('Result do Turno'!Z152="","",'Result do Turno'!Z152)</f>
        <v>3</v>
      </c>
      <c r="X151" s="212" t="n">
        <f aca="false">IF('Result do Turno'!AA153="","",'Result do Turno'!AA153)</f>
        <v>10</v>
      </c>
      <c r="Y151" s="213" t="n">
        <f aca="false">IF('Result do Turno'!AA152="","",'Result do Turno'!AA152)</f>
        <v>5</v>
      </c>
      <c r="Z151" s="211" t="str">
        <f aca="false">IF('Result do Turno'!AL151="","",'Result do Turno'!AL151)</f>
        <v/>
      </c>
      <c r="AA151" s="212" t="str">
        <f aca="false">IF('Result do Turno'!AL150="","",'Result do Turno'!AL150)</f>
        <v/>
      </c>
      <c r="AB151" s="212" t="n">
        <f aca="false">IF('Result do Turno'!AM151="","",'Result do Turno'!AM151)</f>
        <v>6</v>
      </c>
      <c r="AC151" s="212" t="n">
        <f aca="false">IF('Result do Turno'!AM150="","",'Result do Turno'!AM150)</f>
        <v>4</v>
      </c>
      <c r="AD151" s="212" t="n">
        <f aca="false">IF('Result do Turno'!AN151="","",'Result do Turno'!AN151)</f>
        <v>6</v>
      </c>
      <c r="AE151" s="212" t="n">
        <f aca="false">IF('Result do Turno'!AN150="","",'Result do Turno'!AN150)</f>
        <v>4</v>
      </c>
      <c r="AF151" s="212" t="str">
        <f aca="false">IF('Result do Turno'!AO151="","",'Result do Turno'!AO151)</f>
        <v/>
      </c>
      <c r="AG151" s="213" t="str">
        <f aca="false">IF('Result do Turno'!AO150="","",'Result do Turno'!AO150)</f>
        <v/>
      </c>
      <c r="AH151" s="211" t="str">
        <f aca="false">IF('Result do Turno'!AZ149="","",'Result do Turno'!AZ149)</f>
        <v>W</v>
      </c>
      <c r="AI151" s="212" t="str">
        <f aca="false">IF('Result do Turno'!AZ148="","",'Result do Turno'!AZ148)</f>
        <v>O</v>
      </c>
      <c r="AJ151" s="212" t="str">
        <f aca="false">IF('Result do Turno'!BA149="","",'Result do Turno'!BA149)</f>
        <v/>
      </c>
      <c r="AK151" s="212" t="str">
        <f aca="false">IF('Result do Turno'!BA148="","",'Result do Turno'!BA148)</f>
        <v/>
      </c>
      <c r="AL151" s="212" t="str">
        <f aca="false">IF('Result do Turno'!BB149="","",'Result do Turno'!BB149)</f>
        <v/>
      </c>
      <c r="AM151" s="212" t="str">
        <f aca="false">IF('Result do Turno'!BB148="","",'Result do Turno'!BB148)</f>
        <v/>
      </c>
      <c r="AN151" s="212" t="str">
        <f aca="false">IF('Result do Turno'!BC149="","",'Result do Turno'!BC149)</f>
        <v/>
      </c>
      <c r="AO151" s="213" t="str">
        <f aca="false">IF('Result do Turno'!BC148="","",'Result do Turno'!BC148)</f>
        <v/>
      </c>
      <c r="AP151" s="211" t="str">
        <f aca="false">IF('Result do Turno'!BN153="","",'Result do Turno'!BN153)</f>
        <v/>
      </c>
      <c r="AQ151" s="212" t="str">
        <f aca="false">IF('Result do Turno'!BN152="","",'Result do Turno'!BN152)</f>
        <v/>
      </c>
      <c r="AR151" s="212" t="n">
        <f aca="false">IF('Result do Turno'!BO153="","",'Result do Turno'!BO153)</f>
        <v>6</v>
      </c>
      <c r="AS151" s="212" t="n">
        <f aca="false">IF('Result do Turno'!BO152="","",'Result do Turno'!BO152)</f>
        <v>3</v>
      </c>
      <c r="AT151" s="212" t="n">
        <f aca="false">IF('Result do Turno'!BP153="","",'Result do Turno'!BP153)</f>
        <v>6</v>
      </c>
      <c r="AU151" s="212" t="n">
        <f aca="false">IF('Result do Turno'!BP152="","",'Result do Turno'!BP152)</f>
        <v>1</v>
      </c>
      <c r="AV151" s="212" t="str">
        <f aca="false">IF('Result do Turno'!BQ153="","",'Result do Turno'!BQ153)</f>
        <v/>
      </c>
      <c r="AW151" s="213" t="str">
        <f aca="false">IF('Result do Turno'!BQ152="","",'Result do Turno'!BQ152)</f>
        <v/>
      </c>
      <c r="AX151" s="211" t="str">
        <f aca="false">IF('Result do Turno'!CB152="","",'Result do Turno'!CB152)</f>
        <v/>
      </c>
      <c r="AY151" s="212" t="str">
        <f aca="false">IF('Result do Turno'!CB153="","",'Result do Turno'!CB153)</f>
        <v/>
      </c>
      <c r="AZ151" s="212" t="n">
        <f aca="false">IF('Result do Turno'!CC152="","",'Result do Turno'!CC152)</f>
        <v>0</v>
      </c>
      <c r="BA151" s="212" t="n">
        <f aca="false">IF('Result do Turno'!CC153="","",'Result do Turno'!CC153)</f>
        <v>6</v>
      </c>
      <c r="BB151" s="212" t="n">
        <f aca="false">IF('Result do Turno'!CD152="","",'Result do Turno'!CD152)</f>
        <v>1</v>
      </c>
      <c r="BC151" s="212" t="n">
        <f aca="false">IF('Result do Turno'!CD153="","",'Result do Turno'!CD153)</f>
        <v>6</v>
      </c>
      <c r="BD151" s="212" t="str">
        <f aca="false">IF('Result do Turno'!CE152="","",'Result do Turno'!CE152)</f>
        <v/>
      </c>
      <c r="BE151" s="213" t="str">
        <f aca="false">IF('Result do Turno'!CE153="","",'Result do Turno'!CE153)</f>
        <v/>
      </c>
      <c r="BG151" s="164" t="n">
        <f aca="false">'Result do Turno'!W153</f>
        <v>1</v>
      </c>
      <c r="BH151" s="164" t="str">
        <f aca="false">IF(R151="",IF(X151="",CONCATENATE(T151,"x",U151," ",V151,"x",W151),CONCATENATE(T151,"x",U151," ",V151,"x",W151," ",X151,"x",Y151)),CONCATENATE(R151,"x",S151))</f>
        <v>3x6 6x3 10x5</v>
      </c>
      <c r="BI151" s="164" t="n">
        <f aca="false">'Result do Turno'!AK151</f>
        <v>1</v>
      </c>
      <c r="BJ151" s="164" t="str">
        <f aca="false">IF(Z151="",IF(AF151="",CONCATENATE(AB151,"x",AC151," ",AD151,"x",AE151),CONCATENATE(AB151,"x",AC151," ",AD151,"x",AE151," ",AF151,"x",AG151)),CONCATENATE(Z151,"x",AA151))</f>
        <v>6x4 6x4</v>
      </c>
      <c r="BK151" s="164" t="n">
        <f aca="false">'Result do Turno'!AY149</f>
        <v>1</v>
      </c>
      <c r="BL151" s="164" t="str">
        <f aca="false">IF(AH151="",IF(AN151="",CONCATENATE(AJ151,"x",AK151," ",AL151,"x",AM151),CONCATENATE(AJ151,"x",AK151," ",AL151,"x",AM151," ",AN151,"x",AO151)),CONCATENATE(AH151,"x",AI151))</f>
        <v>WxO</v>
      </c>
      <c r="BM151" s="164" t="n">
        <f aca="false">'Result do Turno'!BM153</f>
        <v>1</v>
      </c>
      <c r="BN151" s="164" t="str">
        <f aca="false">IF(AP151="",IF(AV151="",CONCATENATE(AR151,"x",AS151," ",AT151,"x",AU151),CONCATENATE(AR151,"x",AS151," ",AT151,"x",AU151," ",AV151,"x",AW151)),CONCATENATE(AP151,"x",AQ151))</f>
        <v>6x3 6x1</v>
      </c>
      <c r="BO151" s="164" t="n">
        <f aca="false">'Result do Turno'!CA152</f>
        <v>0</v>
      </c>
      <c r="BP151" s="164" t="str">
        <f aca="false">IF(AX151="",IF(BD151="",CONCATENATE(AZ151,"x",BA151," ",BB151,"x",BC151),CONCATENATE(AZ151,"x",BA151," ",BB151,"x",BC151," ",BD151,"x",BE151)),CONCATENATE(AX151,"x",AY151))</f>
        <v>0x6 1x6</v>
      </c>
      <c r="BQ151" s="164" t="n">
        <f aca="false">IF(BH151="x x","",1)</f>
        <v>1</v>
      </c>
      <c r="BR151" s="164" t="str">
        <f aca="false">IF(BG151=1,CONCATENATE($A151, " venceu ",B151," por ",BH151),IF(BH151="OxW",CONCATENATE($A151, " perdeu para ",B151," por WxO"),CONCATENATE($A151, " perdeu para ",B151," por ",BH151)))</f>
        <v>MARCIA DANTAS venceu THALLES OLIVEIRA por 3x6 6x3 10x5</v>
      </c>
      <c r="BS151" s="164" t="n">
        <f aca="false">IF(BJ151="x x","",1)</f>
        <v>1</v>
      </c>
      <c r="BT151" s="164" t="str">
        <f aca="false">IF(BI151=1,CONCATENATE($A151, " venceu ",D151," por ",BJ151),IF(BJ151="OxW",CONCATENATE($A151, " perdeu para ",D151," por WxO"),CONCATENATE($A151, " perdeu para ",D151," por ",BJ151)))</f>
        <v>MARCIA DANTAS venceu SANDSON AZEVEDO por 6x4 6x4</v>
      </c>
      <c r="BU151" s="164" t="n">
        <f aca="false">IF(BL151="x x","",1)</f>
        <v>1</v>
      </c>
      <c r="BV151" s="164" t="str">
        <f aca="false">IF(BK151=1,CONCATENATE($A151, " venceu ",F151," por ",BL151),IF(BL151="OxW",CONCATENATE($A151, " perdeu para ",F151," por WxO"),CONCATENATE($A151, " perdeu para ",F151," por ",BL151)))</f>
        <v>MARCIA DANTAS venceu RICARDO BARBOSA por WxO</v>
      </c>
      <c r="BW151" s="164" t="n">
        <f aca="false">IF(BN151="x x","",1)</f>
        <v>1</v>
      </c>
      <c r="BX151" s="164" t="str">
        <f aca="false">IF(BM151=1,CONCATENATE($A151, " venceu ",H151," por ",BN151),IF(BN151="OxW",CONCATENATE($A151, " perdeu para ",H151," por WxO"),CONCATENATE($A151, " perdeu para ",H151," por ",BN151)))</f>
        <v>MARCIA DANTAS venceu HAMILTON COLARES por 6x3 6x1</v>
      </c>
      <c r="BY151" s="164" t="n">
        <f aca="false">IF(BP151="x x","",1)</f>
        <v>1</v>
      </c>
      <c r="BZ151" s="164" t="str">
        <f aca="false">IF(BO151=1,CONCATENATE($A151, " venceu ",J151," por ",BP151),IF(BP151="OxW",CONCATENATE($A151, " perdeu para ",J151," por WxO"),CONCATENATE($A151, " perdeu para ",J151," por ",BP151)))</f>
        <v>MARCIA DANTAS perdeu para TARCIO por 0x6 1x6</v>
      </c>
      <c r="CB151" s="164" t="str">
        <f aca="false">IF(BQ151=1,BR151,CONCATENATE(A151, " x ",B151))</f>
        <v>MARCIA DANTAS venceu THALLES OLIVEIRA por 3x6 6x3 10x5</v>
      </c>
      <c r="CC151" s="164" t="str">
        <f aca="false">IF(BS151=1,BT151,CONCATENATE(A151, " x ",D151))</f>
        <v>MARCIA DANTAS venceu SANDSON AZEVEDO por 6x4 6x4</v>
      </c>
      <c r="CD151" s="164" t="str">
        <f aca="false">IF(BU151=1,BV151,CONCATENATE(A151, " x ",F151))</f>
        <v>MARCIA DANTAS venceu RICARDO BARBOSA por WxO</v>
      </c>
      <c r="CE151" s="164" t="str">
        <f aca="false">IF(BW151=1,BX151,CONCATENATE(A151, " x ",H151))</f>
        <v>MARCIA DANTAS venceu HAMILTON COLARES por 6x3 6x1</v>
      </c>
      <c r="CF151" s="164" t="str">
        <f aca="false">IF(BY151=1,BZ151,CONCATENATE(A151, " x ",J151))</f>
        <v>MARCIA DANTAS perdeu para TARCIO por 0x6 1x6</v>
      </c>
      <c r="CG151" s="164" t="n">
        <f aca="false">COUNTIF(BH151:BP151,"OxW")</f>
        <v>0</v>
      </c>
      <c r="CH151" s="164" t="str">
        <f aca="false">IF(CG151&gt;2,CONCATENATE(A151," perdeu ",CG151, " jogos por WxO - Seus resultados todos serão alterados para perdidos por WxO",""),"")</f>
        <v/>
      </c>
    </row>
    <row r="152" customFormat="false" ht="15" hidden="false" customHeight="false" outlineLevel="0" collapsed="false">
      <c r="A152" s="205" t="str">
        <f aca="false">'Result do Turno'!D152</f>
        <v>HAMILTON COLARES</v>
      </c>
      <c r="B152" s="164" t="str">
        <f aca="false">'Result do Turno'!V150</f>
        <v>SANDSON AZEVEDO</v>
      </c>
      <c r="C152" s="164" t="str">
        <f aca="false">IF(BQ152=1,"",IF(M152=0,A152,B152))</f>
        <v/>
      </c>
      <c r="D152" s="164" t="str">
        <f aca="false">'Result do Turno'!AJ148</f>
        <v>RICARDO BARBOSA</v>
      </c>
      <c r="E152" s="164" t="str">
        <f aca="false">IF(BS152=1,"",IF(N152=0,A152,D152))</f>
        <v/>
      </c>
      <c r="F152" s="164" t="str">
        <f aca="false">'Result do Turno'!AX153</f>
        <v>TARCIO</v>
      </c>
      <c r="G152" s="164" t="str">
        <f aca="false">IF(BU152=1,"",IF(O152=0,A152,F152))</f>
        <v/>
      </c>
      <c r="H152" s="164" t="str">
        <f aca="false">'Result do Turno'!BL153</f>
        <v>MARCIA DANTAS</v>
      </c>
      <c r="I152" s="164" t="str">
        <f aca="false">IF(BW152=1,"",IF(P152=0,A152,H152))</f>
        <v/>
      </c>
      <c r="J152" s="164" t="str">
        <f aca="false">'Result do Turno'!BZ150</f>
        <v>THALLES OLIVEIRA</v>
      </c>
      <c r="K152" s="164" t="str">
        <f aca="false">IF(BY152=1,"",IF(Q152=0,A152,J152))</f>
        <v/>
      </c>
      <c r="M152" s="207" t="n">
        <f aca="false">'Result do Turno'!U150</f>
        <v>0</v>
      </c>
      <c r="N152" s="207" t="str">
        <f aca="false">'Result do Turno'!AI148</f>
        <v>(D)</v>
      </c>
      <c r="O152" s="207" t="str">
        <f aca="false">'Result do Turno'!AW153</f>
        <v>(D)</v>
      </c>
      <c r="P152" s="207" t="n">
        <f aca="false">'Result do Turno'!BK153</f>
        <v>0</v>
      </c>
      <c r="Q152" s="207" t="str">
        <f aca="false">'Result do Turno'!BY150</f>
        <v>(D)</v>
      </c>
      <c r="R152" s="211" t="str">
        <f aca="false">IF('Result do Turno'!X151="","",'Result do Turno'!X151)</f>
        <v/>
      </c>
      <c r="S152" s="212" t="str">
        <f aca="false">IF('Result do Turno'!X150="","",'Result do Turno'!X150)</f>
        <v/>
      </c>
      <c r="T152" s="212" t="n">
        <f aca="false">IF('Result do Turno'!Y151="","",'Result do Turno'!Y151)</f>
        <v>1</v>
      </c>
      <c r="U152" s="212" t="n">
        <f aca="false">IF('Result do Turno'!Y150="","",'Result do Turno'!Y150)</f>
        <v>6</v>
      </c>
      <c r="V152" s="212" t="n">
        <f aca="false">IF('Result do Turno'!Z151="","",'Result do Turno'!Z151)</f>
        <v>4</v>
      </c>
      <c r="W152" s="212" t="n">
        <f aca="false">IF('Result do Turno'!Z150="","",'Result do Turno'!Z150)</f>
        <v>6</v>
      </c>
      <c r="X152" s="212" t="str">
        <f aca="false">IF('Result do Turno'!AA151="","",'Result do Turno'!AA151)</f>
        <v/>
      </c>
      <c r="Y152" s="213" t="str">
        <f aca="false">IF('Result do Turno'!AA150="","",'Result do Turno'!AA150)</f>
        <v/>
      </c>
      <c r="Z152" s="211" t="str">
        <f aca="false">IF('Result do Turno'!AL152="","",'Result do Turno'!AL152)</f>
        <v/>
      </c>
      <c r="AA152" s="212" t="str">
        <f aca="false">IF('Result do Turno'!AL153="","",'Result do Turno'!AL153)</f>
        <v/>
      </c>
      <c r="AB152" s="212" t="n">
        <f aca="false">IF('Result do Turno'!AM152="","",'Result do Turno'!AM152)</f>
        <v>2</v>
      </c>
      <c r="AC152" s="212" t="n">
        <f aca="false">IF('Result do Turno'!AM153="","",'Result do Turno'!AM153)</f>
        <v>6</v>
      </c>
      <c r="AD152" s="212" t="n">
        <f aca="false">IF('Result do Turno'!AN152="","",'Result do Turno'!AN152)</f>
        <v>0</v>
      </c>
      <c r="AE152" s="212" t="n">
        <f aca="false">IF('Result do Turno'!AN153="","",'Result do Turno'!AN153)</f>
        <v>6</v>
      </c>
      <c r="AF152" s="212" t="str">
        <f aca="false">IF('Result do Turno'!AO152="","",'Result do Turno'!AO152)</f>
        <v/>
      </c>
      <c r="AG152" s="213" t="str">
        <f aca="false">IF('Result do Turno'!AO153="","",'Result do Turno'!AO153)</f>
        <v/>
      </c>
      <c r="AH152" s="211" t="str">
        <f aca="false">IF('Result do Turno'!AZ152="","",'Result do Turno'!AZ152)</f>
        <v/>
      </c>
      <c r="AI152" s="212" t="str">
        <f aca="false">IF('Result do Turno'!AZ153="","",'Result do Turno'!AZ153)</f>
        <v/>
      </c>
      <c r="AJ152" s="212" t="n">
        <f aca="false">IF('Result do Turno'!BA152="","",'Result do Turno'!BA152)</f>
        <v>1</v>
      </c>
      <c r="AK152" s="212" t="n">
        <f aca="false">IF('Result do Turno'!BA153="","",'Result do Turno'!BA153)</f>
        <v>6</v>
      </c>
      <c r="AL152" s="212" t="n">
        <f aca="false">IF('Result do Turno'!BB152="","",'Result do Turno'!BB152)</f>
        <v>0</v>
      </c>
      <c r="AM152" s="212" t="n">
        <f aca="false">IF('Result do Turno'!BB153="","",'Result do Turno'!BB153)</f>
        <v>6</v>
      </c>
      <c r="AN152" s="212" t="str">
        <f aca="false">IF('Result do Turno'!BC152="","",'Result do Turno'!BC152)</f>
        <v/>
      </c>
      <c r="AO152" s="213" t="str">
        <f aca="false">IF('Result do Turno'!BC153="","",'Result do Turno'!BC153)</f>
        <v/>
      </c>
      <c r="AP152" s="211" t="str">
        <f aca="false">IF('Result do Turno'!BN152="","",'Result do Turno'!BN152)</f>
        <v/>
      </c>
      <c r="AQ152" s="212" t="str">
        <f aca="false">IF('Result do Turno'!BN153="","",'Result do Turno'!BN153)</f>
        <v/>
      </c>
      <c r="AR152" s="212" t="n">
        <f aca="false">IF('Result do Turno'!BO152="","",'Result do Turno'!BO152)</f>
        <v>3</v>
      </c>
      <c r="AS152" s="212" t="n">
        <f aca="false">IF('Result do Turno'!BO153="","",'Result do Turno'!BO153)</f>
        <v>6</v>
      </c>
      <c r="AT152" s="212" t="n">
        <f aca="false">IF('Result do Turno'!BP152="","",'Result do Turno'!BP152)</f>
        <v>1</v>
      </c>
      <c r="AU152" s="212" t="n">
        <f aca="false">IF('Result do Turno'!BP153="","",'Result do Turno'!BP153)</f>
        <v>6</v>
      </c>
      <c r="AV152" s="212" t="str">
        <f aca="false">IF('Result do Turno'!BQ152="","",'Result do Turno'!BQ152)</f>
        <v/>
      </c>
      <c r="AW152" s="213" t="str">
        <f aca="false">IF('Result do Turno'!BQ153="","",'Result do Turno'!BQ153)</f>
        <v/>
      </c>
      <c r="AX152" s="211" t="str">
        <f aca="false">IF('Result do Turno'!CB151="","",'Result do Turno'!CB151)</f>
        <v>W</v>
      </c>
      <c r="AY152" s="212" t="str">
        <f aca="false">IF('Result do Turno'!CB150="","",'Result do Turno'!CB150)</f>
        <v>O</v>
      </c>
      <c r="AZ152" s="212" t="str">
        <f aca="false">IF('Result do Turno'!CC151="","",'Result do Turno'!CC151)</f>
        <v/>
      </c>
      <c r="BA152" s="212" t="str">
        <f aca="false">IF('Result do Turno'!CC150="","",'Result do Turno'!CC150)</f>
        <v/>
      </c>
      <c r="BB152" s="212" t="str">
        <f aca="false">IF('Result do Turno'!CD151="","",'Result do Turno'!CD151)</f>
        <v/>
      </c>
      <c r="BC152" s="212" t="str">
        <f aca="false">IF('Result do Turno'!CD150="","",'Result do Turno'!CD150)</f>
        <v/>
      </c>
      <c r="BD152" s="212" t="str">
        <f aca="false">IF('Result do Turno'!CE151="","",'Result do Turno'!CE151)</f>
        <v/>
      </c>
      <c r="BE152" s="213" t="str">
        <f aca="false">IF('Result do Turno'!CE150="","",'Result do Turno'!CE150)</f>
        <v/>
      </c>
      <c r="BG152" s="164" t="n">
        <f aca="false">'Result do Turno'!W151</f>
        <v>0</v>
      </c>
      <c r="BH152" s="164" t="str">
        <f aca="false">IF(R152="",IF(X152="",CONCATENATE(T152,"x",U152," ",V152,"x",W152),CONCATENATE(T152,"x",U152," ",V152,"x",W152," ",X152,"x",Y152)),CONCATENATE(R152,"x",S152))</f>
        <v>1x6 4x6</v>
      </c>
      <c r="BI152" s="164" t="n">
        <f aca="false">'Result do Turno'!AK149</f>
        <v>1</v>
      </c>
      <c r="BJ152" s="164" t="str">
        <f aca="false">IF(Z152="",IF(AF152="",CONCATENATE(AB152,"x",AC152," ",AD152,"x",AE152),CONCATENATE(AB152,"x",AC152," ",AD152,"x",AE152," ",AF152,"x",AG152)),CONCATENATE(Z152,"x",AA152))</f>
        <v>2x6 0x6</v>
      </c>
      <c r="BK152" s="164" t="n">
        <f aca="false">'Result do Turno'!AY152</f>
        <v>0</v>
      </c>
      <c r="BL152" s="164" t="str">
        <f aca="false">IF(AH152="",IF(AN152="",CONCATENATE(AJ152,"x",AK152," ",AL152,"x",AM152),CONCATENATE(AJ152,"x",AK152," ",AL152,"x",AM152," ",AN152,"x",AO152)),CONCATENATE(AH152,"x",AI152))</f>
        <v>1x6 0x6</v>
      </c>
      <c r="BM152" s="164" t="n">
        <f aca="false">'Result do Turno'!BM152</f>
        <v>0</v>
      </c>
      <c r="BN152" s="164" t="str">
        <f aca="false">IF(AP152="",IF(AV152="",CONCATENATE(AR152,"x",AS152," ",AT152,"x",AU152),CONCATENATE(AR152,"x",AS152," ",AT152,"x",AU152," ",AV152,"x",AW152)),CONCATENATE(AP152,"x",AQ152))</f>
        <v>3x6 1x6</v>
      </c>
      <c r="BO152" s="164" t="n">
        <f aca="false">'Result do Turno'!CA151</f>
        <v>1</v>
      </c>
      <c r="BP152" s="164" t="str">
        <f aca="false">IF(AX152="",IF(BD152="",CONCATENATE(AZ152,"x",BA152," ",BB152,"x",BC152),CONCATENATE(AZ152,"x",BA152," ",BB152,"x",BC152," ",BD152,"x",BE152)),CONCATENATE(AX152,"x",AY152))</f>
        <v>WxO</v>
      </c>
      <c r="BQ152" s="164" t="n">
        <f aca="false">IF(BH152="x x","",1)</f>
        <v>1</v>
      </c>
      <c r="BR152" s="164" t="str">
        <f aca="false">IF(BG152=1,CONCATENATE($A152, " venceu ",B152," por ",BH152),IF(BH152="OxW",CONCATENATE($A152, " perdeu para ",B152," por WxO"),CONCATENATE($A152, " perdeu para ",B152," por ",BH152)))</f>
        <v>HAMILTON COLARES perdeu para SANDSON AZEVEDO por 1x6 4x6</v>
      </c>
      <c r="BS152" s="164" t="n">
        <f aca="false">IF(BJ152="x x","",1)</f>
        <v>1</v>
      </c>
      <c r="BT152" s="164" t="str">
        <f aca="false">IF(BI152=1,CONCATENATE($A152, " venceu ",D152," por ",BJ152),IF(BJ152="OxW",CONCATENATE($A152, " perdeu para ",D152," por WxO"),CONCATENATE($A152, " perdeu para ",D152," por ",BJ152)))</f>
        <v>HAMILTON COLARES venceu RICARDO BARBOSA por 2x6 0x6</v>
      </c>
      <c r="BU152" s="164" t="n">
        <f aca="false">IF(BL152="x x","",1)</f>
        <v>1</v>
      </c>
      <c r="BV152" s="164" t="str">
        <f aca="false">IF(BK152=1,CONCATENATE($A152, " venceu ",F152," por ",BL152),IF(BL152="OxW",CONCATENATE($A152, " perdeu para ",F152," por WxO"),CONCATENATE($A152, " perdeu para ",F152," por ",BL152)))</f>
        <v>HAMILTON COLARES perdeu para TARCIO por 1x6 0x6</v>
      </c>
      <c r="BW152" s="164" t="n">
        <f aca="false">IF(BN152="x x","",1)</f>
        <v>1</v>
      </c>
      <c r="BX152" s="164" t="str">
        <f aca="false">IF(BM152=1,CONCATENATE($A152, " venceu ",H152," por ",BN152),IF(BN152="OxW",CONCATENATE($A152, " perdeu para ",H152," por WxO"),CONCATENATE($A152, " perdeu para ",H152," por ",BN152)))</f>
        <v>HAMILTON COLARES perdeu para MARCIA DANTAS por 3x6 1x6</v>
      </c>
      <c r="BY152" s="164" t="n">
        <f aca="false">IF(BP152="x x","",1)</f>
        <v>1</v>
      </c>
      <c r="BZ152" s="164" t="str">
        <f aca="false">IF(BO152=1,CONCATENATE($A152, " venceu ",J152," por ",BP152),IF(BP152="OxW",CONCATENATE($A152, " perdeu para ",J152," por WxO"),CONCATENATE($A152, " perdeu para ",J152," por ",BP152)))</f>
        <v>HAMILTON COLARES venceu THALLES OLIVEIRA por WxO</v>
      </c>
      <c r="CB152" s="164" t="str">
        <f aca="false">IF(BQ152=1,BR152,CONCATENATE(A152, " x ",B152))</f>
        <v>HAMILTON COLARES perdeu para SANDSON AZEVEDO por 1x6 4x6</v>
      </c>
      <c r="CC152" s="164" t="str">
        <f aca="false">IF(BS152=1,BT152,CONCATENATE(A152, " x ",D152))</f>
        <v>HAMILTON COLARES venceu RICARDO BARBOSA por 2x6 0x6</v>
      </c>
      <c r="CD152" s="164" t="str">
        <f aca="false">IF(BU152=1,BV152,CONCATENATE(A152, " x ",F152))</f>
        <v>HAMILTON COLARES perdeu para TARCIO por 1x6 0x6</v>
      </c>
      <c r="CE152" s="164" t="str">
        <f aca="false">IF(BW152=1,BX152,CONCATENATE(A152, " x ",H152))</f>
        <v>HAMILTON COLARES perdeu para MARCIA DANTAS por 3x6 1x6</v>
      </c>
      <c r="CF152" s="164" t="str">
        <f aca="false">IF(BY152=1,BZ152,CONCATENATE(A152, " x ",J152))</f>
        <v>HAMILTON COLARES venceu THALLES OLIVEIRA por WxO</v>
      </c>
      <c r="CG152" s="164" t="n">
        <f aca="false">COUNTIF(BH152:BP152,"OxW")</f>
        <v>0</v>
      </c>
      <c r="CH152" s="164" t="str">
        <f aca="false">IF(CG152&gt;2,CONCATENATE(A152," perdeu ",CG152, " jogos por WxO - Seus resultados todos serão alterados para perdidos por WxO",""),"")</f>
        <v/>
      </c>
    </row>
    <row r="153" customFormat="false" ht="15" hidden="false" customHeight="false" outlineLevel="0" collapsed="false">
      <c r="A153" s="205" t="str">
        <f aca="false">'Result do Turno'!D153</f>
        <v>TARCIO</v>
      </c>
      <c r="B153" s="164" t="str">
        <f aca="false">'Result do Turno'!V148</f>
        <v>RICARDO BARBOSA</v>
      </c>
      <c r="C153" s="164" t="str">
        <f aca="false">IF(BQ153=1,"",IF(M153=0,A153,B153))</f>
        <v/>
      </c>
      <c r="D153" s="164" t="str">
        <f aca="false">'Result do Turno'!AJ152</f>
        <v>THALLES OLIVEIRA</v>
      </c>
      <c r="E153" s="164" t="str">
        <f aca="false">IF(BS153=1,"",IF(N153=0,A153,D153))</f>
        <v/>
      </c>
      <c r="F153" s="164" t="str">
        <f aca="false">'Result do Turno'!AX152</f>
        <v>HAMILTON COLARES</v>
      </c>
      <c r="G153" s="164" t="str">
        <f aca="false">IF(BU153=1,"",IF(O153=0,A153,F153))</f>
        <v/>
      </c>
      <c r="H153" s="164" t="str">
        <f aca="false">'Result do Turno'!BL150</f>
        <v>SANDSON AZEVEDO</v>
      </c>
      <c r="I153" s="164" t="str">
        <f aca="false">IF(BW153=1,"",IF(P153=0,A153,H153))</f>
        <v/>
      </c>
      <c r="J153" s="164" t="str">
        <f aca="false">'Result do Turno'!BZ152</f>
        <v>MARCIA DANTAS</v>
      </c>
      <c r="K153" s="164" t="str">
        <f aca="false">IF(BY153=1,"",IF(Q153=0,A153,J153))</f>
        <v/>
      </c>
      <c r="M153" s="207" t="n">
        <f aca="false">'Result do Turno'!U148</f>
        <v>0</v>
      </c>
      <c r="N153" s="207" t="str">
        <f aca="false">'Result do Turno'!AI152</f>
        <v>(D)</v>
      </c>
      <c r="O153" s="207" t="n">
        <f aca="false">'Result do Turno'!AW152</f>
        <v>0</v>
      </c>
      <c r="P153" s="207" t="n">
        <f aca="false">'Result do Turno'!BK150</f>
        <v>0</v>
      </c>
      <c r="Q153" s="207" t="str">
        <f aca="false">'Result do Turno'!BY152</f>
        <v>(D)</v>
      </c>
      <c r="R153" s="214" t="str">
        <f aca="false">IF('Result do Turno'!X149="","",'Result do Turno'!X149)</f>
        <v/>
      </c>
      <c r="S153" s="215" t="str">
        <f aca="false">IF('Result do Turno'!X148="","",'Result do Turno'!X148)</f>
        <v/>
      </c>
      <c r="T153" s="215" t="n">
        <f aca="false">IF('Result do Turno'!Y149="","",'Result do Turno'!Y149)</f>
        <v>6</v>
      </c>
      <c r="U153" s="215" t="n">
        <f aca="false">IF('Result do Turno'!Y148="","",'Result do Turno'!Y148)</f>
        <v>3</v>
      </c>
      <c r="V153" s="215" t="n">
        <f aca="false">IF('Result do Turno'!Z149="","",'Result do Turno'!Z149)</f>
        <v>6</v>
      </c>
      <c r="W153" s="215" t="n">
        <f aca="false">IF('Result do Turno'!Z148="","",'Result do Turno'!Z148)</f>
        <v>1</v>
      </c>
      <c r="X153" s="215" t="str">
        <f aca="false">IF('Result do Turno'!AA149="","",'Result do Turno'!AA149)</f>
        <v/>
      </c>
      <c r="Y153" s="216" t="str">
        <f aca="false">IF('Result do Turno'!AA148="","",'Result do Turno'!AA148)</f>
        <v/>
      </c>
      <c r="Z153" s="214" t="str">
        <f aca="false">IF('Result do Turno'!AL153="","",'Result do Turno'!AL153)</f>
        <v/>
      </c>
      <c r="AA153" s="215" t="str">
        <f aca="false">IF('Result do Turno'!AL152="","",'Result do Turno'!AL152)</f>
        <v/>
      </c>
      <c r="AB153" s="215" t="n">
        <f aca="false">IF('Result do Turno'!AM153="","",'Result do Turno'!AM153)</f>
        <v>6</v>
      </c>
      <c r="AC153" s="215" t="n">
        <f aca="false">IF('Result do Turno'!AM152="","",'Result do Turno'!AM152)</f>
        <v>2</v>
      </c>
      <c r="AD153" s="215" t="n">
        <f aca="false">IF('Result do Turno'!AN153="","",'Result do Turno'!AN153)</f>
        <v>6</v>
      </c>
      <c r="AE153" s="215" t="n">
        <f aca="false">IF('Result do Turno'!AN152="","",'Result do Turno'!AN152)</f>
        <v>0</v>
      </c>
      <c r="AF153" s="215" t="str">
        <f aca="false">IF('Result do Turno'!AO153="","",'Result do Turno'!AO153)</f>
        <v/>
      </c>
      <c r="AG153" s="216" t="str">
        <f aca="false">IF('Result do Turno'!AO152="","",'Result do Turno'!AO152)</f>
        <v/>
      </c>
      <c r="AH153" s="214" t="str">
        <f aca="false">IF('Result do Turno'!AZ153="","",'Result do Turno'!AZ153)</f>
        <v/>
      </c>
      <c r="AI153" s="215" t="str">
        <f aca="false">IF('Result do Turno'!AZ152="","",'Result do Turno'!AZ152)</f>
        <v/>
      </c>
      <c r="AJ153" s="215" t="n">
        <f aca="false">IF('Result do Turno'!BA153="","",'Result do Turno'!BA153)</f>
        <v>6</v>
      </c>
      <c r="AK153" s="215" t="n">
        <f aca="false">IF('Result do Turno'!BA152="","",'Result do Turno'!BA152)</f>
        <v>1</v>
      </c>
      <c r="AL153" s="215" t="n">
        <f aca="false">IF('Result do Turno'!BB153="","",'Result do Turno'!BB153)</f>
        <v>6</v>
      </c>
      <c r="AM153" s="215" t="n">
        <f aca="false">IF('Result do Turno'!BB152="","",'Result do Turno'!BB152)</f>
        <v>0</v>
      </c>
      <c r="AN153" s="215" t="str">
        <f aca="false">IF('Result do Turno'!BC153="","",'Result do Turno'!BC153)</f>
        <v/>
      </c>
      <c r="AO153" s="216" t="str">
        <f aca="false">IF('Result do Turno'!BC152="","",'Result do Turno'!BC152)</f>
        <v/>
      </c>
      <c r="AP153" s="214" t="str">
        <f aca="false">IF('Result do Turno'!BN151="","",'Result do Turno'!BN151)</f>
        <v/>
      </c>
      <c r="AQ153" s="215" t="str">
        <f aca="false">IF('Result do Turno'!BN150="","",'Result do Turno'!BN150)</f>
        <v/>
      </c>
      <c r="AR153" s="215" t="n">
        <f aca="false">IF('Result do Turno'!BO151="","",'Result do Turno'!BO151)</f>
        <v>6</v>
      </c>
      <c r="AS153" s="215" t="n">
        <f aca="false">IF('Result do Turno'!BO150="","",'Result do Turno'!BO150)</f>
        <v>1</v>
      </c>
      <c r="AT153" s="215" t="n">
        <f aca="false">IF('Result do Turno'!BP151="","",'Result do Turno'!BP151)</f>
        <v>6</v>
      </c>
      <c r="AU153" s="215" t="n">
        <f aca="false">IF('Result do Turno'!BP150="","",'Result do Turno'!BP150)</f>
        <v>2</v>
      </c>
      <c r="AV153" s="215" t="str">
        <f aca="false">IF('Result do Turno'!BQ151="","",'Result do Turno'!BQ151)</f>
        <v/>
      </c>
      <c r="AW153" s="216" t="str">
        <f aca="false">IF('Result do Turno'!BQ150="","",'Result do Turno'!BQ150)</f>
        <v/>
      </c>
      <c r="AX153" s="214" t="str">
        <f aca="false">IF('Result do Turno'!CB153="","",'Result do Turno'!CB153)</f>
        <v/>
      </c>
      <c r="AY153" s="215" t="str">
        <f aca="false">IF('Result do Turno'!CB152="","",'Result do Turno'!CB152)</f>
        <v/>
      </c>
      <c r="AZ153" s="215" t="n">
        <f aca="false">IF('Result do Turno'!CC153="","",'Result do Turno'!CC153)</f>
        <v>6</v>
      </c>
      <c r="BA153" s="215" t="n">
        <f aca="false">IF('Result do Turno'!CC152="","",'Result do Turno'!CC152)</f>
        <v>0</v>
      </c>
      <c r="BB153" s="215" t="n">
        <f aca="false">IF('Result do Turno'!CD153="","",'Result do Turno'!CD153)</f>
        <v>6</v>
      </c>
      <c r="BC153" s="215" t="n">
        <f aca="false">IF('Result do Turno'!CD152="","",'Result do Turno'!CD152)</f>
        <v>1</v>
      </c>
      <c r="BD153" s="215" t="str">
        <f aca="false">IF('Result do Turno'!CE153="","",'Result do Turno'!CE153)</f>
        <v/>
      </c>
      <c r="BE153" s="216" t="str">
        <f aca="false">IF('Result do Turno'!CE152="","",'Result do Turno'!CE152)</f>
        <v/>
      </c>
      <c r="BG153" s="164" t="n">
        <f aca="false">'Result do Turno'!W149</f>
        <v>1</v>
      </c>
      <c r="BH153" s="164" t="str">
        <f aca="false">IF(R153="",IF(X153="",CONCATENATE(T153,"x",U153," ",V153,"x",W153),CONCATENATE(T153,"x",U153," ",V153,"x",W153," ",X153,"x",Y153)),CONCATENATE(R153,"x",S153))</f>
        <v>6x3 6x1</v>
      </c>
      <c r="BI153" s="164" t="n">
        <f aca="false">'Result do Turno'!AK153</f>
        <v>1</v>
      </c>
      <c r="BJ153" s="164" t="str">
        <f aca="false">IF(Z153="",IF(AF153="",CONCATENATE(AB153,"x",AC153," ",AD153,"x",AE153),CONCATENATE(AB153,"x",AC153," ",AD153,"x",AE153," ",AF153,"x",AG153)),CONCATENATE(Z153,"x",AA153))</f>
        <v>6x2 6x0</v>
      </c>
      <c r="BK153" s="164" t="n">
        <f aca="false">'Result do Turno'!AY153</f>
        <v>1</v>
      </c>
      <c r="BL153" s="164" t="str">
        <f aca="false">IF(AH153="",IF(AN153="",CONCATENATE(AJ153,"x",AK153," ",AL153,"x",AM153),CONCATENATE(AJ153,"x",AK153," ",AL153,"x",AM153," ",AN153,"x",AO153)),CONCATENATE(AH153,"x",AI153))</f>
        <v>6x1 6x0</v>
      </c>
      <c r="BM153" s="164" t="n">
        <f aca="false">'Result do Turno'!BM151</f>
        <v>1</v>
      </c>
      <c r="BN153" s="164" t="str">
        <f aca="false">IF(AP153="",IF(AV153="",CONCATENATE(AR153,"x",AS153," ",AT153,"x",AU153),CONCATENATE(AR153,"x",AS153," ",AT153,"x",AU153," ",AV153,"x",AW153)),CONCATENATE(AP153,"x",AQ153))</f>
        <v>6x1 6x2</v>
      </c>
      <c r="BO153" s="164" t="n">
        <f aca="false">'Result do Turno'!CA153</f>
        <v>1</v>
      </c>
      <c r="BP153" s="164" t="str">
        <f aca="false">IF(AX153="",IF(BD153="",CONCATENATE(AZ153,"x",BA153," ",BB153,"x",BC153),CONCATENATE(AZ153,"x",BA153," ",BB153,"x",BC153," ",BD153,"x",BE153)),CONCATENATE(AX153,"x",AY153))</f>
        <v>6x0 6x1</v>
      </c>
      <c r="BQ153" s="164" t="n">
        <f aca="false">IF(BH153="x x","",1)</f>
        <v>1</v>
      </c>
      <c r="BR153" s="164" t="str">
        <f aca="false">IF(BG153=1,CONCATENATE($A153, " venceu ",B153," por ",BH153),IF(BH153="OxW",CONCATENATE($A153, " perdeu para ",B153," por WxO"),CONCATENATE($A153, " perdeu para ",B153," por ",BH153)))</f>
        <v>TARCIO venceu RICARDO BARBOSA por 6x3 6x1</v>
      </c>
      <c r="BS153" s="164" t="n">
        <f aca="false">IF(BJ153="x x","",1)</f>
        <v>1</v>
      </c>
      <c r="BT153" s="164" t="str">
        <f aca="false">IF(BI153=1,CONCATENATE($A153, " venceu ",D153," por ",BJ153),IF(BJ153="OxW",CONCATENATE($A153, " perdeu para ",D153," por WxO"),CONCATENATE($A153, " perdeu para ",D153," por ",BJ153)))</f>
        <v>TARCIO venceu THALLES OLIVEIRA por 6x2 6x0</v>
      </c>
      <c r="BU153" s="164" t="n">
        <f aca="false">IF(BL153="x x","",1)</f>
        <v>1</v>
      </c>
      <c r="BV153" s="164" t="str">
        <f aca="false">IF(BK153=1,CONCATENATE($A153, " venceu ",F153," por ",BL153),IF(BL153="OxW",CONCATENATE($A153, " perdeu para ",F153," por WxO"),CONCATENATE($A153, " perdeu para ",F153," por ",BL153)))</f>
        <v>TARCIO venceu HAMILTON COLARES por 6x1 6x0</v>
      </c>
      <c r="BW153" s="164" t="n">
        <f aca="false">IF(BN153="x x","",1)</f>
        <v>1</v>
      </c>
      <c r="BX153" s="164" t="str">
        <f aca="false">IF(BM153=1,CONCATENATE($A153, " venceu ",H153," por ",BN153),IF(BN153="OxW",CONCATENATE($A153, " perdeu para ",H153," por WxO"),CONCATENATE($A153, " perdeu para ",H153," por ",BN153)))</f>
        <v>TARCIO venceu SANDSON AZEVEDO por 6x1 6x2</v>
      </c>
      <c r="BY153" s="164" t="n">
        <f aca="false">IF(BP153="x x","",1)</f>
        <v>1</v>
      </c>
      <c r="BZ153" s="164" t="str">
        <f aca="false">IF(BO153=1,CONCATENATE($A153, " venceu ",J153," por ",BP153),IF(BP153="OxW",CONCATENATE($A153, " perdeu para ",J153," por WxO"),CONCATENATE($A153, " perdeu para ",J153," por ",BP153)))</f>
        <v>TARCIO venceu MARCIA DANTAS por 6x0 6x1</v>
      </c>
      <c r="CB153" s="164" t="str">
        <f aca="false">IF(BQ153=1,BR153,CONCATENATE(A153, " x ",B153))</f>
        <v>TARCIO venceu RICARDO BARBOSA por 6x3 6x1</v>
      </c>
      <c r="CC153" s="164" t="str">
        <f aca="false">IF(BS153=1,BT153,CONCATENATE(A153, " x ",D153))</f>
        <v>TARCIO venceu THALLES OLIVEIRA por 6x2 6x0</v>
      </c>
      <c r="CD153" s="164" t="str">
        <f aca="false">IF(BU153=1,BV153,CONCATENATE(A153, " x ",F153))</f>
        <v>TARCIO venceu HAMILTON COLARES por 6x1 6x0</v>
      </c>
      <c r="CE153" s="164" t="str">
        <f aca="false">IF(BW153=1,BX153,CONCATENATE(A153, " x ",H153))</f>
        <v>TARCIO venceu SANDSON AZEVEDO por 6x1 6x2</v>
      </c>
      <c r="CF153" s="164" t="str">
        <f aca="false">IF(BY153=1,BZ153,CONCATENATE(A153, " x ",J153))</f>
        <v>TARCIO venceu MARCIA DANTAS por 6x0 6x1</v>
      </c>
      <c r="CG153" s="164" t="n">
        <f aca="false">COUNTIF(BH153:BP153,"OxW")</f>
        <v>0</v>
      </c>
      <c r="CH153" s="164" t="str">
        <f aca="false">IF(CG153&gt;2,CONCATENATE(A153," perdeu ",CG153, " jogos por WxO - Seus resultados todos serão alterados para perdidos por WxO",""),"")</f>
        <v/>
      </c>
    </row>
    <row r="154" customFormat="false" ht="15" hidden="false" customHeight="false" outlineLevel="0" collapsed="false">
      <c r="A154" s="205"/>
      <c r="B154" s="206"/>
      <c r="F154" s="206"/>
      <c r="H154" s="206"/>
      <c r="J154" s="206"/>
      <c r="M154" s="207"/>
      <c r="N154" s="207"/>
      <c r="O154" s="207"/>
      <c r="P154" s="207"/>
      <c r="Q154" s="207"/>
      <c r="R154" s="207"/>
      <c r="S154" s="207"/>
      <c r="Z154" s="207"/>
      <c r="AA154" s="207"/>
      <c r="AH154" s="207"/>
      <c r="AI154" s="207"/>
      <c r="AP154" s="207"/>
      <c r="AQ154" s="207"/>
      <c r="AX154" s="207"/>
      <c r="AY154" s="207"/>
    </row>
    <row r="155" customFormat="false" ht="15" hidden="false" customHeight="false" outlineLevel="0" collapsed="false">
      <c r="A155" s="205"/>
      <c r="M155" s="207"/>
      <c r="N155" s="207"/>
      <c r="O155" s="207"/>
      <c r="P155" s="207"/>
      <c r="Q155" s="207"/>
      <c r="R155" s="207"/>
      <c r="S155" s="207"/>
      <c r="Z155" s="207"/>
      <c r="AA155" s="207"/>
      <c r="AH155" s="207"/>
      <c r="AI155" s="207"/>
      <c r="AP155" s="207"/>
      <c r="AQ155" s="207"/>
      <c r="AX155" s="207"/>
      <c r="AY155" s="207"/>
    </row>
    <row r="156" customFormat="false" ht="15" hidden="false" customHeight="false" outlineLevel="0" collapsed="false">
      <c r="A156" s="205"/>
      <c r="M156" s="207"/>
      <c r="N156" s="207"/>
      <c r="O156" s="207"/>
      <c r="P156" s="207"/>
      <c r="Q156" s="207"/>
      <c r="R156" s="207"/>
      <c r="S156" s="207"/>
      <c r="Z156" s="207"/>
      <c r="AA156" s="207"/>
      <c r="AH156" s="207"/>
      <c r="AI156" s="207"/>
      <c r="AP156" s="207"/>
      <c r="AQ156" s="207"/>
      <c r="AX156" s="207"/>
      <c r="AY156" s="207"/>
    </row>
    <row r="157" customFormat="false" ht="15" hidden="false" customHeight="false" outlineLevel="0" collapsed="false">
      <c r="A157" s="205" t="str">
        <f aca="false">'Result do Turno'!D157</f>
        <v>ANDERSON BARTZ</v>
      </c>
      <c r="B157" s="206" t="str">
        <f aca="false">'Result do Turno'!V158</f>
        <v>RAFAEL BICALHO</v>
      </c>
      <c r="C157" s="164" t="str">
        <f aca="false">IF(BQ157=1,"",IF(M157=0,A157,B157))</f>
        <v/>
      </c>
      <c r="D157" s="164" t="str">
        <f aca="false">'Result do Turno'!AJ158</f>
        <v>CLOVIS CORREA</v>
      </c>
      <c r="E157" s="164" t="str">
        <f aca="false">IF(BS157=1,"",IF(N157=0,A157,D157))</f>
        <v/>
      </c>
      <c r="F157" s="206" t="str">
        <f aca="false">'Result do Turno'!AX158</f>
        <v>NIDIA CASTRO</v>
      </c>
      <c r="G157" s="164" t="str">
        <f aca="false">IF(BU157=1,"",IF(O157=0,A157,F157))</f>
        <v/>
      </c>
      <c r="H157" s="206" t="str">
        <f aca="false">'Result do Turno'!BL158</f>
        <v>NILZINHA</v>
      </c>
      <c r="I157" s="164" t="str">
        <f aca="false">IF(BW157=1,"",IF(P157=0,A157,H157))</f>
        <v/>
      </c>
      <c r="J157" s="206" t="str">
        <f aca="false">'Result do Turno'!BZ158</f>
        <v>MIRIANO EDER</v>
      </c>
      <c r="K157" s="164" t="str">
        <f aca="false">IF(BY157=1,"",IF(Q157=0,A157,J157))</f>
        <v/>
      </c>
      <c r="M157" s="207" t="str">
        <f aca="false">'Result do Turno'!U158</f>
        <v>(D)</v>
      </c>
      <c r="N157" s="207" t="n">
        <f aca="false">'Result do Turno'!AI158</f>
        <v>0</v>
      </c>
      <c r="O157" s="207" t="str">
        <f aca="false">'Result do Turno'!AW158</f>
        <v>(D)</v>
      </c>
      <c r="P157" s="207" t="n">
        <f aca="false">'Result do Turno'!BK158</f>
        <v>0</v>
      </c>
      <c r="Q157" s="207" t="str">
        <f aca="false">'Result do Turno'!BY158</f>
        <v>(D)</v>
      </c>
      <c r="R157" s="208" t="str">
        <f aca="false">IF('Result do Turno'!X157="","",'Result do Turno'!X157)</f>
        <v/>
      </c>
      <c r="S157" s="209" t="str">
        <f aca="false">IF('Result do Turno'!X158="","",'Result do Turno'!X158)</f>
        <v/>
      </c>
      <c r="T157" s="209" t="n">
        <f aca="false">IF('Result do Turno'!Y157="","",'Result do Turno'!Y157)</f>
        <v>2</v>
      </c>
      <c r="U157" s="209" t="n">
        <f aca="false">IF('Result do Turno'!Y158="","",'Result do Turno'!Y158)</f>
        <v>6</v>
      </c>
      <c r="V157" s="209" t="n">
        <f aca="false">IF('Result do Turno'!Z157="","",'Result do Turno'!Z157)</f>
        <v>4</v>
      </c>
      <c r="W157" s="209" t="n">
        <f aca="false">IF('Result do Turno'!Z158="","",'Result do Turno'!Z158)</f>
        <v>6</v>
      </c>
      <c r="X157" s="209" t="str">
        <f aca="false">IF('Result do Turno'!AA157="","",'Result do Turno'!AA157)</f>
        <v/>
      </c>
      <c r="Y157" s="210" t="str">
        <f aca="false">IF('Result do Turno'!AA158="","",'Result do Turno'!AA158)</f>
        <v/>
      </c>
      <c r="Z157" s="208" t="str">
        <f aca="false">IF('Result do Turno'!AL157="","",'Result do Turno'!AL157)</f>
        <v/>
      </c>
      <c r="AA157" s="209" t="str">
        <f aca="false">IF('Result do Turno'!AL158="","",'Result do Turno'!AL158)</f>
        <v/>
      </c>
      <c r="AB157" s="209" t="n">
        <f aca="false">IF('Result do Turno'!AM157="","",'Result do Turno'!AM157)</f>
        <v>6</v>
      </c>
      <c r="AC157" s="209" t="n">
        <f aca="false">IF('Result do Turno'!AM158="","",'Result do Turno'!AM158)</f>
        <v>1</v>
      </c>
      <c r="AD157" s="209" t="n">
        <f aca="false">IF('Result do Turno'!AN157="","",'Result do Turno'!AN157)</f>
        <v>6</v>
      </c>
      <c r="AE157" s="209" t="n">
        <f aca="false">IF('Result do Turno'!AN158="","",'Result do Turno'!AN158)</f>
        <v>2</v>
      </c>
      <c r="AF157" s="209" t="str">
        <f aca="false">IF('Result do Turno'!AO157="","",'Result do Turno'!AO157)</f>
        <v/>
      </c>
      <c r="AG157" s="210" t="str">
        <f aca="false">IF('Result do Turno'!AO158="","",'Result do Turno'!AO158)</f>
        <v/>
      </c>
      <c r="AH157" s="208" t="str">
        <f aca="false">IF('Result do Turno'!AZ157="","",'Result do Turno'!AZ157)</f>
        <v/>
      </c>
      <c r="AI157" s="209" t="str">
        <f aca="false">IF('Result do Turno'!AZ158="","",'Result do Turno'!AZ158)</f>
        <v/>
      </c>
      <c r="AJ157" s="209" t="n">
        <f aca="false">IF('Result do Turno'!BA157="","",'Result do Turno'!BA157)</f>
        <v>6</v>
      </c>
      <c r="AK157" s="209" t="n">
        <f aca="false">IF('Result do Turno'!BA158="","",'Result do Turno'!BA158)</f>
        <v>3</v>
      </c>
      <c r="AL157" s="209" t="n">
        <f aca="false">IF('Result do Turno'!BB157="","",'Result do Turno'!BB157)</f>
        <v>7</v>
      </c>
      <c r="AM157" s="209" t="n">
        <f aca="false">IF('Result do Turno'!BB158="","",'Result do Turno'!BB158)</f>
        <v>5</v>
      </c>
      <c r="AN157" s="209" t="str">
        <f aca="false">IF('Result do Turno'!BC157="","",'Result do Turno'!BC157)</f>
        <v/>
      </c>
      <c r="AO157" s="210" t="str">
        <f aca="false">IF('Result do Turno'!BC158="","",'Result do Turno'!BC158)</f>
        <v/>
      </c>
      <c r="AP157" s="208" t="str">
        <f aca="false">IF('Result do Turno'!BN157="","",'Result do Turno'!BN157)</f>
        <v>W</v>
      </c>
      <c r="AQ157" s="209" t="str">
        <f aca="false">IF('Result do Turno'!BN158="","",'Result do Turno'!BN158)</f>
        <v>O</v>
      </c>
      <c r="AR157" s="209" t="str">
        <f aca="false">IF('Result do Turno'!BO157="","",'Result do Turno'!BO157)</f>
        <v/>
      </c>
      <c r="AS157" s="209" t="str">
        <f aca="false">IF('Result do Turno'!BO158="","",'Result do Turno'!BO158)</f>
        <v/>
      </c>
      <c r="AT157" s="209" t="str">
        <f aca="false">IF('Result do Turno'!BP157="","",'Result do Turno'!BP157)</f>
        <v/>
      </c>
      <c r="AU157" s="209" t="str">
        <f aca="false">IF('Result do Turno'!BP158="","",'Result do Turno'!BP158)</f>
        <v/>
      </c>
      <c r="AV157" s="209" t="str">
        <f aca="false">IF('Result do Turno'!BQ157="","",'Result do Turno'!BQ157)</f>
        <v/>
      </c>
      <c r="AW157" s="210" t="str">
        <f aca="false">IF('Result do Turno'!BQ158="","",'Result do Turno'!BQ158)</f>
        <v/>
      </c>
      <c r="AX157" s="208" t="str">
        <f aca="false">IF('Result do Turno'!CB157="","",'Result do Turno'!CB157)</f>
        <v/>
      </c>
      <c r="AY157" s="209" t="str">
        <f aca="false">IF('Result do Turno'!CB158="","",'Result do Turno'!CB158)</f>
        <v/>
      </c>
      <c r="AZ157" s="209" t="n">
        <f aca="false">IF('Result do Turno'!CC157="","",'Result do Turno'!CC157)</f>
        <v>6</v>
      </c>
      <c r="BA157" s="209" t="n">
        <f aca="false">IF('Result do Turno'!CC158="","",'Result do Turno'!CC158)</f>
        <v>2</v>
      </c>
      <c r="BB157" s="209" t="n">
        <f aca="false">IF('Result do Turno'!CD157="","",'Result do Turno'!CD157)</f>
        <v>6</v>
      </c>
      <c r="BC157" s="209" t="n">
        <f aca="false">IF('Result do Turno'!CD158="","",'Result do Turno'!CD158)</f>
        <v>3</v>
      </c>
      <c r="BD157" s="209" t="str">
        <f aca="false">IF('Result do Turno'!CE157="","",'Result do Turno'!CE157)</f>
        <v/>
      </c>
      <c r="BE157" s="210" t="str">
        <f aca="false">IF('Result do Turno'!CE158="","",'Result do Turno'!CE158)</f>
        <v/>
      </c>
      <c r="BG157" s="164" t="n">
        <f aca="false">'Result do Turno'!W157</f>
        <v>0</v>
      </c>
      <c r="BH157" s="164" t="str">
        <f aca="false">IF(R157="",IF(X157="",CONCATENATE(T157,"x",U157," ",V157,"x",W157),CONCATENATE(T157,"x",U157," ",V157,"x",W157," ",X157,"x",Y157)),CONCATENATE(R157,"x",S157))</f>
        <v>2x6 4x6</v>
      </c>
      <c r="BI157" s="164" t="n">
        <f aca="false">'Result do Turno'!AK157</f>
        <v>1</v>
      </c>
      <c r="BJ157" s="164" t="str">
        <f aca="false">IF(Z157="",IF(AF157="",CONCATENATE(AB157,"x",AC157," ",AD157,"x",AE157),CONCATENATE(AB157,"x",AC157," ",AD157,"x",AE157," ",AF157,"x",AG157)),CONCATENATE(Z157,"x",AA157))</f>
        <v>6x1 6x2</v>
      </c>
      <c r="BK157" s="164" t="n">
        <f aca="false">'Result do Turno'!AY157</f>
        <v>1</v>
      </c>
      <c r="BL157" s="164" t="str">
        <f aca="false">IF(AH157="",IF(AN157="",CONCATENATE(AJ157,"x",AK157," ",AL157,"x",AM157),CONCATENATE(AJ157,"x",AK157," ",AL157,"x",AM157," ",AN157,"x",AO157)),CONCATENATE(AH157,"x",AI157))</f>
        <v>6x3 7x5</v>
      </c>
      <c r="BM157" s="164" t="n">
        <f aca="false">'Result do Turno'!BM157</f>
        <v>1</v>
      </c>
      <c r="BN157" s="164" t="str">
        <f aca="false">IF(AP157="",IF(AV157="",CONCATENATE(AR157,"x",AS157," ",AT157,"x",AU157),CONCATENATE(AR157,"x",AS157," ",AT157,"x",AU157," ",AV157,"x",AW157)),CONCATENATE(AP157,"x",AQ157))</f>
        <v>WxO</v>
      </c>
      <c r="BO157" s="164" t="n">
        <f aca="false">'Result do Turno'!CA157</f>
        <v>1</v>
      </c>
      <c r="BP157" s="164" t="str">
        <f aca="false">IF(AX157="",IF(BD157="",CONCATENATE(AZ157,"x",BA157," ",BB157,"x",BC157),CONCATENATE(AZ157,"x",BA157," ",BB157,"x",BC157," ",BD157,"x",BE157)),CONCATENATE(AX157,"x",AY157))</f>
        <v>6x2 6x3</v>
      </c>
      <c r="BQ157" s="164" t="n">
        <f aca="false">IF(BH157="x x","",1)</f>
        <v>1</v>
      </c>
      <c r="BR157" s="164" t="str">
        <f aca="false">IF(BG157=1,CONCATENATE($A157, " venceu ",B157," por ",BH157),IF(BH157="OxW",CONCATENATE($A157, " perdeu para ",B157," por WxO"),CONCATENATE($A157, " perdeu para ",B157," por ",BH157)))</f>
        <v>ANDERSON BARTZ perdeu para RAFAEL BICALHO por 2x6 4x6</v>
      </c>
      <c r="BS157" s="164" t="n">
        <f aca="false">IF(BJ157="x x","",1)</f>
        <v>1</v>
      </c>
      <c r="BT157" s="164" t="str">
        <f aca="false">IF(BI157=1,CONCATENATE($A157, " venceu ",D157," por ",BJ157),IF(BJ157="OxW",CONCATENATE($A157, " perdeu para ",D157," por WxO"),CONCATENATE($A157, " perdeu para ",D157," por ",BJ157)))</f>
        <v>ANDERSON BARTZ venceu CLOVIS CORREA por 6x1 6x2</v>
      </c>
      <c r="BU157" s="164" t="n">
        <f aca="false">IF(BL157="x x","",1)</f>
        <v>1</v>
      </c>
      <c r="BV157" s="164" t="str">
        <f aca="false">IF(BK157=1,CONCATENATE($A157, " venceu ",F157," por ",BL157),IF(BL157="OxW",CONCATENATE($A157, " perdeu para ",F157," por WxO"),CONCATENATE($A157, " perdeu para ",F157," por ",BL157)))</f>
        <v>ANDERSON BARTZ venceu NIDIA CASTRO por 6x3 7x5</v>
      </c>
      <c r="BW157" s="164" t="n">
        <f aca="false">IF(BN157="x x","",1)</f>
        <v>1</v>
      </c>
      <c r="BX157" s="164" t="str">
        <f aca="false">IF(BM157=1,CONCATENATE($A157, " venceu ",H157," por ",BN157),IF(BN157="OxW",CONCATENATE($A157, " perdeu para ",H157," por WxO"),CONCATENATE($A157, " perdeu para ",H157," por ",BN157)))</f>
        <v>ANDERSON BARTZ venceu NILZINHA por WxO</v>
      </c>
      <c r="BY157" s="164" t="n">
        <f aca="false">IF(BP157="x x","",1)</f>
        <v>1</v>
      </c>
      <c r="BZ157" s="164" t="str">
        <f aca="false">IF(BO157=1,CONCATENATE($A157, " venceu ",J157," por ",BP157),IF(BP157="OxW",CONCATENATE($A157, " perdeu para ",J157," por WxO"),CONCATENATE($A157, " perdeu para ",J157," por ",BP157)))</f>
        <v>ANDERSON BARTZ venceu MIRIANO EDER por 6x2 6x3</v>
      </c>
      <c r="CB157" s="164" t="str">
        <f aca="false">IF(BQ157=1,BR157,CONCATENATE(A157, " x ",B157))</f>
        <v>ANDERSON BARTZ perdeu para RAFAEL BICALHO por 2x6 4x6</v>
      </c>
      <c r="CC157" s="164" t="str">
        <f aca="false">IF(BS157=1,BT157,CONCATENATE(A157, " x ",D157))</f>
        <v>ANDERSON BARTZ venceu CLOVIS CORREA por 6x1 6x2</v>
      </c>
      <c r="CD157" s="164" t="str">
        <f aca="false">IF(BU157=1,BV157,CONCATENATE(A157, " x ",F157))</f>
        <v>ANDERSON BARTZ venceu NIDIA CASTRO por 6x3 7x5</v>
      </c>
      <c r="CE157" s="164" t="str">
        <f aca="false">IF(BW157=1,BX157,CONCATENATE(A157, " x ",H157))</f>
        <v>ANDERSON BARTZ venceu NILZINHA por WxO</v>
      </c>
      <c r="CF157" s="164" t="str">
        <f aca="false">IF(BY157=1,BZ157,CONCATENATE(A157, " x ",J157))</f>
        <v>ANDERSON BARTZ venceu MIRIANO EDER por 6x2 6x3</v>
      </c>
      <c r="CG157" s="164" t="n">
        <f aca="false">COUNTIF(BH157:BP157,"OxW")</f>
        <v>0</v>
      </c>
      <c r="CH157" s="164" t="str">
        <f aca="false">IF(CG157&gt;2,CONCATENATE(A157," perdeu ",CG157, " jogos por WxO - Seus resultados todos serão alterados para perdidos por WxO",""),"")</f>
        <v/>
      </c>
    </row>
    <row r="158" customFormat="false" ht="15" hidden="false" customHeight="false" outlineLevel="0" collapsed="false">
      <c r="A158" s="205" t="str">
        <f aca="false">'Result do Turno'!D158</f>
        <v>MIRIANO EDER</v>
      </c>
      <c r="B158" s="164" t="str">
        <f aca="false">'Result do Turno'!V160</f>
        <v>CLOVIS CORREA</v>
      </c>
      <c r="C158" s="164" t="str">
        <f aca="false">IF(BQ158=1,"",IF(M158=0,A158,B158))</f>
        <v/>
      </c>
      <c r="D158" s="164" t="str">
        <f aca="false">'Result do Turno'!AJ160</f>
        <v>NIDIA CASTRO</v>
      </c>
      <c r="E158" s="164" t="str">
        <f aca="false">IF(BS158=1,"",IF(N158=0,A158,D158))</f>
        <v/>
      </c>
      <c r="F158" s="164" t="str">
        <f aca="false">'Result do Turno'!AX160</f>
        <v>NILZINHA</v>
      </c>
      <c r="G158" s="164" t="str">
        <f aca="false">IF(BU158=1,"",IF(O158=0,A158,F158))</f>
        <v/>
      </c>
      <c r="H158" s="164" t="str">
        <f aca="false">'Result do Turno'!BL160</f>
        <v>RAFAEL BICALHO</v>
      </c>
      <c r="I158" s="164" t="str">
        <f aca="false">IF(BW158=1,"",IF(P158=0,A158,H158))</f>
        <v/>
      </c>
      <c r="J158" s="164" t="str">
        <f aca="false">'Result do Turno'!BZ157</f>
        <v>ANDERSON BARTZ</v>
      </c>
      <c r="K158" s="164" t="str">
        <f aca="false">IF(BY158=1,"",IF(Q158=0,A158,J158))</f>
        <v/>
      </c>
      <c r="M158" s="207" t="str">
        <f aca="false">'Result do Turno'!U160</f>
        <v>(D)</v>
      </c>
      <c r="N158" s="207" t="n">
        <f aca="false">'Result do Turno'!AI160</f>
        <v>0</v>
      </c>
      <c r="O158" s="207" t="str">
        <f aca="false">'Result do Turno'!AW160</f>
        <v>(D)</v>
      </c>
      <c r="P158" s="207" t="str">
        <f aca="false">'Result do Turno'!BK160</f>
        <v>(D)</v>
      </c>
      <c r="Q158" s="207" t="n">
        <f aca="false">'Result do Turno'!BY157</f>
        <v>0</v>
      </c>
      <c r="R158" s="211" t="str">
        <f aca="false">IF('Result do Turno'!X159="","",'Result do Turno'!X159)</f>
        <v/>
      </c>
      <c r="S158" s="212" t="str">
        <f aca="false">IF('Result do Turno'!X160="","",'Result do Turno'!X160)</f>
        <v/>
      </c>
      <c r="T158" s="212" t="n">
        <f aca="false">IF('Result do Turno'!Y159="","",'Result do Turno'!Y159)</f>
        <v>6</v>
      </c>
      <c r="U158" s="212" t="n">
        <f aca="false">IF('Result do Turno'!Y160="","",'Result do Turno'!Y160)</f>
        <v>1</v>
      </c>
      <c r="V158" s="212" t="n">
        <f aca="false">IF('Result do Turno'!Z159="","",'Result do Turno'!Z159)</f>
        <v>6</v>
      </c>
      <c r="W158" s="212" t="n">
        <f aca="false">IF('Result do Turno'!Z160="","",'Result do Turno'!Z160)</f>
        <v>0</v>
      </c>
      <c r="X158" s="212" t="str">
        <f aca="false">IF('Result do Turno'!AA159="","",'Result do Turno'!AA159)</f>
        <v/>
      </c>
      <c r="Y158" s="213" t="str">
        <f aca="false">IF('Result do Turno'!AA160="","",'Result do Turno'!AA160)</f>
        <v/>
      </c>
      <c r="Z158" s="211" t="str">
        <f aca="false">IF('Result do Turno'!AL158="","",'Result do Turno'!AL158)</f>
        <v/>
      </c>
      <c r="AA158" s="212" t="str">
        <f aca="false">IF('Result do Turno'!AL157="","",'Result do Turno'!AL157)</f>
        <v/>
      </c>
      <c r="AB158" s="212" t="n">
        <f aca="false">IF('Result do Turno'!AM158="","",'Result do Turno'!AM158)</f>
        <v>1</v>
      </c>
      <c r="AC158" s="212" t="n">
        <f aca="false">IF('Result do Turno'!AM157="","",'Result do Turno'!AM157)</f>
        <v>6</v>
      </c>
      <c r="AD158" s="212" t="n">
        <f aca="false">IF('Result do Turno'!AN158="","",'Result do Turno'!AN158)</f>
        <v>2</v>
      </c>
      <c r="AE158" s="212" t="n">
        <f aca="false">IF('Result do Turno'!AN157="","",'Result do Turno'!AN157)</f>
        <v>6</v>
      </c>
      <c r="AF158" s="212" t="str">
        <f aca="false">IF('Result do Turno'!AO158="","",'Result do Turno'!AO158)</f>
        <v/>
      </c>
      <c r="AG158" s="213" t="str">
        <f aca="false">IF('Result do Turno'!AO157="","",'Result do Turno'!AO157)</f>
        <v/>
      </c>
      <c r="AH158" s="211" t="str">
        <f aca="false">IF('Result do Turno'!AZ159="","",'Result do Turno'!AZ159)</f>
        <v/>
      </c>
      <c r="AI158" s="212" t="str">
        <f aca="false">IF('Result do Turno'!AZ160="","",'Result do Turno'!AZ160)</f>
        <v/>
      </c>
      <c r="AJ158" s="212" t="n">
        <f aca="false">IF('Result do Turno'!BA159="","",'Result do Turno'!BA159)</f>
        <v>6</v>
      </c>
      <c r="AK158" s="212" t="n">
        <f aca="false">IF('Result do Turno'!BA160="","",'Result do Turno'!BA160)</f>
        <v>2</v>
      </c>
      <c r="AL158" s="212" t="n">
        <f aca="false">IF('Result do Turno'!BB159="","",'Result do Turno'!BB159)</f>
        <v>6</v>
      </c>
      <c r="AM158" s="212" t="n">
        <f aca="false">IF('Result do Turno'!BB160="","",'Result do Turno'!BB160)</f>
        <v>4</v>
      </c>
      <c r="AN158" s="212" t="str">
        <f aca="false">IF('Result do Turno'!BC159="","",'Result do Turno'!BC159)</f>
        <v/>
      </c>
      <c r="AO158" s="213" t="str">
        <f aca="false">IF('Result do Turno'!BC160="","",'Result do Turno'!BC160)</f>
        <v/>
      </c>
      <c r="AP158" s="211" t="str">
        <f aca="false">IF('Result do Turno'!BN159="","",'Result do Turno'!BN159)</f>
        <v/>
      </c>
      <c r="AQ158" s="212" t="str">
        <f aca="false">IF('Result do Turno'!BN160="","",'Result do Turno'!BN160)</f>
        <v/>
      </c>
      <c r="AR158" s="212" t="n">
        <f aca="false">IF('Result do Turno'!BO159="","",'Result do Turno'!BO159)</f>
        <v>3</v>
      </c>
      <c r="AS158" s="212" t="n">
        <f aca="false">IF('Result do Turno'!BO160="","",'Result do Turno'!BO160)</f>
        <v>6</v>
      </c>
      <c r="AT158" s="212" t="n">
        <f aca="false">IF('Result do Turno'!BP159="","",'Result do Turno'!BP159)</f>
        <v>4</v>
      </c>
      <c r="AU158" s="212" t="n">
        <f aca="false">IF('Result do Turno'!BP160="","",'Result do Turno'!BP160)</f>
        <v>6</v>
      </c>
      <c r="AV158" s="212" t="str">
        <f aca="false">IF('Result do Turno'!BQ159="","",'Result do Turno'!BQ159)</f>
        <v/>
      </c>
      <c r="AW158" s="213" t="str">
        <f aca="false">IF('Result do Turno'!BQ160="","",'Result do Turno'!BQ160)</f>
        <v/>
      </c>
      <c r="AX158" s="211" t="str">
        <f aca="false">IF('Result do Turno'!CB158="","",'Result do Turno'!CB158)</f>
        <v/>
      </c>
      <c r="AY158" s="212" t="str">
        <f aca="false">IF('Result do Turno'!CB157="","",'Result do Turno'!CB157)</f>
        <v/>
      </c>
      <c r="AZ158" s="212" t="n">
        <f aca="false">IF('Result do Turno'!CC158="","",'Result do Turno'!CC158)</f>
        <v>2</v>
      </c>
      <c r="BA158" s="212" t="n">
        <f aca="false">IF('Result do Turno'!CC157="","",'Result do Turno'!CC157)</f>
        <v>6</v>
      </c>
      <c r="BB158" s="212" t="n">
        <f aca="false">IF('Result do Turno'!CD158="","",'Result do Turno'!CD158)</f>
        <v>3</v>
      </c>
      <c r="BC158" s="212" t="n">
        <f aca="false">IF('Result do Turno'!CD157="","",'Result do Turno'!CD157)</f>
        <v>6</v>
      </c>
      <c r="BD158" s="212" t="str">
        <f aca="false">IF('Result do Turno'!CE158="","",'Result do Turno'!CE158)</f>
        <v/>
      </c>
      <c r="BE158" s="213" t="str">
        <f aca="false">IF('Result do Turno'!CE157="","",'Result do Turno'!CE157)</f>
        <v/>
      </c>
      <c r="BG158" s="164" t="n">
        <f aca="false">'Result do Turno'!W159</f>
        <v>1</v>
      </c>
      <c r="BH158" s="164" t="str">
        <f aca="false">IF(R158="",IF(X158="",CONCATENATE(T158,"x",U158," ",V158,"x",W158),CONCATENATE(T158,"x",U158," ",V158,"x",W158," ",X158,"x",Y158)),CONCATENATE(R158,"x",S158))</f>
        <v>6x1 6x0</v>
      </c>
      <c r="BI158" s="164" t="n">
        <f aca="false">'Result do Turno'!AK159</f>
        <v>1</v>
      </c>
      <c r="BJ158" s="164" t="str">
        <f aca="false">IF(Z158="",IF(AF158="",CONCATENATE(AB158,"x",AC158," ",AD158,"x",AE158),CONCATENATE(AB158,"x",AC158," ",AD158,"x",AE158," ",AF158,"x",AG158)),CONCATENATE(Z158,"x",AA158))</f>
        <v>1x6 2x6</v>
      </c>
      <c r="BK158" s="164" t="n">
        <f aca="false">'Result do Turno'!AY159</f>
        <v>1</v>
      </c>
      <c r="BL158" s="164" t="str">
        <f aca="false">IF(AH158="",IF(AN158="",CONCATENATE(AJ158,"x",AK158," ",AL158,"x",AM158),CONCATENATE(AJ158,"x",AK158," ",AL158,"x",AM158," ",AN158,"x",AO158)),CONCATENATE(AH158,"x",AI158))</f>
        <v>6x2 6x4</v>
      </c>
      <c r="BM158" s="164" t="n">
        <f aca="false">'Result do Turno'!BM159</f>
        <v>0</v>
      </c>
      <c r="BN158" s="164" t="str">
        <f aca="false">IF(AP158="",IF(AV158="",CONCATENATE(AR158,"x",AS158," ",AT158,"x",AU158),CONCATENATE(AR158,"x",AS158," ",AT158,"x",AU158," ",AV158,"x",AW158)),CONCATENATE(AP158,"x",AQ158))</f>
        <v>3x6 4x6</v>
      </c>
      <c r="BO158" s="164" t="n">
        <f aca="false">'Result do Turno'!CA158</f>
        <v>0</v>
      </c>
      <c r="BP158" s="164" t="str">
        <f aca="false">IF(AX158="",IF(BD158="",CONCATENATE(AZ158,"x",BA158," ",BB158,"x",BC158),CONCATENATE(AZ158,"x",BA158," ",BB158,"x",BC158," ",BD158,"x",BE158)),CONCATENATE(AX158,"x",AY158))</f>
        <v>2x6 3x6</v>
      </c>
      <c r="BQ158" s="164" t="n">
        <f aca="false">IF(BH158="x x","",1)</f>
        <v>1</v>
      </c>
      <c r="BR158" s="164" t="str">
        <f aca="false">IF(BG158=1,CONCATENATE($A158, " venceu ",B158," por ",BH158),IF(BH158="OxW",CONCATENATE($A158, " perdeu para ",B158," por WxO"),CONCATENATE($A158, " perdeu para ",B158," por ",BH158)))</f>
        <v>MIRIANO EDER venceu CLOVIS CORREA por 6x1 6x0</v>
      </c>
      <c r="BS158" s="164" t="n">
        <f aca="false">IF(BJ158="x x","",1)</f>
        <v>1</v>
      </c>
      <c r="BT158" s="164" t="str">
        <f aca="false">IF(BI158=1,CONCATENATE($A158, " venceu ",D158," por ",BJ158),IF(BJ158="OxW",CONCATENATE($A158, " perdeu para ",D158," por WxO"),CONCATENATE($A158, " perdeu para ",D158," por ",BJ158)))</f>
        <v>MIRIANO EDER venceu NIDIA CASTRO por 1x6 2x6</v>
      </c>
      <c r="BU158" s="164" t="n">
        <f aca="false">IF(BL158="x x","",1)</f>
        <v>1</v>
      </c>
      <c r="BV158" s="164" t="str">
        <f aca="false">IF(BK158=1,CONCATENATE($A158, " venceu ",F158," por ",BL158),IF(BL158="OxW",CONCATENATE($A158, " perdeu para ",F158," por WxO"),CONCATENATE($A158, " perdeu para ",F158," por ",BL158)))</f>
        <v>MIRIANO EDER venceu NILZINHA por 6x2 6x4</v>
      </c>
      <c r="BW158" s="164" t="n">
        <f aca="false">IF(BN158="x x","",1)</f>
        <v>1</v>
      </c>
      <c r="BX158" s="164" t="str">
        <f aca="false">IF(BM158=1,CONCATENATE($A158, " venceu ",H158," por ",BN158),IF(BN158="OxW",CONCATENATE($A158, " perdeu para ",H158," por WxO"),CONCATENATE($A158, " perdeu para ",H158," por ",BN158)))</f>
        <v>MIRIANO EDER perdeu para RAFAEL BICALHO por 3x6 4x6</v>
      </c>
      <c r="BY158" s="164" t="n">
        <f aca="false">IF(BP158="x x","",1)</f>
        <v>1</v>
      </c>
      <c r="BZ158" s="164" t="str">
        <f aca="false">IF(BO158=1,CONCATENATE($A158, " venceu ",J158," por ",BP158),IF(BP158="OxW",CONCATENATE($A158, " perdeu para ",J158," por WxO"),CONCATENATE($A158, " perdeu para ",J158," por ",BP158)))</f>
        <v>MIRIANO EDER perdeu para ANDERSON BARTZ por 2x6 3x6</v>
      </c>
      <c r="CB158" s="164" t="str">
        <f aca="false">IF(BQ158=1,BR158,CONCATENATE(A158, " x ",B158))</f>
        <v>MIRIANO EDER venceu CLOVIS CORREA por 6x1 6x0</v>
      </c>
      <c r="CC158" s="164" t="str">
        <f aca="false">IF(BS158=1,BT158,CONCATENATE(A158, " x ",D158))</f>
        <v>MIRIANO EDER venceu NIDIA CASTRO por 1x6 2x6</v>
      </c>
      <c r="CD158" s="164" t="str">
        <f aca="false">IF(BU158=1,BV158,CONCATENATE(A158, " x ",F158))</f>
        <v>MIRIANO EDER venceu NILZINHA por 6x2 6x4</v>
      </c>
      <c r="CE158" s="164" t="str">
        <f aca="false">IF(BW158=1,BX158,CONCATENATE(A158, " x ",H158))</f>
        <v>MIRIANO EDER perdeu para RAFAEL BICALHO por 3x6 4x6</v>
      </c>
      <c r="CF158" s="164" t="str">
        <f aca="false">IF(BY158=1,BZ158,CONCATENATE(A158, " x ",J158))</f>
        <v>MIRIANO EDER perdeu para ANDERSON BARTZ por 2x6 3x6</v>
      </c>
      <c r="CG158" s="164" t="n">
        <f aca="false">COUNTIF(BH158:BP158,"OxW")</f>
        <v>0</v>
      </c>
      <c r="CH158" s="164" t="str">
        <f aca="false">IF(CG158&gt;2,CONCATENATE(A158," perdeu ",CG158, " jogos por WxO - Seus resultados todos serão alterados para perdidos por WxO",""),"")</f>
        <v/>
      </c>
    </row>
    <row r="159" customFormat="false" ht="15" hidden="false" customHeight="false" outlineLevel="0" collapsed="false">
      <c r="A159" s="205" t="str">
        <f aca="false">'Result do Turno'!D159</f>
        <v>NILZINHA</v>
      </c>
      <c r="B159" s="164" t="str">
        <f aca="false">'Result do Turno'!V162</f>
        <v>NIDIA CASTRO</v>
      </c>
      <c r="C159" s="164" t="str">
        <f aca="false">IF(BQ159=1,"",IF(M159=0,A159,B159))</f>
        <v/>
      </c>
      <c r="D159" s="164" t="str">
        <f aca="false">'Result do Turno'!AJ162</f>
        <v>RAFAEL BICALHO</v>
      </c>
      <c r="E159" s="164" t="str">
        <f aca="false">IF(BS159=1,"",IF(N159=0,A159,D159))</f>
        <v/>
      </c>
      <c r="F159" s="164" t="str">
        <f aca="false">'Result do Turno'!AX159</f>
        <v>MIRIANO EDER</v>
      </c>
      <c r="G159" s="164" t="str">
        <f aca="false">IF(BU159=1,"",IF(O159=0,A159,F159))</f>
        <v/>
      </c>
      <c r="H159" s="164" t="str">
        <f aca="false">'Result do Turno'!BL157</f>
        <v>ANDERSON BARTZ</v>
      </c>
      <c r="I159" s="164" t="str">
        <f aca="false">IF(BW159=1,"",IF(P159=0,A159,H159))</f>
        <v/>
      </c>
      <c r="J159" s="164" t="str">
        <f aca="false">'Result do Turno'!BZ160</f>
        <v>CLOVIS CORREA</v>
      </c>
      <c r="K159" s="164" t="str">
        <f aca="false">IF(BY159=1,"",IF(Q159=0,A159,J159))</f>
        <v/>
      </c>
      <c r="M159" s="207" t="str">
        <f aca="false">'Result do Turno'!U162</f>
        <v>(D)</v>
      </c>
      <c r="N159" s="207" t="n">
        <f aca="false">'Result do Turno'!AI162</f>
        <v>0</v>
      </c>
      <c r="O159" s="207" t="n">
        <f aca="false">'Result do Turno'!AW159</f>
        <v>0</v>
      </c>
      <c r="P159" s="207" t="str">
        <f aca="false">'Result do Turno'!BK157</f>
        <v>(D)</v>
      </c>
      <c r="Q159" s="207" t="n">
        <f aca="false">'Result do Turno'!BY160</f>
        <v>0</v>
      </c>
      <c r="R159" s="211" t="str">
        <f aca="false">IF('Result do Turno'!X161="","",'Result do Turno'!X161)</f>
        <v>O</v>
      </c>
      <c r="S159" s="212" t="str">
        <f aca="false">IF('Result do Turno'!X162="","",'Result do Turno'!X162)</f>
        <v>W</v>
      </c>
      <c r="T159" s="212" t="str">
        <f aca="false">IF('Result do Turno'!Y161="","",'Result do Turno'!Y161)</f>
        <v/>
      </c>
      <c r="U159" s="212" t="str">
        <f aca="false">IF('Result do Turno'!Y162="","",'Result do Turno'!Y162)</f>
        <v/>
      </c>
      <c r="V159" s="212" t="str">
        <f aca="false">IF('Result do Turno'!Z161="","",'Result do Turno'!Z161)</f>
        <v/>
      </c>
      <c r="W159" s="212" t="str">
        <f aca="false">IF('Result do Turno'!Z162="","",'Result do Turno'!Z162)</f>
        <v/>
      </c>
      <c r="X159" s="212" t="str">
        <f aca="false">IF('Result do Turno'!AA161="","",'Result do Turno'!AA161)</f>
        <v/>
      </c>
      <c r="Y159" s="213" t="str">
        <f aca="false">IF('Result do Turno'!AA162="","",'Result do Turno'!AA162)</f>
        <v/>
      </c>
      <c r="Z159" s="211" t="str">
        <f aca="false">IF('Result do Turno'!AL159="","",'Result do Turno'!AL159)</f>
        <v/>
      </c>
      <c r="AA159" s="212" t="str">
        <f aca="false">IF('Result do Turno'!AL160="","",'Result do Turno'!AL160)</f>
        <v/>
      </c>
      <c r="AB159" s="212" t="n">
        <f aca="false">IF('Result do Turno'!AM159="","",'Result do Turno'!AM159)</f>
        <v>6</v>
      </c>
      <c r="AC159" s="212" t="n">
        <f aca="false">IF('Result do Turno'!AM160="","",'Result do Turno'!AM160)</f>
        <v>1</v>
      </c>
      <c r="AD159" s="212" t="n">
        <f aca="false">IF('Result do Turno'!AN159="","",'Result do Turno'!AN159)</f>
        <v>6</v>
      </c>
      <c r="AE159" s="212" t="n">
        <f aca="false">IF('Result do Turno'!AN160="","",'Result do Turno'!AN160)</f>
        <v>3</v>
      </c>
      <c r="AF159" s="212" t="str">
        <f aca="false">IF('Result do Turno'!AO159="","",'Result do Turno'!AO159)</f>
        <v/>
      </c>
      <c r="AG159" s="213" t="str">
        <f aca="false">IF('Result do Turno'!AO160="","",'Result do Turno'!AO160)</f>
        <v/>
      </c>
      <c r="AH159" s="211" t="str">
        <f aca="false">IF('Result do Turno'!AZ160="","",'Result do Turno'!AZ160)</f>
        <v/>
      </c>
      <c r="AI159" s="212" t="str">
        <f aca="false">IF('Result do Turno'!AZ159="","",'Result do Turno'!AZ159)</f>
        <v/>
      </c>
      <c r="AJ159" s="212" t="n">
        <f aca="false">IF('Result do Turno'!BA160="","",'Result do Turno'!BA160)</f>
        <v>2</v>
      </c>
      <c r="AK159" s="212" t="n">
        <f aca="false">IF('Result do Turno'!BA159="","",'Result do Turno'!BA159)</f>
        <v>6</v>
      </c>
      <c r="AL159" s="212" t="n">
        <f aca="false">IF('Result do Turno'!BB160="","",'Result do Turno'!BB160)</f>
        <v>4</v>
      </c>
      <c r="AM159" s="212" t="n">
        <f aca="false">IF('Result do Turno'!BB159="","",'Result do Turno'!BB159)</f>
        <v>6</v>
      </c>
      <c r="AN159" s="212" t="str">
        <f aca="false">IF('Result do Turno'!BC160="","",'Result do Turno'!BC160)</f>
        <v/>
      </c>
      <c r="AO159" s="213" t="str">
        <f aca="false">IF('Result do Turno'!BC159="","",'Result do Turno'!BC159)</f>
        <v/>
      </c>
      <c r="AP159" s="211" t="str">
        <f aca="false">IF('Result do Turno'!BN158="","",'Result do Turno'!BN158)</f>
        <v>O</v>
      </c>
      <c r="AQ159" s="212" t="str">
        <f aca="false">IF('Result do Turno'!BN157="","",'Result do Turno'!BN157)</f>
        <v>W</v>
      </c>
      <c r="AR159" s="212" t="str">
        <f aca="false">IF('Result do Turno'!BO158="","",'Result do Turno'!BO158)</f>
        <v/>
      </c>
      <c r="AS159" s="212" t="str">
        <f aca="false">IF('Result do Turno'!BO157="","",'Result do Turno'!BO157)</f>
        <v/>
      </c>
      <c r="AT159" s="212" t="str">
        <f aca="false">IF('Result do Turno'!BP158="","",'Result do Turno'!BP158)</f>
        <v/>
      </c>
      <c r="AU159" s="212" t="str">
        <f aca="false">IF('Result do Turno'!BP157="","",'Result do Turno'!BP157)</f>
        <v/>
      </c>
      <c r="AV159" s="212" t="str">
        <f aca="false">IF('Result do Turno'!BQ158="","",'Result do Turno'!BQ158)</f>
        <v/>
      </c>
      <c r="AW159" s="213" t="str">
        <f aca="false">IF('Result do Turno'!BQ157="","",'Result do Turno'!BQ157)</f>
        <v/>
      </c>
      <c r="AX159" s="211" t="str">
        <f aca="false">IF('Result do Turno'!CB159="","",'Result do Turno'!CB159)</f>
        <v/>
      </c>
      <c r="AY159" s="212" t="str">
        <f aca="false">IF('Result do Turno'!CB160="","",'Result do Turno'!CB160)</f>
        <v/>
      </c>
      <c r="AZ159" s="212" t="n">
        <f aca="false">IF('Result do Turno'!CC159="","",'Result do Turno'!CC159)</f>
        <v>6</v>
      </c>
      <c r="BA159" s="212" t="n">
        <f aca="false">IF('Result do Turno'!CC160="","",'Result do Turno'!CC160)</f>
        <v>4</v>
      </c>
      <c r="BB159" s="212" t="n">
        <f aca="false">IF('Result do Turno'!CD159="","",'Result do Turno'!CD159)</f>
        <v>6</v>
      </c>
      <c r="BC159" s="212" t="n">
        <f aca="false">IF('Result do Turno'!CD160="","",'Result do Turno'!CD160)</f>
        <v>2</v>
      </c>
      <c r="BD159" s="212" t="str">
        <f aca="false">IF('Result do Turno'!CE159="","",'Result do Turno'!CE159)</f>
        <v/>
      </c>
      <c r="BE159" s="213" t="str">
        <f aca="false">IF('Result do Turno'!CE160="","",'Result do Turno'!CE160)</f>
        <v/>
      </c>
      <c r="BG159" s="164" t="n">
        <f aca="false">'Result do Turno'!W161</f>
        <v>0</v>
      </c>
      <c r="BH159" s="164" t="str">
        <f aca="false">IF(R159="",IF(X159="",CONCATENATE(T159,"x",U159," ",V159,"x",W159),CONCATENATE(T159,"x",U159," ",V159,"x",W159," ",X159,"x",Y159)),CONCATENATE(R159,"x",S159))</f>
        <v>OxW</v>
      </c>
      <c r="BI159" s="164" t="n">
        <f aca="false">'Result do Turno'!AK161</f>
        <v>0</v>
      </c>
      <c r="BJ159" s="164" t="str">
        <f aca="false">IF(Z159="",IF(AF159="",CONCATENATE(AB159,"x",AC159," ",AD159,"x",AE159),CONCATENATE(AB159,"x",AC159," ",AD159,"x",AE159," ",AF159,"x",AG159)),CONCATENATE(Z159,"x",AA159))</f>
        <v>6x1 6x3</v>
      </c>
      <c r="BK159" s="164" t="n">
        <f aca="false">'Result do Turno'!AY160</f>
        <v>0</v>
      </c>
      <c r="BL159" s="164" t="str">
        <f aca="false">IF(AH159="",IF(AN159="",CONCATENATE(AJ159,"x",AK159," ",AL159,"x",AM159),CONCATENATE(AJ159,"x",AK159," ",AL159,"x",AM159," ",AN159,"x",AO159)),CONCATENATE(AH159,"x",AI159))</f>
        <v>2x6 4x6</v>
      </c>
      <c r="BM159" s="164" t="n">
        <f aca="false">'Result do Turno'!BM158</f>
        <v>0</v>
      </c>
      <c r="BN159" s="164" t="str">
        <f aca="false">IF(AP159="",IF(AV159="",CONCATENATE(AR159,"x",AS159," ",AT159,"x",AU159),CONCATENATE(AR159,"x",AS159," ",AT159,"x",AU159," ",AV159,"x",AW159)),CONCATENATE(AP159,"x",AQ159))</f>
        <v>OxW</v>
      </c>
      <c r="BO159" s="164" t="n">
        <f aca="false">'Result do Turno'!CA159</f>
        <v>1</v>
      </c>
      <c r="BP159" s="164" t="str">
        <f aca="false">IF(AX159="",IF(BD159="",CONCATENATE(AZ159,"x",BA159," ",BB159,"x",BC159),CONCATENATE(AZ159,"x",BA159," ",BB159,"x",BC159," ",BD159,"x",BE159)),CONCATENATE(AX159,"x",AY159))</f>
        <v>6x4 6x2</v>
      </c>
      <c r="BQ159" s="164" t="n">
        <f aca="false">IF(BH159="x x","",1)</f>
        <v>1</v>
      </c>
      <c r="BR159" s="164" t="str">
        <f aca="false">IF(BG159=1,CONCATENATE($A159, " venceu ",B159," por ",BH159),IF(BH159="OxW",CONCATENATE($A159, " perdeu para ",B159," por WxO"),CONCATENATE($A159, " perdeu para ",B159," por ",BH159)))</f>
        <v>NILZINHA perdeu para NIDIA CASTRO por WxO</v>
      </c>
      <c r="BS159" s="164" t="n">
        <f aca="false">IF(BJ159="x x","",1)</f>
        <v>1</v>
      </c>
      <c r="BT159" s="164" t="str">
        <f aca="false">IF(BI159=1,CONCATENATE($A159, " venceu ",D159," por ",BJ159),IF(BJ159="OxW",CONCATENATE($A159, " perdeu para ",D159," por WxO"),CONCATENATE($A159, " perdeu para ",D159," por ",BJ159)))</f>
        <v>NILZINHA perdeu para RAFAEL BICALHO por 6x1 6x3</v>
      </c>
      <c r="BU159" s="164" t="n">
        <f aca="false">IF(BL159="x x","",1)</f>
        <v>1</v>
      </c>
      <c r="BV159" s="164" t="str">
        <f aca="false">IF(BK159=1,CONCATENATE($A159, " venceu ",F159," por ",BL159),IF(BL159="OxW",CONCATENATE($A159, " perdeu para ",F159," por WxO"),CONCATENATE($A159, " perdeu para ",F159," por ",BL159)))</f>
        <v>NILZINHA perdeu para MIRIANO EDER por 2x6 4x6</v>
      </c>
      <c r="BW159" s="164" t="n">
        <f aca="false">IF(BN159="x x","",1)</f>
        <v>1</v>
      </c>
      <c r="BX159" s="164" t="str">
        <f aca="false">IF(BM159=1,CONCATENATE($A159, " venceu ",H159," por ",BN159),IF(BN159="OxW",CONCATENATE($A159, " perdeu para ",H159," por WxO"),CONCATENATE($A159, " perdeu para ",H159," por ",BN159)))</f>
        <v>NILZINHA perdeu para ANDERSON BARTZ por WxO</v>
      </c>
      <c r="BY159" s="164" t="n">
        <f aca="false">IF(BP159="x x","",1)</f>
        <v>1</v>
      </c>
      <c r="BZ159" s="164" t="str">
        <f aca="false">IF(BO159=1,CONCATENATE($A159, " venceu ",J159," por ",BP159),IF(BP159="OxW",CONCATENATE($A159, " perdeu para ",J159," por WxO"),CONCATENATE($A159, " perdeu para ",J159," por ",BP159)))</f>
        <v>NILZINHA venceu CLOVIS CORREA por 6x4 6x2</v>
      </c>
      <c r="CB159" s="164" t="str">
        <f aca="false">IF(BQ159=1,BR159,CONCATENATE(A159, " x ",B159))</f>
        <v>NILZINHA perdeu para NIDIA CASTRO por WxO</v>
      </c>
      <c r="CC159" s="164" t="str">
        <f aca="false">IF(BS159=1,BT159,CONCATENATE(A159, " x ",D159))</f>
        <v>NILZINHA perdeu para RAFAEL BICALHO por 6x1 6x3</v>
      </c>
      <c r="CD159" s="164" t="str">
        <f aca="false">IF(BU159=1,BV159,CONCATENATE(A159, " x ",F159))</f>
        <v>NILZINHA perdeu para MIRIANO EDER por 2x6 4x6</v>
      </c>
      <c r="CE159" s="164" t="str">
        <f aca="false">IF(BW159=1,BX159,CONCATENATE(A159, " x ",H159))</f>
        <v>NILZINHA perdeu para ANDERSON BARTZ por WxO</v>
      </c>
      <c r="CF159" s="164" t="str">
        <f aca="false">IF(BY159=1,BZ159,CONCATENATE(A159, " x ",J159))</f>
        <v>NILZINHA venceu CLOVIS CORREA por 6x4 6x2</v>
      </c>
      <c r="CG159" s="164" t="n">
        <f aca="false">COUNTIF(BH159:BP159,"OxW")</f>
        <v>2</v>
      </c>
      <c r="CH159" s="164" t="str">
        <f aca="false">IF(CG159&gt;2,CONCATENATE(A159," perdeu ",CG159, " jogos por WxO - Seus resultados todos serão alterados para perdidos por WxO",""),"")</f>
        <v/>
      </c>
    </row>
    <row r="160" customFormat="false" ht="15" hidden="false" customHeight="false" outlineLevel="0" collapsed="false">
      <c r="A160" s="205" t="str">
        <f aca="false">'Result do Turno'!D160</f>
        <v>NIDIA CASTRO</v>
      </c>
      <c r="B160" s="164" t="str">
        <f aca="false">'Result do Turno'!V161</f>
        <v>NILZINHA</v>
      </c>
      <c r="C160" s="164" t="str">
        <f aca="false">IF(BQ160=1,"",IF(M160=0,A160,B160))</f>
        <v/>
      </c>
      <c r="D160" s="164" t="str">
        <f aca="false">'Result do Turno'!AJ159</f>
        <v>MIRIANO EDER</v>
      </c>
      <c r="E160" s="164" t="str">
        <f aca="false">IF(BS160=1,"",IF(N160=0,A160,D160))</f>
        <v/>
      </c>
      <c r="F160" s="164" t="str">
        <f aca="false">'Result do Turno'!AX157</f>
        <v>ANDERSON BARTZ</v>
      </c>
      <c r="G160" s="164" t="str">
        <f aca="false">IF(BU160=1,"",IF(O160=0,A160,F160))</f>
        <v/>
      </c>
      <c r="H160" s="164" t="str">
        <f aca="false">'Result do Turno'!BL161</f>
        <v>CLOVIS CORREA</v>
      </c>
      <c r="I160" s="164" t="str">
        <f aca="false">IF(BW160=1,"",IF(P160=0,A160,H160))</f>
        <v/>
      </c>
      <c r="J160" s="164" t="str">
        <f aca="false">'Result do Turno'!BZ162</f>
        <v>RAFAEL BICALHO</v>
      </c>
      <c r="K160" s="164" t="str">
        <f aca="false">IF(BY160=1,"",IF(Q160=0,A160,J160))</f>
        <v/>
      </c>
      <c r="M160" s="207" t="n">
        <f aca="false">'Result do Turno'!U161</f>
        <v>0</v>
      </c>
      <c r="N160" s="207" t="str">
        <f aca="false">'Result do Turno'!AI159</f>
        <v>(D)</v>
      </c>
      <c r="O160" s="207" t="n">
        <f aca="false">'Result do Turno'!AW157</f>
        <v>0</v>
      </c>
      <c r="P160" s="207" t="str">
        <f aca="false">'Result do Turno'!BK161</f>
        <v>(D)</v>
      </c>
      <c r="Q160" s="207" t="n">
        <f aca="false">'Result do Turno'!BY162</f>
        <v>0</v>
      </c>
      <c r="R160" s="211" t="str">
        <f aca="false">IF('Result do Turno'!X162="","",'Result do Turno'!X162)</f>
        <v>W</v>
      </c>
      <c r="S160" s="212" t="str">
        <f aca="false">IF('Result do Turno'!X161="","",'Result do Turno'!X161)</f>
        <v>O</v>
      </c>
      <c r="T160" s="212" t="str">
        <f aca="false">IF('Result do Turno'!Y162="","",'Result do Turno'!Y162)</f>
        <v/>
      </c>
      <c r="U160" s="212" t="str">
        <f aca="false">IF('Result do Turno'!Y161="","",'Result do Turno'!Y161)</f>
        <v/>
      </c>
      <c r="V160" s="212" t="str">
        <f aca="false">IF('Result do Turno'!Z162="","",'Result do Turno'!Z162)</f>
        <v/>
      </c>
      <c r="W160" s="212" t="str">
        <f aca="false">IF('Result do Turno'!Z161="","",'Result do Turno'!Z161)</f>
        <v/>
      </c>
      <c r="X160" s="212" t="str">
        <f aca="false">IF('Result do Turno'!AA162="","",'Result do Turno'!AA162)</f>
        <v/>
      </c>
      <c r="Y160" s="213" t="str">
        <f aca="false">IF('Result do Turno'!AA161="","",'Result do Turno'!AA161)</f>
        <v/>
      </c>
      <c r="Z160" s="211" t="str">
        <f aca="false">IF('Result do Turno'!AL160="","",'Result do Turno'!AL160)</f>
        <v/>
      </c>
      <c r="AA160" s="212" t="str">
        <f aca="false">IF('Result do Turno'!AL159="","",'Result do Turno'!AL159)</f>
        <v/>
      </c>
      <c r="AB160" s="212" t="n">
        <f aca="false">IF('Result do Turno'!AM160="","",'Result do Turno'!AM160)</f>
        <v>1</v>
      </c>
      <c r="AC160" s="212" t="n">
        <f aca="false">IF('Result do Turno'!AM159="","",'Result do Turno'!AM159)</f>
        <v>6</v>
      </c>
      <c r="AD160" s="212" t="n">
        <f aca="false">IF('Result do Turno'!AN160="","",'Result do Turno'!AN160)</f>
        <v>3</v>
      </c>
      <c r="AE160" s="212" t="n">
        <f aca="false">IF('Result do Turno'!AN159="","",'Result do Turno'!AN159)</f>
        <v>6</v>
      </c>
      <c r="AF160" s="212" t="str">
        <f aca="false">IF('Result do Turno'!AO160="","",'Result do Turno'!AO160)</f>
        <v/>
      </c>
      <c r="AG160" s="213" t="str">
        <f aca="false">IF('Result do Turno'!AO159="","",'Result do Turno'!AO159)</f>
        <v/>
      </c>
      <c r="AH160" s="211" t="str">
        <f aca="false">IF('Result do Turno'!AZ158="","",'Result do Turno'!AZ158)</f>
        <v/>
      </c>
      <c r="AI160" s="212" t="str">
        <f aca="false">IF('Result do Turno'!AZ157="","",'Result do Turno'!AZ157)</f>
        <v/>
      </c>
      <c r="AJ160" s="212" t="n">
        <f aca="false">IF('Result do Turno'!BA158="","",'Result do Turno'!BA158)</f>
        <v>3</v>
      </c>
      <c r="AK160" s="212" t="n">
        <f aca="false">IF('Result do Turno'!BA157="","",'Result do Turno'!BA157)</f>
        <v>6</v>
      </c>
      <c r="AL160" s="212" t="n">
        <f aca="false">IF('Result do Turno'!BB158="","",'Result do Turno'!BB158)</f>
        <v>5</v>
      </c>
      <c r="AM160" s="212" t="n">
        <f aca="false">IF('Result do Turno'!BB157="","",'Result do Turno'!BB157)</f>
        <v>7</v>
      </c>
      <c r="AN160" s="212" t="str">
        <f aca="false">IF('Result do Turno'!BC158="","",'Result do Turno'!BC158)</f>
        <v/>
      </c>
      <c r="AO160" s="213" t="str">
        <f aca="false">IF('Result do Turno'!BC157="","",'Result do Turno'!BC157)</f>
        <v/>
      </c>
      <c r="AP160" s="211" t="str">
        <f aca="false">IF('Result do Turno'!BN162="","",'Result do Turno'!BN162)</f>
        <v/>
      </c>
      <c r="AQ160" s="212" t="str">
        <f aca="false">IF('Result do Turno'!BN161="","",'Result do Turno'!BN161)</f>
        <v/>
      </c>
      <c r="AR160" s="212" t="n">
        <f aca="false">IF('Result do Turno'!BO162="","",'Result do Turno'!BO162)</f>
        <v>5</v>
      </c>
      <c r="AS160" s="212" t="n">
        <f aca="false">IF('Result do Turno'!BO161="","",'Result do Turno'!BO161)</f>
        <v>7</v>
      </c>
      <c r="AT160" s="212" t="n">
        <f aca="false">IF('Result do Turno'!BP162="","",'Result do Turno'!BP162)</f>
        <v>6</v>
      </c>
      <c r="AU160" s="212" t="n">
        <f aca="false">IF('Result do Turno'!BP161="","",'Result do Turno'!BP161)</f>
        <v>2</v>
      </c>
      <c r="AV160" s="212" t="n">
        <f aca="false">IF('Result do Turno'!BQ162="","",'Result do Turno'!BQ162)</f>
        <v>12</v>
      </c>
      <c r="AW160" s="213" t="n">
        <f aca="false">IF('Result do Turno'!BQ161="","",'Result do Turno'!BQ161)</f>
        <v>14</v>
      </c>
      <c r="AX160" s="211" t="str">
        <f aca="false">IF('Result do Turno'!CB161="","",'Result do Turno'!CB161)</f>
        <v>O</v>
      </c>
      <c r="AY160" s="212" t="str">
        <f aca="false">IF('Result do Turno'!CB162="","",'Result do Turno'!CB162)</f>
        <v>W</v>
      </c>
      <c r="AZ160" s="212" t="str">
        <f aca="false">IF('Result do Turno'!CC161="","",'Result do Turno'!CC161)</f>
        <v/>
      </c>
      <c r="BA160" s="212" t="str">
        <f aca="false">IF('Result do Turno'!CC162="","",'Result do Turno'!CC162)</f>
        <v/>
      </c>
      <c r="BB160" s="212" t="str">
        <f aca="false">IF('Result do Turno'!CD161="","",'Result do Turno'!CD161)</f>
        <v/>
      </c>
      <c r="BC160" s="212" t="str">
        <f aca="false">IF('Result do Turno'!CD162="","",'Result do Turno'!CD162)</f>
        <v/>
      </c>
      <c r="BD160" s="212" t="str">
        <f aca="false">IF('Result do Turno'!CE161="","",'Result do Turno'!CE161)</f>
        <v/>
      </c>
      <c r="BE160" s="213" t="str">
        <f aca="false">IF('Result do Turno'!CE162="","",'Result do Turno'!CE162)</f>
        <v/>
      </c>
      <c r="BG160" s="164" t="n">
        <f aca="false">'Result do Turno'!W162</f>
        <v>1</v>
      </c>
      <c r="BH160" s="164" t="str">
        <f aca="false">IF(R160="",IF(X160="",CONCATENATE(T160,"x",U160," ",V160,"x",W160),CONCATENATE(T160,"x",U160," ",V160,"x",W160," ",X160,"x",Y160)),CONCATENATE(R160,"x",S160))</f>
        <v>WxO</v>
      </c>
      <c r="BI160" s="164" t="n">
        <f aca="false">'Result do Turno'!AK160</f>
        <v>0</v>
      </c>
      <c r="BJ160" s="164" t="str">
        <f aca="false">IF(Z160="",IF(AF160="",CONCATENATE(AB160,"x",AC160," ",AD160,"x",AE160),CONCATENATE(AB160,"x",AC160," ",AD160,"x",AE160," ",AF160,"x",AG160)),CONCATENATE(Z160,"x",AA160))</f>
        <v>1x6 3x6</v>
      </c>
      <c r="BK160" s="164" t="n">
        <f aca="false">'Result do Turno'!AY158</f>
        <v>0</v>
      </c>
      <c r="BL160" s="164" t="str">
        <f aca="false">IF(AH160="",IF(AN160="",CONCATENATE(AJ160,"x",AK160," ",AL160,"x",AM160),CONCATENATE(AJ160,"x",AK160," ",AL160,"x",AM160," ",AN160,"x",AO160)),CONCATENATE(AH160,"x",AI160))</f>
        <v>3x6 5x7</v>
      </c>
      <c r="BM160" s="164" t="n">
        <f aca="false">'Result do Turno'!BM162</f>
        <v>0</v>
      </c>
      <c r="BN160" s="164" t="str">
        <f aca="false">IF(AP160="",IF(AV160="",CONCATENATE(AR160,"x",AS160," ",AT160,"x",AU160),CONCATENATE(AR160,"x",AS160," ",AT160,"x",AU160," ",AV160,"x",AW160)),CONCATENATE(AP160,"x",AQ160))</f>
        <v>5x7 6x2 12x14</v>
      </c>
      <c r="BO160" s="164" t="n">
        <f aca="false">'Result do Turno'!CA161</f>
        <v>0</v>
      </c>
      <c r="BP160" s="164" t="str">
        <f aca="false">IF(AX160="",IF(BD160="",CONCATENATE(AZ160,"x",BA160," ",BB160,"x",BC160),CONCATENATE(AZ160,"x",BA160," ",BB160,"x",BC160," ",BD160,"x",BE160)),CONCATENATE(AX160,"x",AY160))</f>
        <v>OxW</v>
      </c>
      <c r="BQ160" s="164" t="n">
        <f aca="false">IF(BH160="x x","",1)</f>
        <v>1</v>
      </c>
      <c r="BR160" s="164" t="str">
        <f aca="false">IF(BG160=1,CONCATENATE($A160, " venceu ",B160," por ",BH160),IF(BH160="OxW",CONCATENATE($A160, " perdeu para ",B160," por WxO"),CONCATENATE($A160, " perdeu para ",B160," por ",BH160)))</f>
        <v>NIDIA CASTRO venceu NILZINHA por WxO</v>
      </c>
      <c r="BS160" s="164" t="n">
        <f aca="false">IF(BJ160="x x","",1)</f>
        <v>1</v>
      </c>
      <c r="BT160" s="164" t="str">
        <f aca="false">IF(BI160=1,CONCATENATE($A160, " venceu ",D160," por ",BJ160),IF(BJ160="OxW",CONCATENATE($A160, " perdeu para ",D160," por WxO"),CONCATENATE($A160, " perdeu para ",D160," por ",BJ160)))</f>
        <v>NIDIA CASTRO perdeu para MIRIANO EDER por 1x6 3x6</v>
      </c>
      <c r="BU160" s="164" t="n">
        <f aca="false">IF(BL160="x x","",1)</f>
        <v>1</v>
      </c>
      <c r="BV160" s="164" t="str">
        <f aca="false">IF(BK160=1,CONCATENATE($A160, " venceu ",F160," por ",BL160),IF(BL160="OxW",CONCATENATE($A160, " perdeu para ",F160," por WxO"),CONCATENATE($A160, " perdeu para ",F160," por ",BL160)))</f>
        <v>NIDIA CASTRO perdeu para ANDERSON BARTZ por 3x6 5x7</v>
      </c>
      <c r="BW160" s="164" t="n">
        <f aca="false">IF(BN160="x x","",1)</f>
        <v>1</v>
      </c>
      <c r="BX160" s="164" t="str">
        <f aca="false">IF(BM160=1,CONCATENATE($A160, " venceu ",H160," por ",BN160),IF(BN160="OxW",CONCATENATE($A160, " perdeu para ",H160," por WxO"),CONCATENATE($A160, " perdeu para ",H160," por ",BN160)))</f>
        <v>NIDIA CASTRO perdeu para CLOVIS CORREA por 5x7 6x2 12x14</v>
      </c>
      <c r="BY160" s="164" t="n">
        <f aca="false">IF(BP160="x x","",1)</f>
        <v>1</v>
      </c>
      <c r="BZ160" s="164" t="str">
        <f aca="false">IF(BO160=1,CONCATENATE($A160, " venceu ",J160," por ",BP160),IF(BP160="OxW",CONCATENATE($A160, " perdeu para ",J160," por WxO"),CONCATENATE($A160, " perdeu para ",J160," por ",BP160)))</f>
        <v>NIDIA CASTRO perdeu para RAFAEL BICALHO por WxO</v>
      </c>
      <c r="CB160" s="164" t="str">
        <f aca="false">IF(BQ160=1,BR160,CONCATENATE(A160, " x ",B160))</f>
        <v>NIDIA CASTRO venceu NILZINHA por WxO</v>
      </c>
      <c r="CC160" s="164" t="str">
        <f aca="false">IF(BS160=1,BT160,CONCATENATE(A160, " x ",D160))</f>
        <v>NIDIA CASTRO perdeu para MIRIANO EDER por 1x6 3x6</v>
      </c>
      <c r="CD160" s="164" t="str">
        <f aca="false">IF(BU160=1,BV160,CONCATENATE(A160, " x ",F160))</f>
        <v>NIDIA CASTRO perdeu para ANDERSON BARTZ por 3x6 5x7</v>
      </c>
      <c r="CE160" s="164" t="str">
        <f aca="false">IF(BW160=1,BX160,CONCATENATE(A160, " x ",H160))</f>
        <v>NIDIA CASTRO perdeu para CLOVIS CORREA por 5x7 6x2 12x14</v>
      </c>
      <c r="CF160" s="164" t="str">
        <f aca="false">IF(BY160=1,BZ160,CONCATENATE(A160, " x ",J160))</f>
        <v>NIDIA CASTRO perdeu para RAFAEL BICALHO por WxO</v>
      </c>
      <c r="CG160" s="164" t="n">
        <f aca="false">COUNTIF(BH160:BP160,"OxW")</f>
        <v>1</v>
      </c>
      <c r="CH160" s="164" t="str">
        <f aca="false">IF(CG160&gt;2,CONCATENATE(A160," perdeu ",CG160, " jogos por WxO - Seus resultados todos serão alterados para perdidos por WxO",""),"")</f>
        <v/>
      </c>
    </row>
    <row r="161" customFormat="false" ht="15" hidden="false" customHeight="false" outlineLevel="0" collapsed="false">
      <c r="A161" s="205" t="str">
        <f aca="false">'Result do Turno'!D161</f>
        <v>CLOVIS CORREA</v>
      </c>
      <c r="B161" s="164" t="str">
        <f aca="false">'Result do Turno'!V159</f>
        <v>MIRIANO EDER</v>
      </c>
      <c r="C161" s="164" t="str">
        <f aca="false">IF(BQ161=1,"",IF(M161=0,A161,B161))</f>
        <v/>
      </c>
      <c r="D161" s="164" t="str">
        <f aca="false">'Result do Turno'!AJ157</f>
        <v>ANDERSON BARTZ</v>
      </c>
      <c r="E161" s="164" t="str">
        <f aca="false">IF(BS161=1,"",IF(N161=0,A161,D161))</f>
        <v/>
      </c>
      <c r="F161" s="164" t="str">
        <f aca="false">'Result do Turno'!AX162</f>
        <v>RAFAEL BICALHO</v>
      </c>
      <c r="G161" s="164" t="str">
        <f aca="false">IF(BU161=1,"",IF(O161=0,A161,F161))</f>
        <v/>
      </c>
      <c r="H161" s="164" t="str">
        <f aca="false">'Result do Turno'!BL162</f>
        <v>NIDIA CASTRO</v>
      </c>
      <c r="I161" s="164" t="str">
        <f aca="false">IF(BW161=1,"",IF(P161=0,A161,H161))</f>
        <v/>
      </c>
      <c r="J161" s="164" t="str">
        <f aca="false">'Result do Turno'!BZ159</f>
        <v>NILZINHA</v>
      </c>
      <c r="K161" s="164" t="str">
        <f aca="false">IF(BY161=1,"",IF(Q161=0,A161,J161))</f>
        <v/>
      </c>
      <c r="M161" s="207" t="n">
        <f aca="false">'Result do Turno'!U159</f>
        <v>0</v>
      </c>
      <c r="N161" s="207" t="str">
        <f aca="false">'Result do Turno'!AI157</f>
        <v>(D)</v>
      </c>
      <c r="O161" s="207" t="str">
        <f aca="false">'Result do Turno'!AW162</f>
        <v>(D)</v>
      </c>
      <c r="P161" s="207" t="n">
        <f aca="false">'Result do Turno'!BK162</f>
        <v>0</v>
      </c>
      <c r="Q161" s="207" t="str">
        <f aca="false">'Result do Turno'!BY159</f>
        <v>(D)</v>
      </c>
      <c r="R161" s="211" t="str">
        <f aca="false">IF('Result do Turno'!X160="","",'Result do Turno'!X160)</f>
        <v/>
      </c>
      <c r="S161" s="212" t="str">
        <f aca="false">IF('Result do Turno'!X159="","",'Result do Turno'!X159)</f>
        <v/>
      </c>
      <c r="T161" s="212" t="n">
        <f aca="false">IF('Result do Turno'!Y160="","",'Result do Turno'!Y160)</f>
        <v>1</v>
      </c>
      <c r="U161" s="212" t="n">
        <f aca="false">IF('Result do Turno'!Y159="","",'Result do Turno'!Y159)</f>
        <v>6</v>
      </c>
      <c r="V161" s="212" t="n">
        <f aca="false">IF('Result do Turno'!Z160="","",'Result do Turno'!Z160)</f>
        <v>0</v>
      </c>
      <c r="W161" s="212" t="n">
        <f aca="false">IF('Result do Turno'!Z159="","",'Result do Turno'!Z159)</f>
        <v>6</v>
      </c>
      <c r="X161" s="212" t="str">
        <f aca="false">IF('Result do Turno'!AA160="","",'Result do Turno'!AA160)</f>
        <v/>
      </c>
      <c r="Y161" s="213" t="str">
        <f aca="false">IF('Result do Turno'!AA159="","",'Result do Turno'!AA159)</f>
        <v/>
      </c>
      <c r="Z161" s="211" t="str">
        <f aca="false">IF('Result do Turno'!AL161="","",'Result do Turno'!AL161)</f>
        <v>O</v>
      </c>
      <c r="AA161" s="212" t="str">
        <f aca="false">IF('Result do Turno'!AL162="","",'Result do Turno'!AL162)</f>
        <v>W</v>
      </c>
      <c r="AB161" s="212" t="str">
        <f aca="false">IF('Result do Turno'!AM161="","",'Result do Turno'!AM161)</f>
        <v/>
      </c>
      <c r="AC161" s="212" t="str">
        <f aca="false">IF('Result do Turno'!AM162="","",'Result do Turno'!AM162)</f>
        <v/>
      </c>
      <c r="AD161" s="212" t="str">
        <f aca="false">IF('Result do Turno'!AN161="","",'Result do Turno'!AN161)</f>
        <v/>
      </c>
      <c r="AE161" s="212" t="str">
        <f aca="false">IF('Result do Turno'!AN162="","",'Result do Turno'!AN162)</f>
        <v/>
      </c>
      <c r="AF161" s="212" t="str">
        <f aca="false">IF('Result do Turno'!AO161="","",'Result do Turno'!AO161)</f>
        <v/>
      </c>
      <c r="AG161" s="213" t="str">
        <f aca="false">IF('Result do Turno'!AO162="","",'Result do Turno'!AO162)</f>
        <v/>
      </c>
      <c r="AH161" s="211" t="str">
        <f aca="false">IF('Result do Turno'!AZ161="","",'Result do Turno'!AZ161)</f>
        <v/>
      </c>
      <c r="AI161" s="212" t="str">
        <f aca="false">IF('Result do Turno'!AZ162="","",'Result do Turno'!AZ162)</f>
        <v/>
      </c>
      <c r="AJ161" s="212" t="n">
        <f aca="false">IF('Result do Turno'!BA161="","",'Result do Turno'!BA161)</f>
        <v>2</v>
      </c>
      <c r="AK161" s="212" t="n">
        <f aca="false">IF('Result do Turno'!BA162="","",'Result do Turno'!BA162)</f>
        <v>6</v>
      </c>
      <c r="AL161" s="212" t="n">
        <f aca="false">IF('Result do Turno'!BB161="","",'Result do Turno'!BB161)</f>
        <v>0</v>
      </c>
      <c r="AM161" s="212" t="n">
        <f aca="false">IF('Result do Turno'!BB162="","",'Result do Turno'!BB162)</f>
        <v>6</v>
      </c>
      <c r="AN161" s="212" t="str">
        <f aca="false">IF('Result do Turno'!BC161="","",'Result do Turno'!BC161)</f>
        <v/>
      </c>
      <c r="AO161" s="213" t="str">
        <f aca="false">IF('Result do Turno'!BC162="","",'Result do Turno'!BC162)</f>
        <v/>
      </c>
      <c r="AP161" s="211" t="str">
        <f aca="false">IF('Result do Turno'!BN161="","",'Result do Turno'!BN161)</f>
        <v/>
      </c>
      <c r="AQ161" s="212" t="str">
        <f aca="false">IF('Result do Turno'!BN162="","",'Result do Turno'!BN162)</f>
        <v/>
      </c>
      <c r="AR161" s="212" t="n">
        <f aca="false">IF('Result do Turno'!BO161="","",'Result do Turno'!BO161)</f>
        <v>7</v>
      </c>
      <c r="AS161" s="212" t="n">
        <f aca="false">IF('Result do Turno'!BO162="","",'Result do Turno'!BO162)</f>
        <v>5</v>
      </c>
      <c r="AT161" s="212" t="n">
        <f aca="false">IF('Result do Turno'!BP161="","",'Result do Turno'!BP161)</f>
        <v>2</v>
      </c>
      <c r="AU161" s="212" t="n">
        <f aca="false">IF('Result do Turno'!BP162="","",'Result do Turno'!BP162)</f>
        <v>6</v>
      </c>
      <c r="AV161" s="212" t="n">
        <f aca="false">IF('Result do Turno'!BQ161="","",'Result do Turno'!BQ161)</f>
        <v>14</v>
      </c>
      <c r="AW161" s="213" t="n">
        <f aca="false">IF('Result do Turno'!BQ162="","",'Result do Turno'!BQ162)</f>
        <v>12</v>
      </c>
      <c r="AX161" s="211" t="str">
        <f aca="false">IF('Result do Turno'!CB160="","",'Result do Turno'!CB160)</f>
        <v/>
      </c>
      <c r="AY161" s="212" t="str">
        <f aca="false">IF('Result do Turno'!CB159="","",'Result do Turno'!CB159)</f>
        <v/>
      </c>
      <c r="AZ161" s="212" t="n">
        <f aca="false">IF('Result do Turno'!CC160="","",'Result do Turno'!CC160)</f>
        <v>4</v>
      </c>
      <c r="BA161" s="212" t="n">
        <f aca="false">IF('Result do Turno'!CC159="","",'Result do Turno'!CC159)</f>
        <v>6</v>
      </c>
      <c r="BB161" s="212" t="n">
        <f aca="false">IF('Result do Turno'!CD160="","",'Result do Turno'!CD160)</f>
        <v>2</v>
      </c>
      <c r="BC161" s="212" t="n">
        <f aca="false">IF('Result do Turno'!CD159="","",'Result do Turno'!CD159)</f>
        <v>6</v>
      </c>
      <c r="BD161" s="212" t="str">
        <f aca="false">IF('Result do Turno'!CE160="","",'Result do Turno'!CE160)</f>
        <v/>
      </c>
      <c r="BE161" s="213" t="str">
        <f aca="false">IF('Result do Turno'!CE159="","",'Result do Turno'!CE159)</f>
        <v/>
      </c>
      <c r="BG161" s="164" t="n">
        <f aca="false">'Result do Turno'!W160</f>
        <v>0</v>
      </c>
      <c r="BH161" s="164" t="str">
        <f aca="false">IF(R161="",IF(X161="",CONCATENATE(T161,"x",U161," ",V161,"x",W161),CONCATENATE(T161,"x",U161," ",V161,"x",W161," ",X161,"x",Y161)),CONCATENATE(R161,"x",S161))</f>
        <v>1x6 0x6</v>
      </c>
      <c r="BI161" s="164" t="n">
        <f aca="false">'Result do Turno'!AK158</f>
        <v>0</v>
      </c>
      <c r="BJ161" s="164" t="str">
        <f aca="false">IF(Z161="",IF(AF161="",CONCATENATE(AB161,"x",AC161," ",AD161,"x",AE161),CONCATENATE(AB161,"x",AC161," ",AD161,"x",AE161," ",AF161,"x",AG161)),CONCATENATE(Z161,"x",AA161))</f>
        <v>OxW</v>
      </c>
      <c r="BK161" s="164" t="n">
        <f aca="false">'Result do Turno'!AY161</f>
        <v>0</v>
      </c>
      <c r="BL161" s="164" t="str">
        <f aca="false">IF(AH161="",IF(AN161="",CONCATENATE(AJ161,"x",AK161," ",AL161,"x",AM161),CONCATENATE(AJ161,"x",AK161," ",AL161,"x",AM161," ",AN161,"x",AO161)),CONCATENATE(AH161,"x",AI161))</f>
        <v>2x6 0x6</v>
      </c>
      <c r="BM161" s="164" t="n">
        <f aca="false">'Result do Turno'!BM161</f>
        <v>1</v>
      </c>
      <c r="BN161" s="164" t="str">
        <f aca="false">IF(AP161="",IF(AV161="",CONCATENATE(AR161,"x",AS161," ",AT161,"x",AU161),CONCATENATE(AR161,"x",AS161," ",AT161,"x",AU161," ",AV161,"x",AW161)),CONCATENATE(AP161,"x",AQ161))</f>
        <v>7x5 2x6 14x12</v>
      </c>
      <c r="BO161" s="164" t="n">
        <f aca="false">'Result do Turno'!CA160</f>
        <v>0</v>
      </c>
      <c r="BP161" s="164" t="str">
        <f aca="false">IF(AX161="",IF(BD161="",CONCATENATE(AZ161,"x",BA161," ",BB161,"x",BC161),CONCATENATE(AZ161,"x",BA161," ",BB161,"x",BC161," ",BD161,"x",BE161)),CONCATENATE(AX161,"x",AY161))</f>
        <v>4x6 2x6</v>
      </c>
      <c r="BQ161" s="164" t="n">
        <f aca="false">IF(BH161="x x","",1)</f>
        <v>1</v>
      </c>
      <c r="BR161" s="164" t="str">
        <f aca="false">IF(BG161=1,CONCATENATE($A161, " venceu ",B161," por ",BH161),IF(BH161="OxW",CONCATENATE($A161, " perdeu para ",B161," por WxO"),CONCATENATE($A161, " perdeu para ",B161," por ",BH161)))</f>
        <v>CLOVIS CORREA perdeu para MIRIANO EDER por 1x6 0x6</v>
      </c>
      <c r="BS161" s="164" t="n">
        <f aca="false">IF(BJ161="x x","",1)</f>
        <v>1</v>
      </c>
      <c r="BT161" s="164" t="str">
        <f aca="false">IF(BI161=1,CONCATENATE($A161, " venceu ",D161," por ",BJ161),IF(BJ161="OxW",CONCATENATE($A161, " perdeu para ",D161," por WxO"),CONCATENATE($A161, " perdeu para ",D161," por ",BJ161)))</f>
        <v>CLOVIS CORREA perdeu para ANDERSON BARTZ por WxO</v>
      </c>
      <c r="BU161" s="164" t="n">
        <f aca="false">IF(BL161="x x","",1)</f>
        <v>1</v>
      </c>
      <c r="BV161" s="164" t="str">
        <f aca="false">IF(BK161=1,CONCATENATE($A161, " venceu ",F161," por ",BL161),IF(BL161="OxW",CONCATENATE($A161, " perdeu para ",F161," por WxO"),CONCATENATE($A161, " perdeu para ",F161," por ",BL161)))</f>
        <v>CLOVIS CORREA perdeu para RAFAEL BICALHO por 2x6 0x6</v>
      </c>
      <c r="BW161" s="164" t="n">
        <f aca="false">IF(BN161="x x","",1)</f>
        <v>1</v>
      </c>
      <c r="BX161" s="164" t="str">
        <f aca="false">IF(BM161=1,CONCATENATE($A161, " venceu ",H161," por ",BN161),IF(BN161="OxW",CONCATENATE($A161, " perdeu para ",H161," por WxO"),CONCATENATE($A161, " perdeu para ",H161," por ",BN161)))</f>
        <v>CLOVIS CORREA venceu NIDIA CASTRO por 7x5 2x6 14x12</v>
      </c>
      <c r="BY161" s="164" t="n">
        <f aca="false">IF(BP161="x x","",1)</f>
        <v>1</v>
      </c>
      <c r="BZ161" s="164" t="str">
        <f aca="false">IF(BO161=1,CONCATENATE($A161, " venceu ",J161," por ",BP161),IF(BP161="OxW",CONCATENATE($A161, " perdeu para ",J161," por WxO"),CONCATENATE($A161, " perdeu para ",J161," por ",BP161)))</f>
        <v>CLOVIS CORREA perdeu para NILZINHA por 4x6 2x6</v>
      </c>
      <c r="CB161" s="164" t="str">
        <f aca="false">IF(BQ161=1,BR161,CONCATENATE(A161, " x ",B161))</f>
        <v>CLOVIS CORREA perdeu para MIRIANO EDER por 1x6 0x6</v>
      </c>
      <c r="CC161" s="164" t="str">
        <f aca="false">IF(BS161=1,BT161,CONCATENATE(A161, " x ",D161))</f>
        <v>CLOVIS CORREA perdeu para ANDERSON BARTZ por WxO</v>
      </c>
      <c r="CD161" s="164" t="str">
        <f aca="false">IF(BU161=1,BV161,CONCATENATE(A161, " x ",F161))</f>
        <v>CLOVIS CORREA perdeu para RAFAEL BICALHO por 2x6 0x6</v>
      </c>
      <c r="CE161" s="164" t="str">
        <f aca="false">IF(BW161=1,BX161,CONCATENATE(A161, " x ",H161))</f>
        <v>CLOVIS CORREA venceu NIDIA CASTRO por 7x5 2x6 14x12</v>
      </c>
      <c r="CF161" s="164" t="str">
        <f aca="false">IF(BY161=1,BZ161,CONCATENATE(A161, " x ",J161))</f>
        <v>CLOVIS CORREA perdeu para NILZINHA por 4x6 2x6</v>
      </c>
      <c r="CG161" s="164" t="n">
        <f aca="false">COUNTIF(BH161:BP161,"OxW")</f>
        <v>1</v>
      </c>
      <c r="CH161" s="164" t="str">
        <f aca="false">IF(CG161&gt;2,CONCATENATE(A161," perdeu ",CG161, " jogos por WxO - Seus resultados todos serão alterados para perdidos por WxO",""),"")</f>
        <v/>
      </c>
    </row>
    <row r="162" customFormat="false" ht="15" hidden="false" customHeight="false" outlineLevel="0" collapsed="false">
      <c r="A162" s="205" t="str">
        <f aca="false">'Result do Turno'!D162</f>
        <v>RAFAEL BICALHO</v>
      </c>
      <c r="B162" s="164" t="str">
        <f aca="false">'Result do Turno'!V157</f>
        <v>ANDERSON BARTZ</v>
      </c>
      <c r="C162" s="164" t="str">
        <f aca="false">IF(BQ162=1,"",IF(M162=0,A162,B162))</f>
        <v/>
      </c>
      <c r="D162" s="164" t="str">
        <f aca="false">'Result do Turno'!AJ161</f>
        <v>NILZINHA</v>
      </c>
      <c r="E162" s="164" t="str">
        <f aca="false">IF(BS162=1,"",IF(N162=0,A162,D162))</f>
        <v/>
      </c>
      <c r="F162" s="164" t="str">
        <f aca="false">'Result do Turno'!AX161</f>
        <v>CLOVIS CORREA</v>
      </c>
      <c r="G162" s="164" t="str">
        <f aca="false">IF(BU162=1,"",IF(O162=0,A162,F162))</f>
        <v/>
      </c>
      <c r="H162" s="164" t="str">
        <f aca="false">'Result do Turno'!BL159</f>
        <v>MIRIANO EDER</v>
      </c>
      <c r="I162" s="164" t="str">
        <f aca="false">IF(BW162=1,"",IF(P162=0,A162,H162))</f>
        <v/>
      </c>
      <c r="J162" s="164" t="str">
        <f aca="false">'Result do Turno'!BZ161</f>
        <v>NIDIA CASTRO</v>
      </c>
      <c r="K162" s="164" t="str">
        <f aca="false">IF(BY162=1,"",IF(Q162=0,A162,J162))</f>
        <v/>
      </c>
      <c r="M162" s="207" t="n">
        <f aca="false">'Result do Turno'!U157</f>
        <v>0</v>
      </c>
      <c r="N162" s="207" t="str">
        <f aca="false">'Result do Turno'!AI161</f>
        <v>(D)</v>
      </c>
      <c r="O162" s="207" t="n">
        <f aca="false">'Result do Turno'!AW161</f>
        <v>0</v>
      </c>
      <c r="P162" s="207" t="n">
        <f aca="false">'Result do Turno'!BK159</f>
        <v>0</v>
      </c>
      <c r="Q162" s="207" t="str">
        <f aca="false">'Result do Turno'!BY161</f>
        <v>(D)</v>
      </c>
      <c r="R162" s="214" t="str">
        <f aca="false">IF('Result do Turno'!X158="","",'Result do Turno'!X158)</f>
        <v/>
      </c>
      <c r="S162" s="215" t="str">
        <f aca="false">IF('Result do Turno'!X157="","",'Result do Turno'!X157)</f>
        <v/>
      </c>
      <c r="T162" s="215" t="n">
        <f aca="false">IF('Result do Turno'!Y158="","",'Result do Turno'!Y158)</f>
        <v>6</v>
      </c>
      <c r="U162" s="215" t="n">
        <f aca="false">IF('Result do Turno'!Y157="","",'Result do Turno'!Y157)</f>
        <v>2</v>
      </c>
      <c r="V162" s="215" t="n">
        <f aca="false">IF('Result do Turno'!Z158="","",'Result do Turno'!Z158)</f>
        <v>6</v>
      </c>
      <c r="W162" s="215" t="n">
        <f aca="false">IF('Result do Turno'!Z157="","",'Result do Turno'!Z157)</f>
        <v>4</v>
      </c>
      <c r="X162" s="215" t="str">
        <f aca="false">IF('Result do Turno'!AA158="","",'Result do Turno'!AA158)</f>
        <v/>
      </c>
      <c r="Y162" s="216" t="str">
        <f aca="false">IF('Result do Turno'!AA157="","",'Result do Turno'!AA157)</f>
        <v/>
      </c>
      <c r="Z162" s="214" t="str">
        <f aca="false">IF('Result do Turno'!AL162="","",'Result do Turno'!AL162)</f>
        <v>W</v>
      </c>
      <c r="AA162" s="215" t="str">
        <f aca="false">IF('Result do Turno'!AL161="","",'Result do Turno'!AL161)</f>
        <v>O</v>
      </c>
      <c r="AB162" s="215" t="str">
        <f aca="false">IF('Result do Turno'!AM162="","",'Result do Turno'!AM162)</f>
        <v/>
      </c>
      <c r="AC162" s="215" t="str">
        <f aca="false">IF('Result do Turno'!AM161="","",'Result do Turno'!AM161)</f>
        <v/>
      </c>
      <c r="AD162" s="215" t="str">
        <f aca="false">IF('Result do Turno'!AN162="","",'Result do Turno'!AN162)</f>
        <v/>
      </c>
      <c r="AE162" s="215" t="str">
        <f aca="false">IF('Result do Turno'!AN161="","",'Result do Turno'!AN161)</f>
        <v/>
      </c>
      <c r="AF162" s="215" t="str">
        <f aca="false">IF('Result do Turno'!AO162="","",'Result do Turno'!AO162)</f>
        <v/>
      </c>
      <c r="AG162" s="216" t="str">
        <f aca="false">IF('Result do Turno'!AO161="","",'Result do Turno'!AO161)</f>
        <v/>
      </c>
      <c r="AH162" s="214" t="str">
        <f aca="false">IF('Result do Turno'!AZ162="","",'Result do Turno'!AZ162)</f>
        <v/>
      </c>
      <c r="AI162" s="215" t="str">
        <f aca="false">IF('Result do Turno'!AZ161="","",'Result do Turno'!AZ161)</f>
        <v/>
      </c>
      <c r="AJ162" s="215" t="n">
        <f aca="false">IF('Result do Turno'!BA162="","",'Result do Turno'!BA162)</f>
        <v>6</v>
      </c>
      <c r="AK162" s="215" t="n">
        <f aca="false">IF('Result do Turno'!BA161="","",'Result do Turno'!BA161)</f>
        <v>2</v>
      </c>
      <c r="AL162" s="215" t="n">
        <f aca="false">IF('Result do Turno'!BB162="","",'Result do Turno'!BB162)</f>
        <v>6</v>
      </c>
      <c r="AM162" s="215" t="n">
        <f aca="false">IF('Result do Turno'!BB161="","",'Result do Turno'!BB161)</f>
        <v>0</v>
      </c>
      <c r="AN162" s="215" t="str">
        <f aca="false">IF('Result do Turno'!BC162="","",'Result do Turno'!BC162)</f>
        <v/>
      </c>
      <c r="AO162" s="216" t="str">
        <f aca="false">IF('Result do Turno'!BC161="","",'Result do Turno'!BC161)</f>
        <v/>
      </c>
      <c r="AP162" s="214" t="str">
        <f aca="false">IF('Result do Turno'!BN160="","",'Result do Turno'!BN160)</f>
        <v/>
      </c>
      <c r="AQ162" s="215" t="str">
        <f aca="false">IF('Result do Turno'!BN159="","",'Result do Turno'!BN159)</f>
        <v/>
      </c>
      <c r="AR162" s="215" t="n">
        <f aca="false">IF('Result do Turno'!BO160="","",'Result do Turno'!BO160)</f>
        <v>6</v>
      </c>
      <c r="AS162" s="215" t="n">
        <f aca="false">IF('Result do Turno'!BO159="","",'Result do Turno'!BO159)</f>
        <v>3</v>
      </c>
      <c r="AT162" s="215" t="n">
        <f aca="false">IF('Result do Turno'!BP160="","",'Result do Turno'!BP160)</f>
        <v>6</v>
      </c>
      <c r="AU162" s="215" t="n">
        <f aca="false">IF('Result do Turno'!BP159="","",'Result do Turno'!BP159)</f>
        <v>4</v>
      </c>
      <c r="AV162" s="215" t="str">
        <f aca="false">IF('Result do Turno'!BQ160="","",'Result do Turno'!BQ160)</f>
        <v/>
      </c>
      <c r="AW162" s="216" t="str">
        <f aca="false">IF('Result do Turno'!BQ159="","",'Result do Turno'!BQ159)</f>
        <v/>
      </c>
      <c r="AX162" s="214" t="str">
        <f aca="false">IF('Result do Turno'!CB162="","",'Result do Turno'!CB162)</f>
        <v>W</v>
      </c>
      <c r="AY162" s="215" t="str">
        <f aca="false">IF('Result do Turno'!CB161="","",'Result do Turno'!CB161)</f>
        <v>O</v>
      </c>
      <c r="AZ162" s="215" t="str">
        <f aca="false">IF('Result do Turno'!CC162="","",'Result do Turno'!CC162)</f>
        <v/>
      </c>
      <c r="BA162" s="215" t="str">
        <f aca="false">IF('Result do Turno'!CC161="","",'Result do Turno'!CC161)</f>
        <v/>
      </c>
      <c r="BB162" s="215" t="str">
        <f aca="false">IF('Result do Turno'!CD162="","",'Result do Turno'!CD162)</f>
        <v/>
      </c>
      <c r="BC162" s="215" t="str">
        <f aca="false">IF('Result do Turno'!CD161="","",'Result do Turno'!CD161)</f>
        <v/>
      </c>
      <c r="BD162" s="215" t="str">
        <f aca="false">IF('Result do Turno'!CE162="","",'Result do Turno'!CE162)</f>
        <v/>
      </c>
      <c r="BE162" s="216" t="str">
        <f aca="false">IF('Result do Turno'!CE161="","",'Result do Turno'!CE161)</f>
        <v/>
      </c>
      <c r="BG162" s="164" t="n">
        <f aca="false">'Result do Turno'!W158</f>
        <v>1</v>
      </c>
      <c r="BH162" s="164" t="str">
        <f aca="false">IF(R162="",IF(X162="",CONCATENATE(T162,"x",U162," ",V162,"x",W162),CONCATENATE(T162,"x",U162," ",V162,"x",W162," ",X162,"x",Y162)),CONCATENATE(R162,"x",S162))</f>
        <v>6x2 6x4</v>
      </c>
      <c r="BI162" s="164" t="n">
        <f aca="false">'Result do Turno'!AK162</f>
        <v>1</v>
      </c>
      <c r="BJ162" s="164" t="str">
        <f aca="false">IF(Z162="",IF(AF162="",CONCATENATE(AB162,"x",AC162," ",AD162,"x",AE162),CONCATENATE(AB162,"x",AC162," ",AD162,"x",AE162," ",AF162,"x",AG162)),CONCATENATE(Z162,"x",AA162))</f>
        <v>WxO</v>
      </c>
      <c r="BK162" s="164" t="n">
        <f aca="false">'Result do Turno'!AY162</f>
        <v>1</v>
      </c>
      <c r="BL162" s="164" t="str">
        <f aca="false">IF(AH162="",IF(AN162="",CONCATENATE(AJ162,"x",AK162," ",AL162,"x",AM162),CONCATENATE(AJ162,"x",AK162," ",AL162,"x",AM162," ",AN162,"x",AO162)),CONCATENATE(AH162,"x",AI162))</f>
        <v>6x2 6x0</v>
      </c>
      <c r="BM162" s="164" t="n">
        <f aca="false">'Result do Turno'!BM160</f>
        <v>1</v>
      </c>
      <c r="BN162" s="164" t="str">
        <f aca="false">IF(AP162="",IF(AV162="",CONCATENATE(AR162,"x",AS162," ",AT162,"x",AU162),CONCATENATE(AR162,"x",AS162," ",AT162,"x",AU162," ",AV162,"x",AW162)),CONCATENATE(AP162,"x",AQ162))</f>
        <v>6x3 6x4</v>
      </c>
      <c r="BO162" s="164" t="n">
        <f aca="false">'Result do Turno'!CA162</f>
        <v>1</v>
      </c>
      <c r="BP162" s="164" t="str">
        <f aca="false">IF(AX162="",IF(BD162="",CONCATENATE(AZ162,"x",BA162," ",BB162,"x",BC162),CONCATENATE(AZ162,"x",BA162," ",BB162,"x",BC162," ",BD162,"x",BE162)),CONCATENATE(AX162,"x",AY162))</f>
        <v>WxO</v>
      </c>
      <c r="BQ162" s="164" t="n">
        <f aca="false">IF(BH162="x x","",1)</f>
        <v>1</v>
      </c>
      <c r="BR162" s="164" t="str">
        <f aca="false">IF(BG162=1,CONCATENATE($A162, " venceu ",B162," por ",BH162),IF(BH162="OxW",CONCATENATE($A162, " perdeu para ",B162," por WxO"),CONCATENATE($A162, " perdeu para ",B162," por ",BH162)))</f>
        <v>RAFAEL BICALHO venceu ANDERSON BARTZ por 6x2 6x4</v>
      </c>
      <c r="BS162" s="164" t="n">
        <f aca="false">IF(BJ162="x x","",1)</f>
        <v>1</v>
      </c>
      <c r="BT162" s="164" t="str">
        <f aca="false">IF(BI162=1,CONCATENATE($A162, " venceu ",D162," por ",BJ162),IF(BJ162="OxW",CONCATENATE($A162, " perdeu para ",D162," por WxO"),CONCATENATE($A162, " perdeu para ",D162," por ",BJ162)))</f>
        <v>RAFAEL BICALHO venceu NILZINHA por WxO</v>
      </c>
      <c r="BU162" s="164" t="n">
        <f aca="false">IF(BL162="x x","",1)</f>
        <v>1</v>
      </c>
      <c r="BV162" s="164" t="str">
        <f aca="false">IF(BK162=1,CONCATENATE($A162, " venceu ",F162," por ",BL162),IF(BL162="OxW",CONCATENATE($A162, " perdeu para ",F162," por WxO"),CONCATENATE($A162, " perdeu para ",F162," por ",BL162)))</f>
        <v>RAFAEL BICALHO venceu CLOVIS CORREA por 6x2 6x0</v>
      </c>
      <c r="BW162" s="164" t="n">
        <f aca="false">IF(BN162="x x","",1)</f>
        <v>1</v>
      </c>
      <c r="BX162" s="164" t="str">
        <f aca="false">IF(BM162=1,CONCATENATE($A162, " venceu ",H162," por ",BN162),IF(BN162="OxW",CONCATENATE($A162, " perdeu para ",H162," por WxO"),CONCATENATE($A162, " perdeu para ",H162," por ",BN162)))</f>
        <v>RAFAEL BICALHO venceu MIRIANO EDER por 6x3 6x4</v>
      </c>
      <c r="BY162" s="164" t="n">
        <f aca="false">IF(BP162="x x","",1)</f>
        <v>1</v>
      </c>
      <c r="BZ162" s="164" t="str">
        <f aca="false">IF(BO162=1,CONCATENATE($A162, " venceu ",J162," por ",BP162),IF(BP162="OxW",CONCATENATE($A162, " perdeu para ",J162," por WxO"),CONCATENATE($A162, " perdeu para ",J162," por ",BP162)))</f>
        <v>RAFAEL BICALHO venceu NIDIA CASTRO por WxO</v>
      </c>
      <c r="CB162" s="164" t="str">
        <f aca="false">IF(BQ162=1,BR162,CONCATENATE(A162, " x ",B162))</f>
        <v>RAFAEL BICALHO venceu ANDERSON BARTZ por 6x2 6x4</v>
      </c>
      <c r="CC162" s="164" t="str">
        <f aca="false">IF(BS162=1,BT162,CONCATENATE(A162, " x ",D162))</f>
        <v>RAFAEL BICALHO venceu NILZINHA por WxO</v>
      </c>
      <c r="CD162" s="164" t="str">
        <f aca="false">IF(BU162=1,BV162,CONCATENATE(A162, " x ",F162))</f>
        <v>RAFAEL BICALHO venceu CLOVIS CORREA por 6x2 6x0</v>
      </c>
      <c r="CE162" s="164" t="str">
        <f aca="false">IF(BW162=1,BX162,CONCATENATE(A162, " x ",H162))</f>
        <v>RAFAEL BICALHO venceu MIRIANO EDER por 6x3 6x4</v>
      </c>
      <c r="CF162" s="164" t="str">
        <f aca="false">IF(BY162=1,BZ162,CONCATENATE(A162, " x ",J162))</f>
        <v>RAFAEL BICALHO venceu NIDIA CASTRO por WxO</v>
      </c>
      <c r="CG162" s="164" t="n">
        <f aca="false">COUNTIF(BH162:BP162,"OxW")</f>
        <v>0</v>
      </c>
      <c r="CH162" s="164" t="str">
        <f aca="false">IF(CG162&gt;2,CONCATENATE(A162," perdeu ",CG162, " jogos por WxO - Seus resultados todos serão alterados para perdidos por WxO",""),"")</f>
        <v/>
      </c>
    </row>
    <row r="163" customFormat="false" ht="15" hidden="false" customHeight="false" outlineLevel="0" collapsed="false">
      <c r="A163" s="205"/>
      <c r="M163" s="207"/>
      <c r="N163" s="207"/>
      <c r="O163" s="207"/>
      <c r="P163" s="207"/>
      <c r="Q163" s="207"/>
      <c r="R163" s="207"/>
      <c r="S163" s="207"/>
      <c r="Z163" s="207"/>
      <c r="AA163" s="207"/>
      <c r="AH163" s="207"/>
      <c r="AI163" s="207"/>
      <c r="AP163" s="207"/>
      <c r="AQ163" s="207"/>
      <c r="AX163" s="207"/>
      <c r="AY163" s="207"/>
    </row>
    <row r="164" customFormat="false" ht="15" hidden="false" customHeight="false" outlineLevel="0" collapsed="false">
      <c r="A164" s="205"/>
      <c r="M164" s="207"/>
      <c r="N164" s="207"/>
      <c r="O164" s="207"/>
      <c r="P164" s="207"/>
      <c r="Q164" s="207"/>
      <c r="R164" s="207"/>
      <c r="S164" s="207"/>
      <c r="Z164" s="207"/>
      <c r="AA164" s="207"/>
      <c r="AH164" s="207"/>
      <c r="AI164" s="207"/>
      <c r="AP164" s="207"/>
      <c r="AQ164" s="207"/>
      <c r="AX164" s="207"/>
      <c r="AY164" s="207"/>
    </row>
    <row r="165" customFormat="false" ht="15" hidden="false" customHeight="false" outlineLevel="0" collapsed="false">
      <c r="A165" s="205"/>
      <c r="M165" s="207"/>
      <c r="N165" s="207"/>
      <c r="O165" s="207"/>
      <c r="P165" s="207"/>
      <c r="Q165" s="207"/>
      <c r="R165" s="207"/>
      <c r="S165" s="207"/>
      <c r="Z165" s="207"/>
      <c r="AA165" s="207"/>
      <c r="AH165" s="207"/>
      <c r="AI165" s="207"/>
      <c r="AP165" s="207"/>
      <c r="AQ165" s="207"/>
      <c r="AX165" s="207"/>
      <c r="AY165" s="207"/>
    </row>
    <row r="166" customFormat="false" ht="15" hidden="false" customHeight="false" outlineLevel="0" collapsed="false">
      <c r="A166" s="205"/>
      <c r="B166" s="206"/>
      <c r="F166" s="206"/>
      <c r="H166" s="206"/>
      <c r="J166" s="206"/>
      <c r="M166" s="207"/>
      <c r="N166" s="207"/>
      <c r="O166" s="207"/>
      <c r="P166" s="207"/>
      <c r="Q166" s="207"/>
      <c r="R166" s="207"/>
      <c r="S166" s="207"/>
      <c r="Z166" s="207"/>
      <c r="AA166" s="207"/>
      <c r="AH166" s="207"/>
      <c r="AI166" s="207"/>
      <c r="AP166" s="207"/>
      <c r="AQ166" s="207"/>
      <c r="AX166" s="207"/>
      <c r="AY166" s="207"/>
    </row>
    <row r="167" customFormat="false" ht="15" hidden="false" customHeight="false" outlineLevel="0" collapsed="false">
      <c r="A167" s="205"/>
      <c r="M167" s="207"/>
      <c r="N167" s="207"/>
      <c r="O167" s="207"/>
      <c r="P167" s="207"/>
      <c r="Q167" s="207"/>
      <c r="R167" s="207"/>
      <c r="S167" s="207"/>
      <c r="Z167" s="207"/>
      <c r="AA167" s="207"/>
      <c r="AH167" s="207"/>
      <c r="AI167" s="207"/>
      <c r="AP167" s="207"/>
      <c r="AQ167" s="207"/>
      <c r="AX167" s="207"/>
      <c r="AY167" s="207"/>
    </row>
    <row r="168" customFormat="false" ht="15" hidden="false" customHeight="false" outlineLevel="0" collapsed="false">
      <c r="A168" s="205"/>
      <c r="M168" s="207"/>
      <c r="N168" s="207"/>
      <c r="O168" s="207"/>
      <c r="P168" s="207"/>
      <c r="Q168" s="207"/>
      <c r="R168" s="207"/>
      <c r="S168" s="207"/>
      <c r="Z168" s="207"/>
      <c r="AA168" s="207"/>
      <c r="AH168" s="207"/>
      <c r="AI168" s="207"/>
      <c r="AP168" s="207"/>
      <c r="AQ168" s="207"/>
      <c r="AX168" s="207"/>
      <c r="AY168" s="207"/>
    </row>
    <row r="169" customFormat="false" ht="15" hidden="false" customHeight="false" outlineLevel="0" collapsed="false">
      <c r="A169" s="205"/>
      <c r="M169" s="207"/>
      <c r="N169" s="207"/>
      <c r="O169" s="207"/>
      <c r="P169" s="207"/>
      <c r="Q169" s="207"/>
      <c r="R169" s="207"/>
      <c r="S169" s="207"/>
      <c r="Z169" s="207"/>
      <c r="AA169" s="207"/>
      <c r="AH169" s="207"/>
      <c r="AI169" s="207"/>
      <c r="AP169" s="207"/>
      <c r="AQ169" s="207"/>
      <c r="AX169" s="207"/>
      <c r="AY169" s="207"/>
    </row>
    <row r="170" customFormat="false" ht="15" hidden="false" customHeight="false" outlineLevel="0" collapsed="false">
      <c r="A170" s="205"/>
      <c r="M170" s="207"/>
      <c r="N170" s="207"/>
      <c r="O170" s="207"/>
      <c r="P170" s="207"/>
      <c r="Q170" s="207"/>
      <c r="R170" s="207"/>
      <c r="S170" s="207"/>
      <c r="Z170" s="207"/>
      <c r="AA170" s="207"/>
      <c r="AH170" s="207"/>
      <c r="AI170" s="207"/>
      <c r="AP170" s="207"/>
      <c r="AQ170" s="207"/>
      <c r="AX170" s="207"/>
      <c r="AY170" s="207"/>
    </row>
    <row r="171" customFormat="false" ht="15" hidden="false" customHeight="false" outlineLevel="0" collapsed="false">
      <c r="A171" s="205"/>
      <c r="M171" s="207"/>
      <c r="N171" s="207"/>
      <c r="O171" s="207"/>
      <c r="P171" s="207"/>
      <c r="Q171" s="207"/>
      <c r="R171" s="207"/>
      <c r="S171" s="207"/>
      <c r="Z171" s="207"/>
      <c r="AA171" s="207"/>
      <c r="AH171" s="207"/>
      <c r="AI171" s="207"/>
      <c r="AP171" s="207"/>
      <c r="AQ171" s="207"/>
      <c r="AX171" s="207"/>
      <c r="AY171" s="207"/>
    </row>
    <row r="172" customFormat="false" ht="15" hidden="false" customHeight="false" outlineLevel="0" collapsed="false">
      <c r="A172" s="205"/>
      <c r="B172" s="206"/>
      <c r="F172" s="206"/>
      <c r="H172" s="206"/>
      <c r="J172" s="206"/>
      <c r="M172" s="207"/>
      <c r="N172" s="207"/>
      <c r="O172" s="207"/>
      <c r="P172" s="207"/>
      <c r="Q172" s="207"/>
      <c r="R172" s="207"/>
      <c r="S172" s="207"/>
      <c r="Z172" s="207"/>
      <c r="AA172" s="207"/>
      <c r="AH172" s="207"/>
      <c r="AI172" s="207"/>
      <c r="AP172" s="207"/>
      <c r="AQ172" s="207"/>
      <c r="AX172" s="207"/>
      <c r="AY172" s="207"/>
    </row>
    <row r="173" customFormat="false" ht="15" hidden="false" customHeight="false" outlineLevel="0" collapsed="false">
      <c r="A173" s="205"/>
      <c r="M173" s="207"/>
      <c r="N173" s="207"/>
      <c r="O173" s="207"/>
      <c r="P173" s="207"/>
      <c r="Q173" s="207"/>
      <c r="R173" s="207"/>
      <c r="S173" s="207"/>
      <c r="Z173" s="207"/>
      <c r="AA173" s="207"/>
      <c r="AH173" s="207"/>
      <c r="AI173" s="207"/>
      <c r="AP173" s="207"/>
      <c r="AQ173" s="207"/>
      <c r="AX173" s="207"/>
      <c r="AY173" s="207"/>
    </row>
    <row r="174" customFormat="false" ht="15" hidden="false" customHeight="false" outlineLevel="0" collapsed="false">
      <c r="A174" s="205"/>
      <c r="M174" s="207"/>
      <c r="N174" s="207"/>
      <c r="O174" s="207"/>
      <c r="P174" s="207"/>
      <c r="Q174" s="207"/>
      <c r="R174" s="207"/>
      <c r="S174" s="207"/>
      <c r="Z174" s="207"/>
      <c r="AA174" s="207"/>
      <c r="AH174" s="207"/>
      <c r="AI174" s="207"/>
      <c r="AP174" s="207"/>
      <c r="AQ174" s="207"/>
      <c r="AX174" s="207"/>
      <c r="AY174" s="207"/>
    </row>
    <row r="175" customFormat="false" ht="15" hidden="false" customHeight="false" outlineLevel="0" collapsed="false">
      <c r="A175" s="205"/>
      <c r="M175" s="207"/>
      <c r="N175" s="207"/>
      <c r="O175" s="207"/>
      <c r="P175" s="207"/>
      <c r="Q175" s="207"/>
      <c r="R175" s="207"/>
      <c r="S175" s="207"/>
      <c r="Z175" s="207"/>
      <c r="AA175" s="207"/>
      <c r="AH175" s="207"/>
      <c r="AI175" s="207"/>
      <c r="AP175" s="207"/>
      <c r="AQ175" s="207"/>
      <c r="AX175" s="207"/>
      <c r="AY175" s="207"/>
    </row>
    <row r="176" customFormat="false" ht="15" hidden="false" customHeight="false" outlineLevel="0" collapsed="false">
      <c r="A176" s="205"/>
      <c r="M176" s="207"/>
      <c r="N176" s="207"/>
      <c r="O176" s="207"/>
      <c r="P176" s="207"/>
      <c r="Q176" s="207"/>
      <c r="R176" s="207"/>
      <c r="S176" s="207"/>
      <c r="Z176" s="207"/>
      <c r="AA176" s="207"/>
      <c r="AH176" s="207"/>
      <c r="AI176" s="207"/>
      <c r="AP176" s="207"/>
      <c r="AQ176" s="207"/>
      <c r="AX176" s="207"/>
      <c r="AY176" s="207"/>
    </row>
    <row r="177" customFormat="false" ht="15" hidden="false" customHeight="false" outlineLevel="0" collapsed="false">
      <c r="A177" s="205"/>
      <c r="M177" s="207"/>
      <c r="N177" s="207"/>
      <c r="O177" s="207"/>
      <c r="P177" s="207"/>
      <c r="Q177" s="207"/>
      <c r="R177" s="207"/>
      <c r="S177" s="207"/>
      <c r="Z177" s="207"/>
      <c r="AA177" s="207"/>
      <c r="AH177" s="207"/>
      <c r="AI177" s="207"/>
      <c r="AP177" s="207"/>
      <c r="AQ177" s="207"/>
      <c r="AX177" s="207"/>
      <c r="AY177" s="207"/>
    </row>
    <row r="178" customFormat="false" ht="15" hidden="false" customHeight="false" outlineLevel="0" collapsed="false">
      <c r="A178" s="205"/>
      <c r="B178" s="206"/>
      <c r="F178" s="206"/>
      <c r="H178" s="206"/>
      <c r="J178" s="206"/>
      <c r="M178" s="207"/>
      <c r="N178" s="207"/>
      <c r="O178" s="207"/>
      <c r="P178" s="207"/>
      <c r="Q178" s="207"/>
      <c r="R178" s="207"/>
      <c r="S178" s="207"/>
      <c r="Z178" s="207"/>
      <c r="AA178" s="207"/>
      <c r="AH178" s="207"/>
      <c r="AI178" s="207"/>
      <c r="AP178" s="207"/>
      <c r="AQ178" s="207"/>
      <c r="AX178" s="207"/>
      <c r="AY178" s="207"/>
    </row>
    <row r="179" customFormat="false" ht="15" hidden="false" customHeight="false" outlineLevel="0" collapsed="false">
      <c r="A179" s="205"/>
      <c r="M179" s="207"/>
      <c r="N179" s="207"/>
      <c r="O179" s="207"/>
      <c r="P179" s="207"/>
      <c r="Q179" s="207"/>
      <c r="R179" s="207"/>
      <c r="S179" s="207"/>
      <c r="Z179" s="207"/>
      <c r="AA179" s="207"/>
      <c r="AH179" s="207"/>
      <c r="AI179" s="207"/>
      <c r="AP179" s="207"/>
      <c r="AQ179" s="207"/>
      <c r="AX179" s="207"/>
      <c r="AY179" s="207"/>
    </row>
    <row r="180" customFormat="false" ht="15" hidden="false" customHeight="false" outlineLevel="0" collapsed="false">
      <c r="A180" s="205"/>
      <c r="M180" s="207"/>
      <c r="N180" s="207"/>
      <c r="O180" s="207"/>
      <c r="P180" s="207"/>
      <c r="Q180" s="207"/>
      <c r="R180" s="207"/>
      <c r="S180" s="207"/>
      <c r="Z180" s="207"/>
      <c r="AA180" s="207"/>
      <c r="AH180" s="207"/>
      <c r="AI180" s="207"/>
      <c r="AP180" s="207"/>
      <c r="AQ180" s="207"/>
      <c r="AX180" s="207"/>
      <c r="AY180" s="207"/>
    </row>
    <row r="181" customFormat="false" ht="15" hidden="false" customHeight="false" outlineLevel="0" collapsed="false">
      <c r="A181" s="205"/>
      <c r="M181" s="207"/>
      <c r="N181" s="207"/>
      <c r="O181" s="207"/>
      <c r="P181" s="207"/>
      <c r="Q181" s="207"/>
      <c r="R181" s="207"/>
      <c r="S181" s="207"/>
      <c r="Z181" s="207"/>
      <c r="AA181" s="207"/>
      <c r="AH181" s="207"/>
      <c r="AI181" s="207"/>
      <c r="AP181" s="207"/>
      <c r="AQ181" s="207"/>
      <c r="AX181" s="207"/>
      <c r="AY181" s="207"/>
    </row>
    <row r="182" customFormat="false" ht="15" hidden="false" customHeight="false" outlineLevel="0" collapsed="false">
      <c r="A182" s="205"/>
      <c r="M182" s="207"/>
      <c r="N182" s="207"/>
      <c r="O182" s="207"/>
      <c r="P182" s="207"/>
      <c r="Q182" s="207"/>
      <c r="R182" s="207"/>
      <c r="S182" s="207"/>
      <c r="Z182" s="207"/>
      <c r="AA182" s="207"/>
      <c r="AH182" s="207"/>
      <c r="AI182" s="207"/>
      <c r="AP182" s="207"/>
      <c r="AQ182" s="207"/>
      <c r="AX182" s="207"/>
      <c r="AY182" s="207"/>
    </row>
    <row r="183" customFormat="false" ht="15" hidden="false" customHeight="false" outlineLevel="0" collapsed="false">
      <c r="A183" s="205"/>
      <c r="M183" s="207"/>
      <c r="N183" s="207"/>
      <c r="O183" s="207"/>
      <c r="P183" s="207"/>
      <c r="Q183" s="207"/>
      <c r="R183" s="207"/>
      <c r="S183" s="207"/>
      <c r="Z183" s="207"/>
      <c r="AA183" s="207"/>
      <c r="AH183" s="207"/>
      <c r="AI183" s="207"/>
      <c r="AP183" s="207"/>
      <c r="AQ183" s="207"/>
      <c r="AX183" s="207"/>
      <c r="AY183" s="207"/>
    </row>
    <row r="184" customFormat="false" ht="15" hidden="false" customHeight="false" outlineLevel="0" collapsed="false">
      <c r="A184" s="205"/>
      <c r="B184" s="206"/>
      <c r="F184" s="206"/>
      <c r="H184" s="206"/>
      <c r="J184" s="206"/>
      <c r="M184" s="207"/>
      <c r="N184" s="207"/>
      <c r="O184" s="207"/>
      <c r="P184" s="207"/>
      <c r="Q184" s="207"/>
      <c r="R184" s="207"/>
      <c r="S184" s="207"/>
      <c r="Z184" s="207"/>
      <c r="AA184" s="207"/>
      <c r="AH184" s="207"/>
      <c r="AI184" s="207"/>
      <c r="AP184" s="207"/>
      <c r="AQ184" s="207"/>
      <c r="AX184" s="207"/>
      <c r="AY184" s="207"/>
    </row>
    <row r="185" customFormat="false" ht="15" hidden="false" customHeight="false" outlineLevel="0" collapsed="false">
      <c r="A185" s="205"/>
      <c r="M185" s="207"/>
      <c r="N185" s="207"/>
      <c r="O185" s="207"/>
      <c r="P185" s="207"/>
      <c r="Q185" s="207"/>
      <c r="R185" s="207"/>
      <c r="S185" s="207"/>
      <c r="Z185" s="207"/>
      <c r="AA185" s="207"/>
      <c r="AH185" s="207"/>
      <c r="AI185" s="207"/>
      <c r="AP185" s="207"/>
      <c r="AQ185" s="207"/>
      <c r="AX185" s="207"/>
      <c r="AY185" s="207"/>
    </row>
    <row r="186" customFormat="false" ht="15" hidden="false" customHeight="false" outlineLevel="0" collapsed="false">
      <c r="A186" s="205"/>
      <c r="M186" s="207"/>
      <c r="N186" s="207"/>
      <c r="O186" s="207"/>
      <c r="P186" s="207"/>
      <c r="Q186" s="207"/>
      <c r="R186" s="207"/>
      <c r="S186" s="207"/>
      <c r="Z186" s="207"/>
      <c r="AA186" s="207"/>
      <c r="AH186" s="207"/>
      <c r="AI186" s="207"/>
      <c r="AP186" s="207"/>
      <c r="AQ186" s="207"/>
      <c r="AX186" s="207"/>
      <c r="AY186" s="207"/>
    </row>
    <row r="187" customFormat="false" ht="15" hidden="false" customHeight="false" outlineLevel="0" collapsed="false">
      <c r="A187" s="205"/>
      <c r="M187" s="207"/>
      <c r="N187" s="207"/>
      <c r="O187" s="207"/>
      <c r="P187" s="207"/>
      <c r="Q187" s="207"/>
      <c r="R187" s="207"/>
      <c r="S187" s="207"/>
      <c r="Z187" s="207"/>
      <c r="AA187" s="207"/>
      <c r="AH187" s="207"/>
      <c r="AI187" s="207"/>
      <c r="AP187" s="207"/>
      <c r="AQ187" s="207"/>
      <c r="AX187" s="207"/>
      <c r="AY187" s="207"/>
    </row>
    <row r="188" customFormat="false" ht="15" hidden="false" customHeight="false" outlineLevel="0" collapsed="false">
      <c r="A188" s="205"/>
      <c r="M188" s="207"/>
      <c r="N188" s="207"/>
      <c r="O188" s="207"/>
      <c r="P188" s="207"/>
      <c r="Q188" s="207"/>
      <c r="R188" s="207"/>
      <c r="S188" s="207"/>
      <c r="Z188" s="207"/>
      <c r="AA188" s="207"/>
      <c r="AH188" s="207"/>
      <c r="AI188" s="207"/>
      <c r="AP188" s="207"/>
      <c r="AQ188" s="207"/>
      <c r="AX188" s="207"/>
      <c r="AY188" s="207"/>
    </row>
    <row r="189" customFormat="false" ht="15" hidden="false" customHeight="false" outlineLevel="0" collapsed="false">
      <c r="A189" s="205"/>
      <c r="M189" s="207"/>
      <c r="N189" s="207"/>
      <c r="O189" s="207"/>
      <c r="P189" s="207"/>
      <c r="Q189" s="207"/>
      <c r="R189" s="207"/>
      <c r="S189" s="207"/>
      <c r="Z189" s="207"/>
      <c r="AA189" s="207"/>
      <c r="AH189" s="207"/>
      <c r="AI189" s="207"/>
      <c r="AP189" s="207"/>
      <c r="AQ189" s="207"/>
      <c r="AX189" s="207"/>
      <c r="AY189" s="207"/>
    </row>
    <row r="190" customFormat="false" ht="15" hidden="false" customHeight="false" outlineLevel="0" collapsed="false">
      <c r="A190" s="205"/>
      <c r="B190" s="206"/>
      <c r="F190" s="206"/>
      <c r="H190" s="206"/>
      <c r="J190" s="206"/>
      <c r="M190" s="207"/>
      <c r="N190" s="207"/>
      <c r="O190" s="207"/>
      <c r="P190" s="207"/>
      <c r="Q190" s="207"/>
      <c r="R190" s="207"/>
      <c r="S190" s="207"/>
      <c r="Z190" s="207"/>
      <c r="AA190" s="207"/>
      <c r="AH190" s="207"/>
      <c r="AI190" s="207"/>
      <c r="AP190" s="207"/>
      <c r="AQ190" s="207"/>
      <c r="AX190" s="207"/>
      <c r="AY190" s="207"/>
    </row>
    <row r="191" customFormat="false" ht="15" hidden="false" customHeight="false" outlineLevel="0" collapsed="false">
      <c r="A191" s="205"/>
      <c r="M191" s="207"/>
      <c r="N191" s="207"/>
      <c r="O191" s="207"/>
      <c r="P191" s="207"/>
      <c r="Q191" s="207"/>
      <c r="R191" s="207"/>
      <c r="S191" s="207"/>
      <c r="Z191" s="207"/>
      <c r="AA191" s="207"/>
      <c r="AH191" s="207"/>
      <c r="AI191" s="207"/>
      <c r="AP191" s="207"/>
      <c r="AQ191" s="207"/>
      <c r="AX191" s="207"/>
      <c r="AY191" s="207"/>
    </row>
    <row r="192" customFormat="false" ht="15" hidden="false" customHeight="false" outlineLevel="0" collapsed="false">
      <c r="A192" s="205"/>
      <c r="M192" s="207"/>
      <c r="N192" s="207"/>
      <c r="O192" s="207"/>
      <c r="P192" s="207"/>
      <c r="Q192" s="207"/>
      <c r="R192" s="207"/>
      <c r="S192" s="207"/>
      <c r="Z192" s="207"/>
      <c r="AA192" s="207"/>
      <c r="AH192" s="207"/>
      <c r="AI192" s="207"/>
      <c r="AP192" s="207"/>
      <c r="AQ192" s="207"/>
      <c r="AX192" s="207"/>
      <c r="AY192" s="207"/>
    </row>
    <row r="193" customFormat="false" ht="15" hidden="false" customHeight="false" outlineLevel="0" collapsed="false">
      <c r="A193" s="205"/>
      <c r="M193" s="207"/>
      <c r="N193" s="207"/>
      <c r="O193" s="207"/>
      <c r="P193" s="207"/>
      <c r="Q193" s="207"/>
      <c r="R193" s="207"/>
      <c r="S193" s="207"/>
      <c r="Z193" s="207"/>
      <c r="AA193" s="207"/>
      <c r="AH193" s="207"/>
      <c r="AI193" s="207"/>
      <c r="AP193" s="207"/>
      <c r="AQ193" s="207"/>
      <c r="AX193" s="207"/>
      <c r="AY193" s="207"/>
    </row>
    <row r="194" customFormat="false" ht="15" hidden="false" customHeight="false" outlineLevel="0" collapsed="false">
      <c r="A194" s="205"/>
      <c r="M194" s="207"/>
      <c r="N194" s="207"/>
      <c r="O194" s="207"/>
      <c r="P194" s="207"/>
      <c r="Q194" s="207"/>
      <c r="R194" s="207"/>
      <c r="S194" s="207"/>
      <c r="Z194" s="207"/>
      <c r="AA194" s="207"/>
      <c r="AH194" s="207"/>
      <c r="AI194" s="207"/>
      <c r="AP194" s="207"/>
      <c r="AQ194" s="207"/>
      <c r="AX194" s="207"/>
      <c r="AY194" s="207"/>
    </row>
    <row r="195" customFormat="false" ht="15" hidden="false" customHeight="false" outlineLevel="0" collapsed="false">
      <c r="A195" s="205"/>
      <c r="M195" s="207"/>
      <c r="N195" s="207"/>
      <c r="O195" s="207"/>
      <c r="P195" s="207"/>
      <c r="Q195" s="207"/>
      <c r="R195" s="207"/>
      <c r="S195" s="207"/>
      <c r="Z195" s="207"/>
      <c r="AA195" s="207"/>
      <c r="AH195" s="207"/>
      <c r="AI195" s="207"/>
      <c r="AP195" s="207"/>
      <c r="AQ195" s="207"/>
      <c r="AX195" s="207"/>
      <c r="AY195" s="207"/>
    </row>
    <row r="196" customFormat="false" ht="15" hidden="false" customHeight="false" outlineLevel="0" collapsed="false">
      <c r="A196" s="205"/>
      <c r="B196" s="206"/>
      <c r="F196" s="206"/>
      <c r="H196" s="206"/>
      <c r="J196" s="206"/>
      <c r="M196" s="207"/>
      <c r="N196" s="207"/>
      <c r="O196" s="207"/>
      <c r="P196" s="207"/>
      <c r="Q196" s="207"/>
      <c r="R196" s="207"/>
      <c r="S196" s="207"/>
      <c r="Z196" s="207"/>
      <c r="AA196" s="207"/>
      <c r="AH196" s="207"/>
      <c r="AI196" s="207"/>
      <c r="AP196" s="207"/>
      <c r="AQ196" s="207"/>
      <c r="AX196" s="207"/>
      <c r="AY196" s="207"/>
    </row>
    <row r="197" customFormat="false" ht="15" hidden="false" customHeight="false" outlineLevel="0" collapsed="false">
      <c r="A197" s="205"/>
      <c r="M197" s="207"/>
      <c r="N197" s="207"/>
      <c r="O197" s="207"/>
      <c r="P197" s="207"/>
      <c r="Q197" s="207"/>
      <c r="R197" s="207"/>
      <c r="S197" s="207"/>
      <c r="Z197" s="207"/>
      <c r="AA197" s="207"/>
      <c r="AH197" s="207"/>
      <c r="AI197" s="207"/>
      <c r="AP197" s="207"/>
      <c r="AQ197" s="207"/>
      <c r="AX197" s="207"/>
      <c r="AY197" s="207"/>
    </row>
    <row r="198" customFormat="false" ht="15" hidden="false" customHeight="false" outlineLevel="0" collapsed="false">
      <c r="A198" s="205"/>
      <c r="M198" s="207"/>
      <c r="N198" s="207"/>
      <c r="O198" s="207"/>
      <c r="P198" s="207"/>
      <c r="Q198" s="207"/>
      <c r="R198" s="207"/>
      <c r="S198" s="207"/>
      <c r="Z198" s="207"/>
      <c r="AA198" s="207"/>
      <c r="AH198" s="207"/>
      <c r="AI198" s="207"/>
      <c r="AP198" s="207"/>
      <c r="AQ198" s="207"/>
      <c r="AX198" s="207"/>
      <c r="AY198" s="207"/>
    </row>
    <row r="199" customFormat="false" ht="15" hidden="false" customHeight="false" outlineLevel="0" collapsed="false">
      <c r="A199" s="205"/>
      <c r="M199" s="207"/>
      <c r="N199" s="207"/>
      <c r="O199" s="207"/>
      <c r="P199" s="207"/>
      <c r="Q199" s="207"/>
      <c r="R199" s="207"/>
      <c r="S199" s="207"/>
      <c r="Z199" s="207"/>
      <c r="AA199" s="207"/>
      <c r="AH199" s="207"/>
      <c r="AI199" s="207"/>
      <c r="AP199" s="207"/>
      <c r="AQ199" s="207"/>
      <c r="AX199" s="207"/>
      <c r="AY199" s="207"/>
    </row>
    <row r="200" customFormat="false" ht="15" hidden="false" customHeight="false" outlineLevel="0" collapsed="false">
      <c r="A200" s="205"/>
      <c r="M200" s="207"/>
      <c r="N200" s="207"/>
      <c r="O200" s="207"/>
      <c r="P200" s="207"/>
      <c r="Q200" s="207"/>
      <c r="R200" s="207"/>
      <c r="S200" s="207"/>
      <c r="Z200" s="207"/>
      <c r="AA200" s="207"/>
      <c r="AH200" s="207"/>
      <c r="AI200" s="207"/>
      <c r="AP200" s="207"/>
      <c r="AQ200" s="207"/>
      <c r="AX200" s="207"/>
      <c r="AY200" s="207"/>
    </row>
    <row r="201" customFormat="false" ht="15" hidden="false" customHeight="false" outlineLevel="0" collapsed="false">
      <c r="A201" s="205"/>
      <c r="M201" s="207"/>
      <c r="N201" s="207"/>
      <c r="O201" s="207"/>
      <c r="P201" s="207"/>
      <c r="Q201" s="207"/>
      <c r="R201" s="207"/>
      <c r="S201" s="207"/>
      <c r="Z201" s="207"/>
      <c r="AA201" s="207"/>
      <c r="AH201" s="207"/>
      <c r="AI201" s="207"/>
      <c r="AP201" s="207"/>
      <c r="AQ201" s="207"/>
      <c r="AX201" s="207"/>
      <c r="AY201" s="207"/>
    </row>
    <row r="202" customFormat="false" ht="15" hidden="false" customHeight="false" outlineLevel="0" collapsed="false">
      <c r="A202" s="205"/>
      <c r="B202" s="206"/>
      <c r="F202" s="206"/>
      <c r="H202" s="206"/>
      <c r="J202" s="206"/>
      <c r="M202" s="207"/>
      <c r="N202" s="207"/>
      <c r="O202" s="207"/>
      <c r="P202" s="207"/>
      <c r="Q202" s="207"/>
      <c r="R202" s="207"/>
      <c r="S202" s="207"/>
      <c r="Z202" s="207"/>
      <c r="AA202" s="207"/>
      <c r="AH202" s="207"/>
      <c r="AI202" s="207"/>
      <c r="AP202" s="207"/>
      <c r="AQ202" s="207"/>
      <c r="AX202" s="207"/>
      <c r="AY202" s="207"/>
    </row>
    <row r="203" customFormat="false" ht="15" hidden="false" customHeight="false" outlineLevel="0" collapsed="false">
      <c r="A203" s="205"/>
      <c r="M203" s="207"/>
      <c r="N203" s="207"/>
      <c r="O203" s="207"/>
      <c r="P203" s="207"/>
      <c r="Q203" s="207"/>
      <c r="R203" s="207"/>
      <c r="S203" s="207"/>
      <c r="Z203" s="207"/>
      <c r="AA203" s="207"/>
      <c r="AH203" s="207"/>
      <c r="AI203" s="207"/>
      <c r="AP203" s="207"/>
      <c r="AQ203" s="207"/>
      <c r="AX203" s="207"/>
      <c r="AY203" s="207"/>
    </row>
    <row r="204" customFormat="false" ht="15" hidden="false" customHeight="false" outlineLevel="0" collapsed="false">
      <c r="A204" s="205"/>
      <c r="M204" s="207"/>
      <c r="N204" s="207"/>
      <c r="O204" s="207"/>
      <c r="P204" s="207"/>
      <c r="Q204" s="207"/>
      <c r="R204" s="207"/>
      <c r="S204" s="207"/>
      <c r="Z204" s="207"/>
      <c r="AA204" s="207"/>
      <c r="AH204" s="207"/>
      <c r="AI204" s="207"/>
      <c r="AP204" s="207"/>
      <c r="AQ204" s="207"/>
      <c r="AX204" s="207"/>
      <c r="AY204" s="207"/>
    </row>
    <row r="205" customFormat="false" ht="15" hidden="false" customHeight="false" outlineLevel="0" collapsed="false">
      <c r="A205" s="205"/>
      <c r="M205" s="207"/>
      <c r="N205" s="207"/>
      <c r="O205" s="207"/>
      <c r="P205" s="207"/>
      <c r="Q205" s="207"/>
      <c r="R205" s="207"/>
      <c r="S205" s="207"/>
      <c r="Z205" s="207"/>
      <c r="AA205" s="207"/>
      <c r="AH205" s="207"/>
      <c r="AI205" s="207"/>
      <c r="AP205" s="207"/>
      <c r="AQ205" s="207"/>
      <c r="AX205" s="207"/>
      <c r="AY205" s="207"/>
    </row>
    <row r="206" customFormat="false" ht="15" hidden="false" customHeight="false" outlineLevel="0" collapsed="false">
      <c r="A206" s="205"/>
      <c r="M206" s="207"/>
      <c r="N206" s="207"/>
      <c r="O206" s="207"/>
      <c r="P206" s="207"/>
      <c r="Q206" s="207"/>
      <c r="R206" s="207"/>
      <c r="S206" s="207"/>
      <c r="Z206" s="207"/>
      <c r="AA206" s="207"/>
      <c r="AH206" s="207"/>
      <c r="AI206" s="207"/>
      <c r="AP206" s="207"/>
      <c r="AQ206" s="207"/>
      <c r="AX206" s="207"/>
      <c r="AY206" s="207"/>
    </row>
    <row r="207" customFormat="false" ht="15" hidden="false" customHeight="false" outlineLevel="0" collapsed="false">
      <c r="A207" s="205"/>
      <c r="M207" s="207"/>
      <c r="N207" s="207"/>
      <c r="O207" s="207"/>
      <c r="P207" s="207"/>
      <c r="Q207" s="207"/>
      <c r="R207" s="207"/>
      <c r="S207" s="207"/>
      <c r="Z207" s="207"/>
      <c r="AA207" s="207"/>
      <c r="AH207" s="207"/>
      <c r="AI207" s="207"/>
      <c r="AP207" s="207"/>
      <c r="AQ207" s="207"/>
      <c r="AX207" s="207"/>
      <c r="AY207" s="207"/>
    </row>
    <row r="208" customFormat="false" ht="15" hidden="false" customHeight="false" outlineLevel="0" collapsed="false">
      <c r="A208" s="205"/>
      <c r="B208" s="206"/>
      <c r="F208" s="206"/>
      <c r="H208" s="206"/>
      <c r="J208" s="206"/>
      <c r="M208" s="207"/>
      <c r="N208" s="207"/>
      <c r="O208" s="207"/>
      <c r="P208" s="207"/>
      <c r="Q208" s="207"/>
      <c r="R208" s="207"/>
      <c r="S208" s="207"/>
      <c r="Z208" s="207"/>
      <c r="AA208" s="207"/>
      <c r="AH208" s="207"/>
      <c r="AI208" s="207"/>
      <c r="AP208" s="207"/>
      <c r="AQ208" s="207"/>
      <c r="AX208" s="207"/>
      <c r="AY208" s="207"/>
    </row>
    <row r="209" customFormat="false" ht="15" hidden="false" customHeight="false" outlineLevel="0" collapsed="false">
      <c r="A209" s="205"/>
      <c r="M209" s="207"/>
      <c r="N209" s="207"/>
      <c r="O209" s="207"/>
      <c r="P209" s="207"/>
      <c r="Q209" s="207"/>
      <c r="R209" s="207"/>
      <c r="S209" s="207"/>
      <c r="Z209" s="207"/>
      <c r="AA209" s="207"/>
      <c r="AH209" s="207"/>
      <c r="AI209" s="207"/>
      <c r="AP209" s="207"/>
      <c r="AQ209" s="207"/>
      <c r="AX209" s="207"/>
      <c r="AY209" s="207"/>
    </row>
    <row r="210" customFormat="false" ht="15" hidden="false" customHeight="false" outlineLevel="0" collapsed="false">
      <c r="A210" s="205"/>
      <c r="M210" s="207"/>
      <c r="N210" s="207"/>
      <c r="O210" s="207"/>
      <c r="P210" s="207"/>
      <c r="Q210" s="207"/>
      <c r="R210" s="207"/>
      <c r="S210" s="207"/>
      <c r="Z210" s="207"/>
      <c r="AA210" s="207"/>
      <c r="AH210" s="207"/>
      <c r="AI210" s="207"/>
      <c r="AP210" s="207"/>
      <c r="AQ210" s="207"/>
      <c r="AX210" s="207"/>
      <c r="AY210" s="207"/>
    </row>
    <row r="211" customFormat="false" ht="15" hidden="false" customHeight="false" outlineLevel="0" collapsed="false">
      <c r="A211" s="205"/>
      <c r="M211" s="207"/>
      <c r="N211" s="207"/>
      <c r="O211" s="207"/>
      <c r="P211" s="207"/>
      <c r="Q211" s="207"/>
      <c r="R211" s="207"/>
      <c r="S211" s="207"/>
      <c r="Z211" s="207"/>
      <c r="AA211" s="207"/>
      <c r="AH211" s="207"/>
      <c r="AI211" s="207"/>
      <c r="AP211" s="207"/>
      <c r="AQ211" s="207"/>
      <c r="AX211" s="207"/>
      <c r="AY211" s="207"/>
    </row>
    <row r="212" customFormat="false" ht="15" hidden="false" customHeight="false" outlineLevel="0" collapsed="false">
      <c r="A212" s="205"/>
      <c r="M212" s="207"/>
      <c r="N212" s="207"/>
      <c r="O212" s="207"/>
      <c r="P212" s="207"/>
      <c r="Q212" s="207"/>
      <c r="R212" s="207"/>
      <c r="S212" s="207"/>
      <c r="Z212" s="207"/>
      <c r="AA212" s="207"/>
      <c r="AH212" s="207"/>
      <c r="AI212" s="207"/>
      <c r="AP212" s="207"/>
      <c r="AQ212" s="207"/>
      <c r="AX212" s="207"/>
      <c r="AY212" s="207"/>
    </row>
    <row r="213" customFormat="false" ht="15" hidden="false" customHeight="false" outlineLevel="0" collapsed="false">
      <c r="A213" s="205"/>
      <c r="M213" s="207"/>
      <c r="N213" s="207"/>
      <c r="O213" s="207"/>
      <c r="P213" s="207"/>
      <c r="Q213" s="207"/>
      <c r="R213" s="207"/>
      <c r="S213" s="207"/>
      <c r="Z213" s="207"/>
      <c r="AA213" s="207"/>
      <c r="AH213" s="207"/>
      <c r="AI213" s="207"/>
      <c r="AP213" s="207"/>
      <c r="AQ213" s="207"/>
      <c r="AX213" s="207"/>
      <c r="AY213" s="207"/>
    </row>
    <row r="214" customFormat="false" ht="15" hidden="false" customHeight="false" outlineLevel="0" collapsed="false">
      <c r="A214" s="205"/>
      <c r="B214" s="206"/>
      <c r="F214" s="206"/>
      <c r="H214" s="206"/>
      <c r="J214" s="206"/>
      <c r="M214" s="207"/>
      <c r="N214" s="207"/>
      <c r="O214" s="207"/>
      <c r="P214" s="207"/>
      <c r="Q214" s="207"/>
      <c r="R214" s="207"/>
      <c r="S214" s="207"/>
      <c r="Z214" s="207"/>
      <c r="AA214" s="207"/>
      <c r="AH214" s="207"/>
      <c r="AI214" s="207"/>
      <c r="AP214" s="207"/>
      <c r="AQ214" s="207"/>
      <c r="AX214" s="207"/>
      <c r="AY214" s="207"/>
    </row>
    <row r="215" customFormat="false" ht="15" hidden="false" customHeight="false" outlineLevel="0" collapsed="false">
      <c r="A215" s="205"/>
      <c r="M215" s="207"/>
      <c r="N215" s="207"/>
      <c r="O215" s="207"/>
      <c r="P215" s="207"/>
      <c r="Q215" s="207"/>
      <c r="R215" s="207"/>
      <c r="S215" s="207"/>
      <c r="Z215" s="207"/>
      <c r="AA215" s="207"/>
      <c r="AH215" s="207"/>
      <c r="AI215" s="207"/>
      <c r="AP215" s="207"/>
      <c r="AQ215" s="207"/>
      <c r="AX215" s="207"/>
      <c r="AY215" s="207"/>
    </row>
    <row r="216" customFormat="false" ht="15" hidden="false" customHeight="false" outlineLevel="0" collapsed="false">
      <c r="A216" s="205"/>
      <c r="M216" s="207"/>
      <c r="N216" s="207"/>
      <c r="O216" s="207"/>
      <c r="P216" s="207"/>
      <c r="Q216" s="207"/>
      <c r="R216" s="207"/>
      <c r="S216" s="207"/>
      <c r="Z216" s="207"/>
      <c r="AA216" s="207"/>
      <c r="AH216" s="207"/>
      <c r="AI216" s="207"/>
      <c r="AP216" s="207"/>
      <c r="AQ216" s="207"/>
      <c r="AX216" s="207"/>
      <c r="AY216" s="207"/>
    </row>
    <row r="217" customFormat="false" ht="15" hidden="false" customHeight="false" outlineLevel="0" collapsed="false">
      <c r="A217" s="205"/>
      <c r="M217" s="207"/>
      <c r="N217" s="207"/>
      <c r="O217" s="207"/>
      <c r="P217" s="207"/>
      <c r="Q217" s="207"/>
      <c r="R217" s="207"/>
      <c r="S217" s="207"/>
      <c r="Z217" s="207"/>
      <c r="AA217" s="207"/>
      <c r="AH217" s="207"/>
      <c r="AI217" s="207"/>
      <c r="AP217" s="207"/>
      <c r="AQ217" s="207"/>
      <c r="AX217" s="207"/>
      <c r="AY217" s="207"/>
    </row>
    <row r="218" customFormat="false" ht="15" hidden="false" customHeight="false" outlineLevel="0" collapsed="false">
      <c r="A218" s="205"/>
      <c r="M218" s="207"/>
      <c r="N218" s="207"/>
      <c r="O218" s="207"/>
      <c r="P218" s="207"/>
      <c r="Q218" s="207"/>
      <c r="R218" s="207"/>
      <c r="S218" s="207"/>
      <c r="Z218" s="207"/>
      <c r="AA218" s="207"/>
      <c r="AH218" s="207"/>
      <c r="AI218" s="207"/>
      <c r="AP218" s="207"/>
      <c r="AQ218" s="207"/>
      <c r="AX218" s="207"/>
      <c r="AY218" s="207"/>
    </row>
    <row r="219" customFormat="false" ht="15" hidden="false" customHeight="false" outlineLevel="0" collapsed="false">
      <c r="A219" s="205"/>
      <c r="M219" s="207"/>
      <c r="N219" s="207"/>
      <c r="O219" s="207"/>
      <c r="P219" s="207"/>
      <c r="Q219" s="207"/>
      <c r="R219" s="207"/>
      <c r="S219" s="207"/>
      <c r="Z219" s="207"/>
      <c r="AA219" s="207"/>
      <c r="AH219" s="207"/>
      <c r="AI219" s="207"/>
      <c r="AP219" s="207"/>
      <c r="AQ219" s="207"/>
      <c r="AX219" s="207"/>
      <c r="AY219" s="207"/>
    </row>
    <row r="220" customFormat="false" ht="15" hidden="false" customHeight="false" outlineLevel="0" collapsed="false">
      <c r="A220" s="205"/>
      <c r="B220" s="206"/>
      <c r="F220" s="206"/>
      <c r="H220" s="206"/>
      <c r="J220" s="206"/>
      <c r="M220" s="207"/>
      <c r="N220" s="207"/>
      <c r="O220" s="207"/>
      <c r="P220" s="207"/>
      <c r="Q220" s="207"/>
      <c r="R220" s="207"/>
      <c r="S220" s="207"/>
      <c r="Z220" s="207"/>
      <c r="AA220" s="207"/>
      <c r="AH220" s="207"/>
      <c r="AI220" s="207"/>
      <c r="AP220" s="207"/>
      <c r="AQ220" s="207"/>
      <c r="AX220" s="207"/>
      <c r="AY220" s="207"/>
    </row>
    <row r="221" customFormat="false" ht="15" hidden="false" customHeight="false" outlineLevel="0" collapsed="false">
      <c r="A221" s="205"/>
      <c r="M221" s="207"/>
      <c r="N221" s="207"/>
      <c r="O221" s="207"/>
      <c r="P221" s="207"/>
      <c r="Q221" s="207"/>
      <c r="R221" s="207"/>
      <c r="S221" s="207"/>
      <c r="Z221" s="207"/>
      <c r="AA221" s="207"/>
      <c r="AH221" s="207"/>
      <c r="AI221" s="207"/>
      <c r="AP221" s="207"/>
      <c r="AQ221" s="207"/>
      <c r="AX221" s="207"/>
      <c r="AY221" s="207"/>
    </row>
    <row r="222" customFormat="false" ht="15" hidden="false" customHeight="false" outlineLevel="0" collapsed="false">
      <c r="A222" s="205"/>
      <c r="M222" s="207"/>
      <c r="N222" s="207"/>
      <c r="O222" s="207"/>
      <c r="P222" s="207"/>
      <c r="Q222" s="207"/>
      <c r="R222" s="207"/>
      <c r="S222" s="207"/>
      <c r="Z222" s="207"/>
      <c r="AA222" s="207"/>
      <c r="AH222" s="207"/>
      <c r="AI222" s="207"/>
      <c r="AP222" s="207"/>
      <c r="AQ222" s="207"/>
      <c r="AX222" s="207"/>
      <c r="AY222" s="207"/>
    </row>
    <row r="223" customFormat="false" ht="15" hidden="false" customHeight="false" outlineLevel="0" collapsed="false">
      <c r="A223" s="205"/>
      <c r="M223" s="207"/>
      <c r="N223" s="207"/>
      <c r="O223" s="207"/>
      <c r="P223" s="207"/>
      <c r="Q223" s="207"/>
      <c r="R223" s="207"/>
      <c r="S223" s="207"/>
      <c r="Z223" s="207"/>
      <c r="AA223" s="207"/>
      <c r="AH223" s="207"/>
      <c r="AI223" s="207"/>
      <c r="AP223" s="207"/>
      <c r="AQ223" s="207"/>
      <c r="AX223" s="207"/>
      <c r="AY223" s="207"/>
    </row>
    <row r="224" customFormat="false" ht="15" hidden="false" customHeight="false" outlineLevel="0" collapsed="false">
      <c r="A224" s="205"/>
      <c r="M224" s="207"/>
      <c r="N224" s="207"/>
      <c r="O224" s="207"/>
      <c r="P224" s="207"/>
      <c r="Q224" s="207"/>
      <c r="R224" s="207"/>
      <c r="S224" s="207"/>
      <c r="Z224" s="207"/>
      <c r="AA224" s="207"/>
      <c r="AH224" s="207"/>
      <c r="AI224" s="207"/>
      <c r="AP224" s="207"/>
      <c r="AQ224" s="207"/>
      <c r="AX224" s="207"/>
      <c r="AY224" s="207"/>
    </row>
    <row r="225" customFormat="false" ht="15" hidden="false" customHeight="false" outlineLevel="0" collapsed="false">
      <c r="A225" s="205"/>
      <c r="M225" s="207"/>
      <c r="N225" s="207"/>
      <c r="O225" s="207"/>
      <c r="P225" s="207"/>
      <c r="Q225" s="207"/>
      <c r="R225" s="207"/>
      <c r="S225" s="207"/>
      <c r="Z225" s="207"/>
      <c r="AA225" s="207"/>
      <c r="AH225" s="207"/>
      <c r="AI225" s="207"/>
      <c r="AP225" s="207"/>
      <c r="AQ225" s="207"/>
      <c r="AX225" s="207"/>
      <c r="AY225" s="207"/>
    </row>
    <row r="226" customFormat="false" ht="15" hidden="false" customHeight="false" outlineLevel="0" collapsed="false">
      <c r="A226" s="205"/>
      <c r="B226" s="206"/>
      <c r="F226" s="206"/>
      <c r="H226" s="206"/>
      <c r="J226" s="206"/>
      <c r="M226" s="207"/>
      <c r="N226" s="207"/>
      <c r="O226" s="207"/>
      <c r="P226" s="207"/>
      <c r="Q226" s="207"/>
      <c r="R226" s="207"/>
      <c r="S226" s="207"/>
      <c r="Z226" s="207"/>
      <c r="AA226" s="207"/>
      <c r="AH226" s="207"/>
      <c r="AI226" s="207"/>
      <c r="AP226" s="207"/>
      <c r="AQ226" s="207"/>
      <c r="AX226" s="207"/>
      <c r="AY226" s="207"/>
    </row>
    <row r="227" customFormat="false" ht="15" hidden="false" customHeight="false" outlineLevel="0" collapsed="false">
      <c r="A227" s="205"/>
      <c r="M227" s="207"/>
      <c r="N227" s="207"/>
      <c r="O227" s="207"/>
      <c r="P227" s="207"/>
      <c r="Q227" s="207"/>
      <c r="R227" s="207"/>
      <c r="S227" s="207"/>
      <c r="Z227" s="207"/>
      <c r="AA227" s="207"/>
      <c r="AH227" s="207"/>
      <c r="AI227" s="207"/>
      <c r="AP227" s="207"/>
      <c r="AQ227" s="207"/>
      <c r="AX227" s="207"/>
      <c r="AY227" s="207"/>
    </row>
    <row r="228" customFormat="false" ht="15" hidden="false" customHeight="false" outlineLevel="0" collapsed="false">
      <c r="A228" s="205"/>
      <c r="M228" s="207"/>
      <c r="N228" s="207"/>
      <c r="O228" s="207"/>
      <c r="P228" s="207"/>
      <c r="Q228" s="207"/>
      <c r="R228" s="207"/>
      <c r="S228" s="207"/>
      <c r="Z228" s="207"/>
      <c r="AA228" s="207"/>
      <c r="AH228" s="207"/>
      <c r="AI228" s="207"/>
      <c r="AP228" s="207"/>
      <c r="AQ228" s="207"/>
      <c r="AX228" s="207"/>
      <c r="AY228" s="207"/>
    </row>
    <row r="229" customFormat="false" ht="15" hidden="false" customHeight="false" outlineLevel="0" collapsed="false">
      <c r="A229" s="205"/>
      <c r="M229" s="207"/>
      <c r="N229" s="207"/>
      <c r="O229" s="207"/>
      <c r="P229" s="207"/>
      <c r="Q229" s="207"/>
      <c r="R229" s="207"/>
      <c r="S229" s="207"/>
      <c r="Z229" s="207"/>
      <c r="AA229" s="207"/>
      <c r="AH229" s="207"/>
      <c r="AI229" s="207"/>
      <c r="AP229" s="207"/>
      <c r="AQ229" s="207"/>
      <c r="AX229" s="207"/>
      <c r="AY229" s="207"/>
    </row>
    <row r="230" customFormat="false" ht="15" hidden="false" customHeight="false" outlineLevel="0" collapsed="false">
      <c r="A230" s="205"/>
      <c r="M230" s="207"/>
      <c r="N230" s="207"/>
      <c r="O230" s="207"/>
      <c r="P230" s="207"/>
      <c r="Q230" s="207"/>
      <c r="R230" s="207"/>
      <c r="S230" s="207"/>
      <c r="Z230" s="207"/>
      <c r="AA230" s="207"/>
      <c r="AH230" s="207"/>
      <c r="AI230" s="207"/>
      <c r="AP230" s="207"/>
      <c r="AQ230" s="207"/>
      <c r="AX230" s="207"/>
      <c r="AY230" s="207"/>
    </row>
    <row r="231" customFormat="false" ht="15" hidden="false" customHeight="false" outlineLevel="0" collapsed="false">
      <c r="A231" s="205"/>
      <c r="M231" s="207"/>
      <c r="N231" s="207"/>
      <c r="O231" s="207"/>
      <c r="P231" s="207"/>
      <c r="Q231" s="207"/>
      <c r="R231" s="207"/>
      <c r="S231" s="207"/>
      <c r="Z231" s="207"/>
      <c r="AA231" s="207"/>
      <c r="AH231" s="207"/>
      <c r="AI231" s="207"/>
      <c r="AP231" s="207"/>
      <c r="AQ231" s="207"/>
      <c r="AX231" s="207"/>
      <c r="AY231" s="207"/>
    </row>
    <row r="232" customFormat="false" ht="15" hidden="false" customHeight="false" outlineLevel="0" collapsed="false">
      <c r="A232" s="205"/>
      <c r="B232" s="206"/>
      <c r="F232" s="206"/>
      <c r="H232" s="206"/>
      <c r="J232" s="206"/>
      <c r="M232" s="207"/>
      <c r="N232" s="207"/>
      <c r="O232" s="207"/>
      <c r="P232" s="207"/>
      <c r="Q232" s="207"/>
      <c r="R232" s="207"/>
      <c r="S232" s="207"/>
      <c r="Z232" s="207"/>
      <c r="AA232" s="207"/>
      <c r="AH232" s="207"/>
      <c r="AI232" s="207"/>
      <c r="AP232" s="207"/>
      <c r="AQ232" s="207"/>
      <c r="AX232" s="207"/>
      <c r="AY232" s="207"/>
    </row>
    <row r="233" customFormat="false" ht="15" hidden="false" customHeight="false" outlineLevel="0" collapsed="false">
      <c r="A233" s="205"/>
      <c r="M233" s="207"/>
      <c r="N233" s="207"/>
      <c r="O233" s="207"/>
      <c r="P233" s="207"/>
      <c r="Q233" s="207"/>
      <c r="R233" s="207"/>
      <c r="S233" s="207"/>
      <c r="Z233" s="207"/>
      <c r="AA233" s="207"/>
      <c r="AH233" s="207"/>
      <c r="AI233" s="207"/>
      <c r="AP233" s="207"/>
      <c r="AQ233" s="207"/>
      <c r="AX233" s="207"/>
      <c r="AY233" s="207"/>
    </row>
    <row r="234" customFormat="false" ht="15" hidden="false" customHeight="false" outlineLevel="0" collapsed="false">
      <c r="A234" s="205"/>
      <c r="M234" s="207"/>
      <c r="N234" s="207"/>
      <c r="O234" s="207"/>
      <c r="P234" s="207"/>
      <c r="Q234" s="207"/>
      <c r="R234" s="207"/>
      <c r="S234" s="207"/>
      <c r="Z234" s="207"/>
      <c r="AA234" s="207"/>
      <c r="AH234" s="207"/>
      <c r="AI234" s="207"/>
      <c r="AP234" s="207"/>
      <c r="AQ234" s="207"/>
      <c r="AX234" s="207"/>
      <c r="AY234" s="207"/>
    </row>
    <row r="235" customFormat="false" ht="15" hidden="false" customHeight="false" outlineLevel="0" collapsed="false">
      <c r="A235" s="205"/>
      <c r="M235" s="207"/>
      <c r="N235" s="207"/>
      <c r="O235" s="207"/>
      <c r="P235" s="207"/>
      <c r="Q235" s="207"/>
      <c r="R235" s="207"/>
      <c r="S235" s="207"/>
      <c r="Z235" s="207"/>
      <c r="AA235" s="207"/>
      <c r="AH235" s="207"/>
      <c r="AI235" s="207"/>
      <c r="AP235" s="207"/>
      <c r="AQ235" s="207"/>
      <c r="AX235" s="207"/>
      <c r="AY235" s="207"/>
    </row>
    <row r="236" customFormat="false" ht="15" hidden="false" customHeight="false" outlineLevel="0" collapsed="false">
      <c r="A236" s="205"/>
      <c r="M236" s="207"/>
      <c r="N236" s="207"/>
      <c r="O236" s="207"/>
      <c r="P236" s="207"/>
      <c r="Q236" s="207"/>
      <c r="R236" s="207"/>
      <c r="S236" s="207"/>
      <c r="Z236" s="207"/>
      <c r="AA236" s="207"/>
      <c r="AH236" s="207"/>
      <c r="AI236" s="207"/>
      <c r="AP236" s="207"/>
      <c r="AQ236" s="207"/>
      <c r="AX236" s="207"/>
      <c r="AY236" s="207"/>
    </row>
    <row r="237" customFormat="false" ht="15" hidden="false" customHeight="false" outlineLevel="0" collapsed="false">
      <c r="A237" s="205"/>
      <c r="M237" s="207"/>
      <c r="N237" s="207"/>
      <c r="O237" s="207"/>
      <c r="P237" s="207"/>
      <c r="Q237" s="207"/>
      <c r="R237" s="207"/>
      <c r="S237" s="207"/>
      <c r="Z237" s="207"/>
      <c r="AA237" s="207"/>
      <c r="AH237" s="207"/>
      <c r="AI237" s="207"/>
      <c r="AP237" s="207"/>
      <c r="AQ237" s="207"/>
      <c r="AX237" s="207"/>
      <c r="AY237" s="207"/>
    </row>
    <row r="238" customFormat="false" ht="15" hidden="false" customHeight="false" outlineLevel="0" collapsed="false">
      <c r="A238" s="205"/>
      <c r="B238" s="206"/>
      <c r="F238" s="206"/>
      <c r="H238" s="206"/>
      <c r="J238" s="206"/>
      <c r="M238" s="207"/>
      <c r="N238" s="207"/>
      <c r="O238" s="207"/>
      <c r="P238" s="207"/>
      <c r="Q238" s="207"/>
      <c r="R238" s="207"/>
      <c r="S238" s="207"/>
      <c r="Z238" s="207"/>
      <c r="AA238" s="207"/>
      <c r="AH238" s="207"/>
      <c r="AI238" s="207"/>
      <c r="AP238" s="207"/>
      <c r="AQ238" s="207"/>
      <c r="AX238" s="207"/>
      <c r="AY238" s="207"/>
    </row>
    <row r="239" customFormat="false" ht="15" hidden="false" customHeight="false" outlineLevel="0" collapsed="false">
      <c r="A239" s="205"/>
      <c r="M239" s="207"/>
      <c r="N239" s="207"/>
      <c r="O239" s="207"/>
      <c r="P239" s="207"/>
      <c r="Q239" s="207"/>
      <c r="R239" s="207"/>
      <c r="S239" s="207"/>
      <c r="Z239" s="207"/>
      <c r="AA239" s="207"/>
      <c r="AH239" s="207"/>
      <c r="AI239" s="207"/>
      <c r="AP239" s="207"/>
      <c r="AQ239" s="207"/>
      <c r="AX239" s="207"/>
      <c r="AY239" s="207"/>
    </row>
    <row r="240" customFormat="false" ht="15" hidden="false" customHeight="false" outlineLevel="0" collapsed="false">
      <c r="A240" s="205"/>
      <c r="M240" s="207"/>
      <c r="N240" s="207"/>
      <c r="O240" s="207"/>
      <c r="P240" s="207"/>
      <c r="Q240" s="207"/>
      <c r="R240" s="207"/>
      <c r="S240" s="207"/>
      <c r="Z240" s="207"/>
      <c r="AA240" s="207"/>
      <c r="AH240" s="207"/>
      <c r="AI240" s="207"/>
      <c r="AP240" s="207"/>
      <c r="AQ240" s="207"/>
      <c r="AX240" s="207"/>
      <c r="AY240" s="207"/>
    </row>
    <row r="241" customFormat="false" ht="15" hidden="false" customHeight="false" outlineLevel="0" collapsed="false">
      <c r="A241" s="205"/>
      <c r="M241" s="207"/>
      <c r="N241" s="207"/>
      <c r="O241" s="207"/>
      <c r="P241" s="207"/>
      <c r="Q241" s="207"/>
      <c r="R241" s="207"/>
      <c r="S241" s="207"/>
      <c r="Z241" s="207"/>
      <c r="AA241" s="207"/>
      <c r="AH241" s="207"/>
      <c r="AI241" s="207"/>
      <c r="AP241" s="207"/>
      <c r="AQ241" s="207"/>
      <c r="AX241" s="207"/>
      <c r="AY241" s="207"/>
    </row>
    <row r="242" customFormat="false" ht="15" hidden="false" customHeight="false" outlineLevel="0" collapsed="false">
      <c r="A242" s="205"/>
      <c r="M242" s="207"/>
      <c r="N242" s="207"/>
      <c r="O242" s="207"/>
      <c r="P242" s="207"/>
      <c r="Q242" s="207"/>
      <c r="R242" s="207"/>
      <c r="S242" s="207"/>
      <c r="Z242" s="207"/>
      <c r="AA242" s="207"/>
      <c r="AH242" s="207"/>
      <c r="AI242" s="207"/>
      <c r="AP242" s="207"/>
      <c r="AQ242" s="207"/>
      <c r="AX242" s="207"/>
      <c r="AY242" s="207"/>
    </row>
    <row r="243" customFormat="false" ht="15" hidden="false" customHeight="false" outlineLevel="0" collapsed="false">
      <c r="A243" s="205"/>
      <c r="M243" s="207"/>
      <c r="N243" s="207"/>
      <c r="O243" s="207"/>
      <c r="P243" s="207"/>
      <c r="Q243" s="207"/>
      <c r="R243" s="207"/>
      <c r="S243" s="207"/>
      <c r="Z243" s="207"/>
      <c r="AA243" s="207"/>
      <c r="AH243" s="207"/>
      <c r="AI243" s="207"/>
      <c r="AP243" s="207"/>
      <c r="AQ243" s="207"/>
      <c r="AX243" s="207"/>
      <c r="AY243" s="207"/>
    </row>
    <row r="244" customFormat="false" ht="15" hidden="false" customHeight="false" outlineLevel="0" collapsed="false">
      <c r="A244" s="205"/>
      <c r="B244" s="206"/>
      <c r="F244" s="206"/>
      <c r="H244" s="206"/>
      <c r="J244" s="206"/>
      <c r="M244" s="207"/>
      <c r="N244" s="207"/>
      <c r="O244" s="207"/>
      <c r="P244" s="207"/>
      <c r="Q244" s="207"/>
      <c r="R244" s="207"/>
      <c r="S244" s="207"/>
      <c r="Z244" s="207"/>
      <c r="AA244" s="207"/>
      <c r="AH244" s="207"/>
      <c r="AI244" s="207"/>
      <c r="AP244" s="207"/>
      <c r="AQ244" s="207"/>
      <c r="AX244" s="207"/>
      <c r="AY244" s="207"/>
    </row>
    <row r="245" customFormat="false" ht="15" hidden="false" customHeight="false" outlineLevel="0" collapsed="false">
      <c r="A245" s="205"/>
      <c r="M245" s="207"/>
      <c r="N245" s="207"/>
      <c r="O245" s="207"/>
      <c r="P245" s="207"/>
      <c r="Q245" s="207"/>
      <c r="R245" s="207"/>
      <c r="S245" s="207"/>
      <c r="Z245" s="207"/>
      <c r="AA245" s="207"/>
      <c r="AH245" s="207"/>
      <c r="AI245" s="207"/>
      <c r="AP245" s="207"/>
      <c r="AQ245" s="207"/>
      <c r="AX245" s="207"/>
      <c r="AY245" s="207"/>
    </row>
    <row r="246" customFormat="false" ht="15" hidden="false" customHeight="false" outlineLevel="0" collapsed="false">
      <c r="A246" s="205"/>
      <c r="M246" s="207"/>
      <c r="N246" s="207"/>
      <c r="O246" s="207"/>
      <c r="P246" s="207"/>
      <c r="Q246" s="207"/>
      <c r="R246" s="207"/>
      <c r="S246" s="207"/>
      <c r="Z246" s="207"/>
      <c r="AA246" s="207"/>
      <c r="AH246" s="207"/>
      <c r="AI246" s="207"/>
      <c r="AP246" s="207"/>
      <c r="AQ246" s="207"/>
      <c r="AX246" s="207"/>
      <c r="AY246" s="207"/>
    </row>
    <row r="247" customFormat="false" ht="15" hidden="false" customHeight="false" outlineLevel="0" collapsed="false">
      <c r="A247" s="205"/>
      <c r="M247" s="207"/>
      <c r="N247" s="207"/>
      <c r="O247" s="207"/>
      <c r="P247" s="207"/>
      <c r="Q247" s="207"/>
      <c r="R247" s="207"/>
      <c r="S247" s="207"/>
      <c r="Z247" s="207"/>
      <c r="AA247" s="207"/>
      <c r="AH247" s="207"/>
      <c r="AI247" s="207"/>
      <c r="AP247" s="207"/>
      <c r="AQ247" s="207"/>
      <c r="AX247" s="207"/>
      <c r="AY247" s="207"/>
    </row>
    <row r="248" customFormat="false" ht="15" hidden="false" customHeight="false" outlineLevel="0" collapsed="false">
      <c r="A248" s="205"/>
      <c r="M248" s="207"/>
      <c r="N248" s="207"/>
      <c r="O248" s="207"/>
      <c r="P248" s="207"/>
      <c r="Q248" s="207"/>
      <c r="R248" s="207"/>
      <c r="S248" s="207"/>
      <c r="Z248" s="207"/>
      <c r="AA248" s="207"/>
      <c r="AH248" s="207"/>
      <c r="AI248" s="207"/>
      <c r="AP248" s="207"/>
      <c r="AQ248" s="207"/>
      <c r="AX248" s="207"/>
      <c r="AY248" s="207"/>
    </row>
    <row r="249" customFormat="false" ht="15" hidden="false" customHeight="false" outlineLevel="0" collapsed="false">
      <c r="A249" s="205"/>
      <c r="M249" s="207"/>
      <c r="N249" s="207"/>
      <c r="O249" s="207"/>
      <c r="P249" s="207"/>
      <c r="Q249" s="207"/>
      <c r="R249" s="207"/>
      <c r="S249" s="207"/>
      <c r="Z249" s="207"/>
      <c r="AA249" s="207"/>
      <c r="AH249" s="207"/>
      <c r="AI249" s="207"/>
      <c r="AP249" s="207"/>
      <c r="AQ249" s="207"/>
      <c r="AX249" s="207"/>
      <c r="AY249" s="207"/>
    </row>
    <row r="250" customFormat="false" ht="15" hidden="false" customHeight="false" outlineLevel="0" collapsed="false">
      <c r="A250" s="205"/>
      <c r="B250" s="206"/>
      <c r="F250" s="206"/>
      <c r="H250" s="206"/>
      <c r="J250" s="206"/>
      <c r="M250" s="207"/>
      <c r="N250" s="207"/>
      <c r="O250" s="207"/>
      <c r="P250" s="207"/>
      <c r="Q250" s="207"/>
      <c r="R250" s="207"/>
      <c r="S250" s="207"/>
      <c r="Z250" s="207"/>
      <c r="AA250" s="207"/>
      <c r="AH250" s="207"/>
      <c r="AI250" s="207"/>
      <c r="AP250" s="207"/>
      <c r="AQ250" s="207"/>
      <c r="AX250" s="207"/>
      <c r="AY250" s="207"/>
    </row>
    <row r="251" customFormat="false" ht="15" hidden="false" customHeight="false" outlineLevel="0" collapsed="false">
      <c r="A251" s="205"/>
      <c r="M251" s="207"/>
      <c r="N251" s="207"/>
      <c r="O251" s="207"/>
      <c r="P251" s="207"/>
      <c r="Q251" s="207"/>
      <c r="R251" s="207"/>
      <c r="S251" s="207"/>
      <c r="Z251" s="207"/>
      <c r="AA251" s="207"/>
      <c r="AH251" s="207"/>
      <c r="AI251" s="207"/>
      <c r="AP251" s="207"/>
      <c r="AQ251" s="207"/>
      <c r="AX251" s="207"/>
      <c r="AY251" s="207"/>
    </row>
    <row r="252" customFormat="false" ht="15" hidden="false" customHeight="false" outlineLevel="0" collapsed="false">
      <c r="A252" s="205"/>
      <c r="M252" s="207"/>
      <c r="N252" s="207"/>
      <c r="O252" s="207"/>
      <c r="P252" s="207"/>
      <c r="Q252" s="207"/>
      <c r="R252" s="207"/>
      <c r="S252" s="207"/>
      <c r="Z252" s="207"/>
      <c r="AA252" s="207"/>
      <c r="AH252" s="207"/>
      <c r="AI252" s="207"/>
      <c r="AP252" s="207"/>
      <c r="AQ252" s="207"/>
      <c r="AX252" s="207"/>
      <c r="AY252" s="207"/>
    </row>
    <row r="253" customFormat="false" ht="15" hidden="false" customHeight="false" outlineLevel="0" collapsed="false">
      <c r="A253" s="205"/>
      <c r="M253" s="207"/>
      <c r="N253" s="207"/>
      <c r="O253" s="207"/>
      <c r="P253" s="207"/>
      <c r="Q253" s="207"/>
      <c r="R253" s="207"/>
      <c r="S253" s="207"/>
      <c r="Z253" s="207"/>
      <c r="AA253" s="207"/>
      <c r="AH253" s="207"/>
      <c r="AI253" s="207"/>
      <c r="AP253" s="207"/>
      <c r="AQ253" s="207"/>
      <c r="AX253" s="207"/>
      <c r="AY253" s="207"/>
    </row>
    <row r="254" customFormat="false" ht="15" hidden="false" customHeight="false" outlineLevel="0" collapsed="false">
      <c r="A254" s="205"/>
      <c r="M254" s="207"/>
      <c r="N254" s="207"/>
      <c r="O254" s="207"/>
      <c r="P254" s="207"/>
      <c r="Q254" s="207"/>
      <c r="R254" s="207"/>
      <c r="S254" s="207"/>
      <c r="Z254" s="207"/>
      <c r="AA254" s="207"/>
      <c r="AH254" s="207"/>
      <c r="AI254" s="207"/>
      <c r="AP254" s="207"/>
      <c r="AQ254" s="207"/>
      <c r="AX254" s="207"/>
      <c r="AY254" s="207"/>
    </row>
    <row r="255" customFormat="false" ht="15" hidden="false" customHeight="false" outlineLevel="0" collapsed="false">
      <c r="A255" s="205"/>
      <c r="M255" s="207"/>
      <c r="N255" s="207"/>
      <c r="O255" s="207"/>
      <c r="P255" s="207"/>
      <c r="Q255" s="207"/>
      <c r="R255" s="207"/>
      <c r="S255" s="207"/>
      <c r="Z255" s="207"/>
      <c r="AA255" s="207"/>
      <c r="AH255" s="207"/>
      <c r="AI255" s="207"/>
      <c r="AP255" s="207"/>
      <c r="AQ255" s="207"/>
      <c r="AX255" s="207"/>
      <c r="AY255" s="207"/>
    </row>
    <row r="256" customFormat="false" ht="15" hidden="false" customHeight="false" outlineLevel="0" collapsed="false">
      <c r="A256" s="205"/>
      <c r="B256" s="206"/>
      <c r="F256" s="206"/>
      <c r="H256" s="206"/>
      <c r="J256" s="206"/>
      <c r="M256" s="207"/>
      <c r="N256" s="207"/>
      <c r="O256" s="207"/>
      <c r="P256" s="207"/>
      <c r="Q256" s="207"/>
      <c r="R256" s="207"/>
      <c r="S256" s="207"/>
      <c r="Z256" s="207"/>
      <c r="AA256" s="207"/>
      <c r="AH256" s="207"/>
      <c r="AI256" s="207"/>
      <c r="AP256" s="207"/>
      <c r="AQ256" s="207"/>
      <c r="AX256" s="207"/>
      <c r="AY256" s="207"/>
    </row>
    <row r="257" customFormat="false" ht="15" hidden="false" customHeight="false" outlineLevel="0" collapsed="false">
      <c r="A257" s="205"/>
      <c r="M257" s="207"/>
      <c r="N257" s="207"/>
      <c r="O257" s="207"/>
      <c r="P257" s="207"/>
      <c r="Q257" s="207"/>
      <c r="R257" s="207"/>
      <c r="S257" s="207"/>
      <c r="Z257" s="207"/>
      <c r="AA257" s="207"/>
      <c r="AH257" s="207"/>
      <c r="AI257" s="207"/>
      <c r="AP257" s="207"/>
      <c r="AQ257" s="207"/>
      <c r="AX257" s="207"/>
      <c r="AY257" s="207"/>
    </row>
    <row r="258" customFormat="false" ht="15" hidden="false" customHeight="false" outlineLevel="0" collapsed="false">
      <c r="A258" s="205"/>
      <c r="M258" s="207"/>
      <c r="N258" s="207"/>
      <c r="O258" s="207"/>
      <c r="P258" s="207"/>
      <c r="Q258" s="207"/>
      <c r="R258" s="207"/>
      <c r="S258" s="207"/>
      <c r="Z258" s="207"/>
      <c r="AA258" s="207"/>
      <c r="AH258" s="207"/>
      <c r="AI258" s="207"/>
      <c r="AP258" s="207"/>
      <c r="AQ258" s="207"/>
      <c r="AX258" s="207"/>
      <c r="AY258" s="207"/>
    </row>
    <row r="259" customFormat="false" ht="15" hidden="false" customHeight="false" outlineLevel="0" collapsed="false">
      <c r="A259" s="205"/>
      <c r="M259" s="207"/>
      <c r="N259" s="207"/>
      <c r="O259" s="207"/>
      <c r="P259" s="207"/>
      <c r="Q259" s="207"/>
      <c r="R259" s="207"/>
      <c r="S259" s="207"/>
      <c r="Z259" s="207"/>
      <c r="AA259" s="207"/>
      <c r="AH259" s="207"/>
      <c r="AI259" s="207"/>
      <c r="AP259" s="207"/>
      <c r="AQ259" s="207"/>
      <c r="AX259" s="207"/>
      <c r="AY259" s="207"/>
    </row>
    <row r="260" customFormat="false" ht="15" hidden="false" customHeight="false" outlineLevel="0" collapsed="false">
      <c r="A260" s="205"/>
      <c r="M260" s="207"/>
      <c r="N260" s="207"/>
      <c r="O260" s="207"/>
      <c r="P260" s="207"/>
      <c r="Q260" s="207"/>
      <c r="R260" s="207"/>
      <c r="S260" s="207"/>
      <c r="Z260" s="207"/>
      <c r="AA260" s="207"/>
      <c r="AH260" s="207"/>
      <c r="AI260" s="207"/>
      <c r="AP260" s="207"/>
      <c r="AQ260" s="207"/>
      <c r="AX260" s="207"/>
      <c r="AY260" s="207"/>
    </row>
    <row r="261" customFormat="false" ht="15" hidden="false" customHeight="false" outlineLevel="0" collapsed="false">
      <c r="A261" s="205"/>
      <c r="M261" s="207"/>
      <c r="N261" s="207"/>
      <c r="O261" s="207"/>
      <c r="P261" s="207"/>
      <c r="Q261" s="207"/>
      <c r="R261" s="207"/>
      <c r="S261" s="207"/>
      <c r="Z261" s="207"/>
      <c r="AA261" s="207"/>
      <c r="AH261" s="207"/>
      <c r="AI261" s="207"/>
      <c r="AP261" s="207"/>
      <c r="AQ261" s="207"/>
      <c r="AX261" s="207"/>
      <c r="AY261" s="207"/>
    </row>
    <row r="262" customFormat="false" ht="15" hidden="false" customHeight="false" outlineLevel="0" collapsed="false">
      <c r="A262" s="205"/>
      <c r="B262" s="206"/>
      <c r="F262" s="206"/>
      <c r="H262" s="206"/>
      <c r="J262" s="206"/>
      <c r="M262" s="207"/>
      <c r="N262" s="207"/>
      <c r="O262" s="207"/>
      <c r="P262" s="207"/>
      <c r="Q262" s="207"/>
      <c r="R262" s="207"/>
      <c r="S262" s="207"/>
      <c r="Z262" s="207"/>
      <c r="AA262" s="207"/>
      <c r="AH262" s="207"/>
      <c r="AI262" s="207"/>
      <c r="AP262" s="207"/>
      <c r="AQ262" s="207"/>
      <c r="AX262" s="207"/>
      <c r="AY262" s="207"/>
    </row>
    <row r="263" customFormat="false" ht="15" hidden="false" customHeight="false" outlineLevel="0" collapsed="false">
      <c r="A263" s="205"/>
      <c r="M263" s="207"/>
      <c r="N263" s="207"/>
      <c r="O263" s="207"/>
      <c r="P263" s="207"/>
      <c r="Q263" s="207"/>
      <c r="R263" s="207"/>
      <c r="S263" s="207"/>
      <c r="Z263" s="207"/>
      <c r="AA263" s="207"/>
      <c r="AH263" s="207"/>
      <c r="AI263" s="207"/>
      <c r="AP263" s="207"/>
      <c r="AQ263" s="207"/>
      <c r="AX263" s="207"/>
      <c r="AY263" s="207"/>
    </row>
    <row r="264" customFormat="false" ht="15" hidden="false" customHeight="false" outlineLevel="0" collapsed="false">
      <c r="A264" s="205"/>
      <c r="M264" s="207"/>
      <c r="N264" s="207"/>
      <c r="O264" s="207"/>
      <c r="P264" s="207"/>
      <c r="Q264" s="207"/>
      <c r="R264" s="207"/>
      <c r="S264" s="207"/>
      <c r="Z264" s="207"/>
      <c r="AA264" s="207"/>
      <c r="AH264" s="207"/>
      <c r="AI264" s="207"/>
      <c r="AP264" s="207"/>
      <c r="AQ264" s="207"/>
      <c r="AX264" s="207"/>
      <c r="AY264" s="207"/>
    </row>
    <row r="265" customFormat="false" ht="15" hidden="false" customHeight="false" outlineLevel="0" collapsed="false">
      <c r="A265" s="205"/>
      <c r="M265" s="207"/>
      <c r="N265" s="207"/>
      <c r="O265" s="207"/>
      <c r="P265" s="207"/>
      <c r="Q265" s="207"/>
      <c r="R265" s="207"/>
      <c r="S265" s="207"/>
      <c r="Z265" s="207"/>
      <c r="AA265" s="207"/>
      <c r="AH265" s="207"/>
      <c r="AI265" s="207"/>
      <c r="AP265" s="207"/>
      <c r="AQ265" s="207"/>
      <c r="AX265" s="207"/>
      <c r="AY265" s="207"/>
    </row>
    <row r="266" customFormat="false" ht="15" hidden="false" customHeight="false" outlineLevel="0" collapsed="false">
      <c r="A266" s="205"/>
      <c r="M266" s="207"/>
      <c r="N266" s="207"/>
      <c r="O266" s="207"/>
      <c r="P266" s="207"/>
      <c r="Q266" s="207"/>
      <c r="R266" s="207"/>
      <c r="S266" s="207"/>
      <c r="Z266" s="207"/>
      <c r="AA266" s="207"/>
      <c r="AH266" s="207"/>
      <c r="AI266" s="207"/>
      <c r="AP266" s="207"/>
      <c r="AQ266" s="207"/>
      <c r="AX266" s="207"/>
      <c r="AY266" s="207"/>
    </row>
    <row r="267" customFormat="false" ht="15" hidden="false" customHeight="false" outlineLevel="0" collapsed="false">
      <c r="A267" s="205"/>
      <c r="M267" s="207"/>
      <c r="N267" s="207"/>
      <c r="O267" s="207"/>
      <c r="P267" s="207"/>
      <c r="Q267" s="207"/>
      <c r="R267" s="207"/>
      <c r="S267" s="207"/>
      <c r="Z267" s="207"/>
      <c r="AA267" s="207"/>
      <c r="AH267" s="207"/>
      <c r="AI267" s="207"/>
      <c r="AP267" s="207"/>
      <c r="AQ267" s="207"/>
      <c r="AX267" s="207"/>
      <c r="AY267" s="207"/>
    </row>
    <row r="268" customFormat="false" ht="15" hidden="false" customHeight="false" outlineLevel="0" collapsed="false">
      <c r="A268" s="205"/>
      <c r="B268" s="206"/>
      <c r="F268" s="206"/>
      <c r="H268" s="206"/>
      <c r="J268" s="206"/>
      <c r="M268" s="207"/>
      <c r="N268" s="207"/>
      <c r="O268" s="207"/>
      <c r="P268" s="207"/>
      <c r="Q268" s="207"/>
      <c r="R268" s="207"/>
      <c r="S268" s="207"/>
      <c r="Z268" s="207"/>
      <c r="AA268" s="207"/>
      <c r="AH268" s="207"/>
      <c r="AI268" s="207"/>
      <c r="AP268" s="207"/>
      <c r="AQ268" s="207"/>
      <c r="AX268" s="207"/>
      <c r="AY268" s="207"/>
    </row>
    <row r="269" customFormat="false" ht="15" hidden="false" customHeight="false" outlineLevel="0" collapsed="false">
      <c r="A269" s="205"/>
      <c r="M269" s="207"/>
      <c r="N269" s="207"/>
      <c r="O269" s="207"/>
      <c r="P269" s="207"/>
      <c r="Q269" s="207"/>
      <c r="R269" s="207"/>
      <c r="S269" s="207"/>
      <c r="Z269" s="207"/>
      <c r="AA269" s="207"/>
      <c r="AH269" s="207"/>
      <c r="AI269" s="207"/>
      <c r="AP269" s="207"/>
      <c r="AQ269" s="207"/>
      <c r="AX269" s="207"/>
      <c r="AY269" s="207"/>
    </row>
    <row r="270" customFormat="false" ht="15" hidden="false" customHeight="false" outlineLevel="0" collapsed="false">
      <c r="A270" s="205"/>
      <c r="M270" s="207"/>
      <c r="N270" s="207"/>
      <c r="O270" s="207"/>
      <c r="P270" s="207"/>
      <c r="Q270" s="207"/>
      <c r="R270" s="207"/>
      <c r="S270" s="207"/>
      <c r="Z270" s="207"/>
      <c r="AA270" s="207"/>
      <c r="AH270" s="207"/>
      <c r="AI270" s="207"/>
      <c r="AP270" s="207"/>
      <c r="AQ270" s="207"/>
      <c r="AX270" s="207"/>
      <c r="AY270" s="207"/>
    </row>
    <row r="271" customFormat="false" ht="15" hidden="false" customHeight="false" outlineLevel="0" collapsed="false">
      <c r="A271" s="205"/>
      <c r="M271" s="207"/>
      <c r="N271" s="207"/>
      <c r="O271" s="207"/>
      <c r="P271" s="207"/>
      <c r="Q271" s="207"/>
      <c r="R271" s="207"/>
      <c r="S271" s="207"/>
      <c r="Z271" s="207"/>
      <c r="AA271" s="207"/>
      <c r="AH271" s="207"/>
      <c r="AI271" s="207"/>
      <c r="AP271" s="207"/>
      <c r="AQ271" s="207"/>
      <c r="AX271" s="207"/>
      <c r="AY271" s="207"/>
    </row>
    <row r="272" customFormat="false" ht="15" hidden="false" customHeight="false" outlineLevel="0" collapsed="false">
      <c r="A272" s="205"/>
      <c r="M272" s="207"/>
      <c r="N272" s="207"/>
      <c r="O272" s="207"/>
      <c r="P272" s="207"/>
      <c r="Q272" s="207"/>
      <c r="R272" s="207"/>
      <c r="S272" s="207"/>
      <c r="Z272" s="207"/>
      <c r="AA272" s="207"/>
      <c r="AH272" s="207"/>
      <c r="AI272" s="207"/>
      <c r="AP272" s="207"/>
      <c r="AQ272" s="207"/>
      <c r="AX272" s="207"/>
      <c r="AY272" s="207"/>
    </row>
    <row r="273" customFormat="false" ht="15" hidden="false" customHeight="false" outlineLevel="0" collapsed="false">
      <c r="A273" s="205"/>
      <c r="M273" s="207"/>
      <c r="N273" s="207"/>
      <c r="O273" s="207"/>
      <c r="P273" s="207"/>
      <c r="Q273" s="207"/>
      <c r="R273" s="207"/>
      <c r="S273" s="207"/>
      <c r="Z273" s="207"/>
      <c r="AA273" s="207"/>
      <c r="AH273" s="207"/>
      <c r="AI273" s="207"/>
      <c r="AP273" s="207"/>
      <c r="AQ273" s="207"/>
      <c r="AX273" s="207"/>
      <c r="AY273" s="207"/>
    </row>
    <row r="274" customFormat="false" ht="15" hidden="false" customHeight="false" outlineLevel="0" collapsed="false">
      <c r="A274" s="205"/>
      <c r="B274" s="206"/>
      <c r="F274" s="206"/>
      <c r="H274" s="206"/>
      <c r="J274" s="206"/>
      <c r="M274" s="207"/>
      <c r="N274" s="207"/>
      <c r="O274" s="207"/>
      <c r="P274" s="207"/>
      <c r="Q274" s="207"/>
      <c r="R274" s="207"/>
      <c r="S274" s="207"/>
      <c r="Z274" s="207"/>
      <c r="AA274" s="207"/>
      <c r="AH274" s="207"/>
      <c r="AI274" s="207"/>
      <c r="AP274" s="207"/>
      <c r="AQ274" s="207"/>
      <c r="AX274" s="207"/>
      <c r="AY274" s="207"/>
    </row>
    <row r="275" customFormat="false" ht="15" hidden="false" customHeight="false" outlineLevel="0" collapsed="false">
      <c r="A275" s="205"/>
      <c r="M275" s="207"/>
      <c r="N275" s="207"/>
      <c r="O275" s="207"/>
      <c r="P275" s="207"/>
      <c r="Q275" s="207"/>
      <c r="R275" s="207"/>
      <c r="S275" s="207"/>
      <c r="Z275" s="207"/>
      <c r="AA275" s="207"/>
      <c r="AH275" s="207"/>
      <c r="AI275" s="207"/>
      <c r="AP275" s="207"/>
      <c r="AQ275" s="207"/>
      <c r="AX275" s="207"/>
      <c r="AY275" s="207"/>
    </row>
    <row r="276" customFormat="false" ht="15" hidden="false" customHeight="false" outlineLevel="0" collapsed="false">
      <c r="A276" s="205"/>
      <c r="M276" s="207"/>
      <c r="N276" s="207"/>
      <c r="O276" s="207"/>
      <c r="P276" s="207"/>
      <c r="Q276" s="207"/>
      <c r="R276" s="207"/>
      <c r="S276" s="207"/>
      <c r="Z276" s="207"/>
      <c r="AA276" s="207"/>
      <c r="AH276" s="207"/>
      <c r="AI276" s="207"/>
      <c r="AP276" s="207"/>
      <c r="AQ276" s="207"/>
      <c r="AX276" s="207"/>
      <c r="AY276" s="207"/>
    </row>
    <row r="277" customFormat="false" ht="15" hidden="false" customHeight="false" outlineLevel="0" collapsed="false">
      <c r="A277" s="205"/>
      <c r="M277" s="207"/>
      <c r="N277" s="207"/>
      <c r="O277" s="207"/>
      <c r="P277" s="207"/>
      <c r="Q277" s="207"/>
      <c r="R277" s="207"/>
      <c r="S277" s="207"/>
      <c r="Z277" s="207"/>
      <c r="AA277" s="207"/>
      <c r="AH277" s="207"/>
      <c r="AI277" s="207"/>
      <c r="AP277" s="207"/>
      <c r="AQ277" s="207"/>
      <c r="AX277" s="207"/>
      <c r="AY277" s="207"/>
    </row>
    <row r="278" customFormat="false" ht="15" hidden="false" customHeight="false" outlineLevel="0" collapsed="false">
      <c r="A278" s="205"/>
      <c r="M278" s="207"/>
      <c r="N278" s="207"/>
      <c r="O278" s="207"/>
      <c r="P278" s="207"/>
      <c r="Q278" s="207"/>
      <c r="R278" s="207"/>
      <c r="S278" s="207"/>
      <c r="Z278" s="207"/>
      <c r="AA278" s="207"/>
      <c r="AH278" s="207"/>
      <c r="AI278" s="207"/>
      <c r="AP278" s="207"/>
      <c r="AQ278" s="207"/>
      <c r="AX278" s="207"/>
      <c r="AY278" s="207"/>
    </row>
    <row r="279" customFormat="false" ht="15" hidden="false" customHeight="false" outlineLevel="0" collapsed="false">
      <c r="A279" s="205"/>
      <c r="M279" s="207"/>
      <c r="N279" s="207"/>
      <c r="O279" s="207"/>
      <c r="P279" s="207"/>
      <c r="Q279" s="207"/>
      <c r="R279" s="207"/>
      <c r="S279" s="207"/>
      <c r="Z279" s="207"/>
      <c r="AA279" s="207"/>
      <c r="AH279" s="207"/>
      <c r="AI279" s="207"/>
      <c r="AP279" s="207"/>
      <c r="AQ279" s="207"/>
      <c r="AX279" s="207"/>
      <c r="AY279" s="207"/>
    </row>
    <row r="280" customFormat="false" ht="15" hidden="false" customHeight="false" outlineLevel="0" collapsed="false">
      <c r="A280" s="205"/>
      <c r="B280" s="206"/>
      <c r="F280" s="206"/>
      <c r="H280" s="206"/>
      <c r="J280" s="206"/>
      <c r="M280" s="207"/>
      <c r="N280" s="207"/>
      <c r="O280" s="207"/>
      <c r="P280" s="207"/>
      <c r="Q280" s="207"/>
      <c r="R280" s="207"/>
      <c r="S280" s="207"/>
      <c r="Z280" s="207"/>
      <c r="AA280" s="207"/>
      <c r="AH280" s="207"/>
      <c r="AI280" s="207"/>
      <c r="AP280" s="207"/>
      <c r="AQ280" s="207"/>
      <c r="AX280" s="207"/>
      <c r="AY280" s="207"/>
    </row>
    <row r="281" customFormat="false" ht="15" hidden="false" customHeight="false" outlineLevel="0" collapsed="false">
      <c r="A281" s="205"/>
      <c r="M281" s="207"/>
      <c r="N281" s="207"/>
      <c r="O281" s="207"/>
      <c r="P281" s="207"/>
      <c r="Q281" s="207"/>
      <c r="R281" s="207"/>
      <c r="S281" s="207"/>
      <c r="Z281" s="207"/>
      <c r="AA281" s="207"/>
      <c r="AH281" s="207"/>
      <c r="AI281" s="207"/>
      <c r="AP281" s="207"/>
      <c r="AQ281" s="207"/>
      <c r="AX281" s="207"/>
      <c r="AY281" s="207"/>
    </row>
    <row r="282" customFormat="false" ht="15" hidden="false" customHeight="false" outlineLevel="0" collapsed="false">
      <c r="A282" s="205"/>
      <c r="M282" s="207"/>
      <c r="N282" s="207"/>
      <c r="O282" s="207"/>
      <c r="P282" s="207"/>
      <c r="Q282" s="207"/>
      <c r="R282" s="207"/>
      <c r="S282" s="207"/>
      <c r="Z282" s="207"/>
      <c r="AA282" s="207"/>
      <c r="AH282" s="207"/>
      <c r="AI282" s="207"/>
      <c r="AP282" s="207"/>
      <c r="AQ282" s="207"/>
      <c r="AX282" s="207"/>
      <c r="AY282" s="207"/>
    </row>
    <row r="283" customFormat="false" ht="15" hidden="false" customHeight="false" outlineLevel="0" collapsed="false">
      <c r="A283" s="205"/>
      <c r="M283" s="207"/>
      <c r="N283" s="207"/>
      <c r="O283" s="207"/>
      <c r="P283" s="207"/>
      <c r="Q283" s="207"/>
      <c r="R283" s="207"/>
      <c r="S283" s="207"/>
      <c r="Z283" s="207"/>
      <c r="AA283" s="207"/>
      <c r="AH283" s="207"/>
      <c r="AI283" s="207"/>
      <c r="AP283" s="207"/>
      <c r="AQ283" s="207"/>
      <c r="AX283" s="207"/>
      <c r="AY283" s="207"/>
    </row>
    <row r="284" customFormat="false" ht="15" hidden="false" customHeight="false" outlineLevel="0" collapsed="false">
      <c r="A284" s="205"/>
      <c r="M284" s="207"/>
      <c r="N284" s="207"/>
      <c r="O284" s="207"/>
      <c r="P284" s="207"/>
      <c r="Q284" s="207"/>
      <c r="R284" s="207"/>
      <c r="S284" s="207"/>
      <c r="Z284" s="207"/>
      <c r="AA284" s="207"/>
      <c r="AH284" s="207"/>
      <c r="AI284" s="207"/>
      <c r="AP284" s="207"/>
      <c r="AQ284" s="207"/>
      <c r="AX284" s="207"/>
      <c r="AY284" s="207"/>
    </row>
    <row r="285" customFormat="false" ht="15" hidden="false" customHeight="false" outlineLevel="0" collapsed="false">
      <c r="A285" s="205"/>
      <c r="M285" s="207"/>
      <c r="N285" s="207"/>
      <c r="O285" s="207"/>
      <c r="P285" s="207"/>
      <c r="Q285" s="207"/>
      <c r="R285" s="207"/>
      <c r="S285" s="207"/>
      <c r="Z285" s="207"/>
      <c r="AA285" s="207"/>
      <c r="AH285" s="207"/>
      <c r="AI285" s="207"/>
      <c r="AP285" s="207"/>
      <c r="AQ285" s="207"/>
      <c r="AX285" s="207"/>
      <c r="AY285" s="207"/>
    </row>
    <row r="286" customFormat="false" ht="15" hidden="false" customHeight="false" outlineLevel="0" collapsed="false">
      <c r="A286" s="205"/>
      <c r="B286" s="206"/>
      <c r="F286" s="206"/>
      <c r="H286" s="206"/>
      <c r="J286" s="206"/>
      <c r="M286" s="207"/>
      <c r="N286" s="207"/>
      <c r="O286" s="207"/>
      <c r="P286" s="207"/>
      <c r="Q286" s="207"/>
      <c r="R286" s="207"/>
      <c r="S286" s="207"/>
      <c r="Z286" s="207"/>
      <c r="AA286" s="207"/>
      <c r="AH286" s="207"/>
      <c r="AI286" s="207"/>
      <c r="AP286" s="207"/>
      <c r="AQ286" s="207"/>
      <c r="AX286" s="207"/>
      <c r="AY286" s="207"/>
    </row>
    <row r="287" customFormat="false" ht="15" hidden="false" customHeight="false" outlineLevel="0" collapsed="false">
      <c r="A287" s="205"/>
      <c r="M287" s="207"/>
      <c r="N287" s="207"/>
      <c r="O287" s="207"/>
      <c r="P287" s="207"/>
      <c r="Q287" s="207"/>
      <c r="R287" s="207"/>
      <c r="S287" s="207"/>
      <c r="Z287" s="207"/>
      <c r="AA287" s="207"/>
      <c r="AH287" s="207"/>
      <c r="AI287" s="207"/>
      <c r="AP287" s="207"/>
      <c r="AQ287" s="207"/>
      <c r="AX287" s="207"/>
      <c r="AY287" s="207"/>
    </row>
    <row r="288" customFormat="false" ht="15" hidden="false" customHeight="false" outlineLevel="0" collapsed="false">
      <c r="A288" s="205"/>
      <c r="M288" s="207"/>
      <c r="N288" s="207"/>
      <c r="O288" s="207"/>
      <c r="P288" s="207"/>
      <c r="Q288" s="207"/>
      <c r="R288" s="207"/>
      <c r="S288" s="207"/>
      <c r="Z288" s="207"/>
      <c r="AA288" s="207"/>
      <c r="AH288" s="207"/>
      <c r="AI288" s="207"/>
      <c r="AP288" s="207"/>
      <c r="AQ288" s="207"/>
      <c r="AX288" s="207"/>
      <c r="AY288" s="207"/>
    </row>
    <row r="289" customFormat="false" ht="15" hidden="false" customHeight="false" outlineLevel="0" collapsed="false">
      <c r="A289" s="205"/>
      <c r="M289" s="207"/>
      <c r="N289" s="207"/>
      <c r="O289" s="207"/>
      <c r="P289" s="207"/>
      <c r="Q289" s="207"/>
      <c r="R289" s="207"/>
      <c r="S289" s="207"/>
      <c r="Z289" s="207"/>
      <c r="AA289" s="207"/>
      <c r="AH289" s="207"/>
      <c r="AI289" s="207"/>
      <c r="AP289" s="207"/>
      <c r="AQ289" s="207"/>
      <c r="AX289" s="207"/>
      <c r="AY289" s="207"/>
    </row>
    <row r="290" customFormat="false" ht="15" hidden="false" customHeight="false" outlineLevel="0" collapsed="false">
      <c r="A290" s="205"/>
      <c r="M290" s="207"/>
      <c r="N290" s="207"/>
      <c r="O290" s="207"/>
      <c r="P290" s="207"/>
      <c r="Q290" s="207"/>
      <c r="R290" s="207"/>
      <c r="S290" s="207"/>
      <c r="Z290" s="207"/>
      <c r="AA290" s="207"/>
      <c r="AH290" s="207"/>
      <c r="AI290" s="207"/>
      <c r="AP290" s="207"/>
      <c r="AQ290" s="207"/>
      <c r="AX290" s="207"/>
      <c r="AY290" s="207"/>
    </row>
    <row r="291" customFormat="false" ht="15" hidden="false" customHeight="false" outlineLevel="0" collapsed="false">
      <c r="A291" s="205"/>
      <c r="M291" s="207"/>
      <c r="N291" s="207"/>
      <c r="O291" s="207"/>
      <c r="P291" s="207"/>
      <c r="Q291" s="207"/>
      <c r="R291" s="207"/>
      <c r="S291" s="207"/>
      <c r="Z291" s="207"/>
      <c r="AA291" s="207"/>
      <c r="AH291" s="207"/>
      <c r="AI291" s="207"/>
      <c r="AP291" s="207"/>
      <c r="AQ291" s="207"/>
      <c r="AX291" s="207"/>
      <c r="AY291" s="207"/>
    </row>
    <row r="292" customFormat="false" ht="15" hidden="false" customHeight="false" outlineLevel="0" collapsed="false">
      <c r="A292" s="205"/>
      <c r="B292" s="206"/>
      <c r="F292" s="206"/>
      <c r="H292" s="206"/>
      <c r="J292" s="206"/>
      <c r="M292" s="207"/>
      <c r="N292" s="207"/>
      <c r="O292" s="207"/>
      <c r="P292" s="207"/>
      <c r="Q292" s="207"/>
      <c r="R292" s="207"/>
      <c r="S292" s="207"/>
      <c r="Z292" s="207"/>
      <c r="AA292" s="207"/>
      <c r="AH292" s="207"/>
      <c r="AI292" s="207"/>
      <c r="AP292" s="207"/>
      <c r="AQ292" s="207"/>
      <c r="AX292" s="207"/>
      <c r="AY292" s="207"/>
    </row>
    <row r="293" customFormat="false" ht="15" hidden="false" customHeight="false" outlineLevel="0" collapsed="false">
      <c r="A293" s="205"/>
      <c r="M293" s="207"/>
      <c r="N293" s="207"/>
      <c r="O293" s="207"/>
      <c r="P293" s="207"/>
      <c r="Q293" s="207"/>
      <c r="R293" s="207"/>
      <c r="S293" s="207"/>
      <c r="Z293" s="207"/>
      <c r="AA293" s="207"/>
      <c r="AH293" s="207"/>
      <c r="AI293" s="207"/>
      <c r="AP293" s="207"/>
      <c r="AQ293" s="207"/>
      <c r="AX293" s="207"/>
      <c r="AY293" s="207"/>
    </row>
    <row r="294" customFormat="false" ht="15" hidden="false" customHeight="false" outlineLevel="0" collapsed="false">
      <c r="A294" s="205"/>
      <c r="M294" s="207"/>
      <c r="N294" s="207"/>
      <c r="O294" s="207"/>
      <c r="P294" s="207"/>
      <c r="Q294" s="207"/>
      <c r="R294" s="207"/>
      <c r="S294" s="207"/>
      <c r="Z294" s="207"/>
      <c r="AA294" s="207"/>
      <c r="AH294" s="207"/>
      <c r="AI294" s="207"/>
      <c r="AP294" s="207"/>
      <c r="AQ294" s="207"/>
      <c r="AX294" s="207"/>
      <c r="AY294" s="207"/>
    </row>
    <row r="295" customFormat="false" ht="15" hidden="false" customHeight="false" outlineLevel="0" collapsed="false">
      <c r="A295" s="205"/>
      <c r="M295" s="207"/>
      <c r="N295" s="207"/>
      <c r="O295" s="207"/>
      <c r="P295" s="207"/>
      <c r="Q295" s="207"/>
      <c r="R295" s="207"/>
      <c r="S295" s="207"/>
      <c r="Z295" s="207"/>
      <c r="AA295" s="207"/>
      <c r="AH295" s="207"/>
      <c r="AI295" s="207"/>
      <c r="AP295" s="207"/>
      <c r="AQ295" s="207"/>
      <c r="AX295" s="207"/>
      <c r="AY295" s="207"/>
    </row>
    <row r="296" customFormat="false" ht="15" hidden="false" customHeight="false" outlineLevel="0" collapsed="false">
      <c r="A296" s="205"/>
      <c r="M296" s="207"/>
      <c r="N296" s="207"/>
      <c r="O296" s="207"/>
      <c r="P296" s="207"/>
      <c r="Q296" s="207"/>
      <c r="R296" s="207"/>
      <c r="S296" s="207"/>
      <c r="Z296" s="207"/>
      <c r="AA296" s="207"/>
      <c r="AH296" s="207"/>
      <c r="AI296" s="207"/>
      <c r="AP296" s="207"/>
      <c r="AQ296" s="207"/>
      <c r="AX296" s="207"/>
      <c r="AY296" s="207"/>
    </row>
    <row r="297" customFormat="false" ht="15" hidden="false" customHeight="false" outlineLevel="0" collapsed="false">
      <c r="A297" s="205"/>
      <c r="M297" s="207"/>
      <c r="N297" s="207"/>
      <c r="O297" s="207"/>
      <c r="P297" s="207"/>
      <c r="Q297" s="207"/>
      <c r="R297" s="207"/>
      <c r="S297" s="207"/>
      <c r="Z297" s="207"/>
      <c r="AA297" s="207"/>
      <c r="AH297" s="207"/>
      <c r="AI297" s="207"/>
      <c r="AP297" s="207"/>
      <c r="AQ297" s="207"/>
      <c r="AX297" s="207"/>
      <c r="AY297" s="207"/>
    </row>
    <row r="298" customFormat="false" ht="15" hidden="false" customHeight="false" outlineLevel="0" collapsed="false">
      <c r="A298" s="205"/>
      <c r="B298" s="206"/>
      <c r="F298" s="206"/>
      <c r="H298" s="206"/>
      <c r="J298" s="206"/>
      <c r="M298" s="207"/>
      <c r="N298" s="207"/>
      <c r="O298" s="207"/>
      <c r="P298" s="207"/>
      <c r="Q298" s="207"/>
      <c r="R298" s="207"/>
      <c r="S298" s="207"/>
      <c r="Z298" s="207"/>
      <c r="AA298" s="207"/>
      <c r="AH298" s="207"/>
      <c r="AI298" s="207"/>
      <c r="AP298" s="207"/>
      <c r="AQ298" s="207"/>
      <c r="AX298" s="207"/>
      <c r="AY298" s="207"/>
    </row>
    <row r="299" customFormat="false" ht="15" hidden="false" customHeight="false" outlineLevel="0" collapsed="false">
      <c r="A299" s="205"/>
      <c r="M299" s="207"/>
      <c r="N299" s="207"/>
      <c r="O299" s="207"/>
      <c r="P299" s="207"/>
      <c r="Q299" s="207"/>
      <c r="R299" s="207"/>
      <c r="S299" s="207"/>
      <c r="Z299" s="207"/>
      <c r="AA299" s="207"/>
      <c r="AH299" s="207"/>
      <c r="AI299" s="207"/>
      <c r="AP299" s="207"/>
      <c r="AQ299" s="207"/>
      <c r="AX299" s="207"/>
      <c r="AY299" s="207"/>
    </row>
    <row r="300" customFormat="false" ht="15" hidden="false" customHeight="false" outlineLevel="0" collapsed="false">
      <c r="A300" s="205"/>
      <c r="M300" s="207"/>
      <c r="N300" s="207"/>
      <c r="O300" s="207"/>
      <c r="P300" s="207"/>
      <c r="Q300" s="207"/>
      <c r="R300" s="207"/>
      <c r="S300" s="207"/>
      <c r="Z300" s="207"/>
      <c r="AA300" s="207"/>
      <c r="AH300" s="207"/>
      <c r="AI300" s="207"/>
      <c r="AP300" s="207"/>
      <c r="AQ300" s="207"/>
      <c r="AX300" s="207"/>
      <c r="AY300" s="207"/>
    </row>
    <row r="301" customFormat="false" ht="15" hidden="false" customHeight="false" outlineLevel="0" collapsed="false">
      <c r="A301" s="205"/>
      <c r="M301" s="207"/>
      <c r="N301" s="207"/>
      <c r="O301" s="207"/>
      <c r="P301" s="207"/>
      <c r="Q301" s="207"/>
      <c r="R301" s="207"/>
      <c r="S301" s="207"/>
      <c r="Z301" s="207"/>
      <c r="AA301" s="207"/>
      <c r="AH301" s="207"/>
      <c r="AI301" s="207"/>
      <c r="AP301" s="207"/>
      <c r="AQ301" s="207"/>
      <c r="AX301" s="207"/>
      <c r="AY301" s="207"/>
    </row>
    <row r="302" customFormat="false" ht="15" hidden="false" customHeight="false" outlineLevel="0" collapsed="false">
      <c r="A302" s="205"/>
      <c r="M302" s="207"/>
      <c r="N302" s="207"/>
      <c r="O302" s="207"/>
      <c r="P302" s="207"/>
      <c r="Q302" s="207"/>
      <c r="R302" s="207"/>
      <c r="S302" s="207"/>
      <c r="Z302" s="207"/>
      <c r="AA302" s="207"/>
      <c r="AH302" s="207"/>
      <c r="AI302" s="207"/>
      <c r="AP302" s="207"/>
      <c r="AQ302" s="207"/>
      <c r="AX302" s="207"/>
      <c r="AY302" s="207"/>
    </row>
    <row r="303" customFormat="false" ht="15" hidden="false" customHeight="false" outlineLevel="0" collapsed="false">
      <c r="A303" s="205"/>
      <c r="M303" s="207"/>
      <c r="N303" s="207"/>
      <c r="O303" s="207"/>
      <c r="P303" s="207"/>
      <c r="Q303" s="207"/>
      <c r="R303" s="207"/>
      <c r="S303" s="207"/>
      <c r="Z303" s="207"/>
      <c r="AA303" s="207"/>
      <c r="AH303" s="207"/>
      <c r="AI303" s="207"/>
      <c r="AP303" s="207"/>
      <c r="AQ303" s="207"/>
      <c r="AX303" s="207"/>
      <c r="AY303" s="207"/>
    </row>
    <row r="304" customFormat="false" ht="15" hidden="false" customHeight="false" outlineLevel="0" collapsed="false">
      <c r="A304" s="205"/>
      <c r="B304" s="206"/>
      <c r="F304" s="206"/>
      <c r="H304" s="206"/>
      <c r="J304" s="206"/>
      <c r="M304" s="207"/>
      <c r="N304" s="207"/>
      <c r="O304" s="207"/>
      <c r="P304" s="207"/>
      <c r="Q304" s="207"/>
      <c r="R304" s="207"/>
      <c r="S304" s="207"/>
      <c r="Z304" s="207"/>
      <c r="AA304" s="207"/>
      <c r="AH304" s="207"/>
      <c r="AI304" s="207"/>
      <c r="AP304" s="207"/>
      <c r="AQ304" s="207"/>
      <c r="AX304" s="207"/>
      <c r="AY304" s="207"/>
    </row>
    <row r="305" customFormat="false" ht="15" hidden="false" customHeight="false" outlineLevel="0" collapsed="false">
      <c r="A305" s="205"/>
      <c r="M305" s="207"/>
      <c r="N305" s="207"/>
      <c r="O305" s="207"/>
      <c r="P305" s="207"/>
      <c r="Q305" s="207"/>
      <c r="R305" s="207"/>
      <c r="S305" s="207"/>
      <c r="Z305" s="207"/>
      <c r="AA305" s="207"/>
      <c r="AH305" s="207"/>
      <c r="AI305" s="207"/>
      <c r="AP305" s="207"/>
      <c r="AQ305" s="207"/>
      <c r="AX305" s="207"/>
      <c r="AY305" s="207"/>
    </row>
    <row r="306" customFormat="false" ht="15" hidden="false" customHeight="false" outlineLevel="0" collapsed="false">
      <c r="A306" s="205"/>
      <c r="M306" s="207"/>
      <c r="N306" s="207"/>
      <c r="O306" s="207"/>
      <c r="P306" s="207"/>
      <c r="Q306" s="207"/>
      <c r="R306" s="207"/>
      <c r="S306" s="207"/>
      <c r="Z306" s="207"/>
      <c r="AA306" s="207"/>
      <c r="AH306" s="207"/>
      <c r="AI306" s="207"/>
      <c r="AP306" s="207"/>
      <c r="AQ306" s="207"/>
      <c r="AX306" s="207"/>
      <c r="AY306" s="207"/>
    </row>
    <row r="307" customFormat="false" ht="15" hidden="false" customHeight="false" outlineLevel="0" collapsed="false">
      <c r="A307" s="205"/>
      <c r="M307" s="207"/>
      <c r="N307" s="207"/>
      <c r="O307" s="207"/>
      <c r="P307" s="207"/>
      <c r="Q307" s="207"/>
      <c r="R307" s="207"/>
      <c r="S307" s="207"/>
      <c r="Z307" s="207"/>
      <c r="AA307" s="207"/>
      <c r="AH307" s="207"/>
      <c r="AI307" s="207"/>
      <c r="AP307" s="207"/>
      <c r="AQ307" s="207"/>
      <c r="AX307" s="207"/>
      <c r="AY307" s="207"/>
    </row>
    <row r="308" customFormat="false" ht="15" hidden="false" customHeight="false" outlineLevel="0" collapsed="false">
      <c r="A308" s="205"/>
      <c r="M308" s="207"/>
      <c r="N308" s="207"/>
      <c r="O308" s="207"/>
      <c r="P308" s="207"/>
      <c r="Q308" s="207"/>
      <c r="R308" s="207"/>
      <c r="S308" s="207"/>
      <c r="Z308" s="207"/>
      <c r="AA308" s="207"/>
      <c r="AH308" s="207"/>
      <c r="AI308" s="207"/>
      <c r="AP308" s="207"/>
      <c r="AQ308" s="207"/>
      <c r="AX308" s="207"/>
      <c r="AY308" s="207"/>
    </row>
    <row r="309" customFormat="false" ht="15" hidden="false" customHeight="false" outlineLevel="0" collapsed="false">
      <c r="A309" s="205"/>
      <c r="M309" s="207"/>
      <c r="N309" s="207"/>
      <c r="O309" s="207"/>
      <c r="P309" s="207"/>
      <c r="Q309" s="207"/>
      <c r="R309" s="207"/>
      <c r="S309" s="207"/>
      <c r="Z309" s="207"/>
      <c r="AA309" s="207"/>
      <c r="AH309" s="207"/>
      <c r="AI309" s="207"/>
      <c r="AP309" s="207"/>
      <c r="AQ309" s="207"/>
      <c r="AX309" s="207"/>
      <c r="AY309" s="207"/>
    </row>
    <row r="310" customFormat="false" ht="15" hidden="false" customHeight="false" outlineLevel="0" collapsed="false">
      <c r="A310" s="205"/>
      <c r="B310" s="206"/>
      <c r="F310" s="206"/>
      <c r="H310" s="206"/>
      <c r="J310" s="206"/>
      <c r="M310" s="207"/>
      <c r="N310" s="207"/>
      <c r="O310" s="207"/>
      <c r="P310" s="207"/>
      <c r="Q310" s="207"/>
      <c r="R310" s="207"/>
      <c r="S310" s="207"/>
      <c r="Z310" s="207"/>
      <c r="AA310" s="207"/>
      <c r="AH310" s="207"/>
      <c r="AI310" s="207"/>
      <c r="AP310" s="207"/>
      <c r="AQ310" s="207"/>
      <c r="AX310" s="207"/>
      <c r="AY310" s="207"/>
    </row>
    <row r="311" customFormat="false" ht="15" hidden="false" customHeight="false" outlineLevel="0" collapsed="false">
      <c r="A311" s="205"/>
      <c r="M311" s="207"/>
      <c r="N311" s="207"/>
      <c r="O311" s="207"/>
      <c r="P311" s="207"/>
      <c r="Q311" s="207"/>
      <c r="R311" s="207"/>
      <c r="S311" s="207"/>
      <c r="Z311" s="207"/>
      <c r="AA311" s="207"/>
      <c r="AH311" s="207"/>
      <c r="AI311" s="207"/>
      <c r="AP311" s="207"/>
      <c r="AQ311" s="207"/>
      <c r="AX311" s="207"/>
      <c r="AY311" s="207"/>
    </row>
    <row r="312" customFormat="false" ht="15" hidden="false" customHeight="false" outlineLevel="0" collapsed="false">
      <c r="A312" s="205"/>
      <c r="M312" s="207"/>
      <c r="N312" s="207"/>
      <c r="O312" s="207"/>
      <c r="P312" s="207"/>
      <c r="Q312" s="207"/>
      <c r="R312" s="207"/>
      <c r="S312" s="207"/>
      <c r="Z312" s="207"/>
      <c r="AA312" s="207"/>
      <c r="AH312" s="207"/>
      <c r="AI312" s="207"/>
      <c r="AP312" s="207"/>
      <c r="AQ312" s="207"/>
      <c r="AX312" s="207"/>
      <c r="AY312" s="207"/>
    </row>
    <row r="313" customFormat="false" ht="15" hidden="false" customHeight="false" outlineLevel="0" collapsed="false">
      <c r="A313" s="205"/>
      <c r="M313" s="207"/>
      <c r="N313" s="207"/>
      <c r="O313" s="207"/>
      <c r="P313" s="207"/>
      <c r="Q313" s="207"/>
      <c r="R313" s="207"/>
      <c r="S313" s="207"/>
      <c r="Z313" s="207"/>
      <c r="AA313" s="207"/>
      <c r="AH313" s="207"/>
      <c r="AI313" s="207"/>
      <c r="AP313" s="207"/>
      <c r="AQ313" s="207"/>
      <c r="AX313" s="207"/>
      <c r="AY313" s="207"/>
    </row>
    <row r="314" customFormat="false" ht="15" hidden="false" customHeight="false" outlineLevel="0" collapsed="false">
      <c r="A314" s="205"/>
      <c r="M314" s="207"/>
      <c r="N314" s="207"/>
      <c r="O314" s="207"/>
      <c r="P314" s="207"/>
      <c r="Q314" s="207"/>
      <c r="R314" s="207"/>
      <c r="S314" s="207"/>
      <c r="Z314" s="207"/>
      <c r="AA314" s="207"/>
      <c r="AH314" s="207"/>
      <c r="AI314" s="207"/>
      <c r="AP314" s="207"/>
      <c r="AQ314" s="207"/>
      <c r="AX314" s="207"/>
      <c r="AY314" s="207"/>
    </row>
    <row r="315" customFormat="false" ht="15" hidden="false" customHeight="false" outlineLevel="0" collapsed="false">
      <c r="A315" s="205"/>
      <c r="M315" s="207"/>
      <c r="N315" s="207"/>
      <c r="O315" s="207"/>
      <c r="P315" s="207"/>
      <c r="Q315" s="207"/>
      <c r="R315" s="207"/>
      <c r="S315" s="207"/>
      <c r="Z315" s="207"/>
      <c r="AA315" s="207"/>
      <c r="AH315" s="207"/>
      <c r="AI315" s="207"/>
      <c r="AP315" s="207"/>
      <c r="AQ315" s="207"/>
      <c r="AX315" s="207"/>
      <c r="AY315" s="207"/>
    </row>
    <row r="316" customFormat="false" ht="15" hidden="false" customHeight="false" outlineLevel="0" collapsed="false">
      <c r="A316" s="205"/>
      <c r="B316" s="206"/>
      <c r="F316" s="206"/>
      <c r="H316" s="206"/>
      <c r="J316" s="206"/>
      <c r="M316" s="207"/>
      <c r="N316" s="207"/>
      <c r="O316" s="207"/>
      <c r="P316" s="207"/>
      <c r="Q316" s="207"/>
      <c r="R316" s="207"/>
      <c r="S316" s="207"/>
      <c r="Z316" s="207"/>
      <c r="AA316" s="207"/>
      <c r="AH316" s="207"/>
      <c r="AI316" s="207"/>
      <c r="AP316" s="207"/>
      <c r="AQ316" s="207"/>
      <c r="AX316" s="207"/>
      <c r="AY316" s="207"/>
    </row>
    <row r="317" customFormat="false" ht="15" hidden="false" customHeight="false" outlineLevel="0" collapsed="false">
      <c r="A317" s="205"/>
      <c r="M317" s="207"/>
      <c r="N317" s="207"/>
      <c r="O317" s="207"/>
      <c r="P317" s="207"/>
      <c r="Q317" s="207"/>
      <c r="R317" s="207"/>
      <c r="S317" s="207"/>
      <c r="Z317" s="207"/>
      <c r="AA317" s="207"/>
      <c r="AH317" s="207"/>
      <c r="AI317" s="207"/>
      <c r="AP317" s="207"/>
      <c r="AQ317" s="207"/>
      <c r="AX317" s="207"/>
      <c r="AY317" s="207"/>
    </row>
    <row r="318" customFormat="false" ht="15" hidden="false" customHeight="false" outlineLevel="0" collapsed="false">
      <c r="A318" s="205"/>
      <c r="M318" s="207"/>
      <c r="N318" s="207"/>
      <c r="O318" s="207"/>
      <c r="P318" s="207"/>
      <c r="Q318" s="207"/>
      <c r="R318" s="207"/>
      <c r="S318" s="207"/>
      <c r="Z318" s="207"/>
      <c r="AA318" s="207"/>
      <c r="AH318" s="207"/>
      <c r="AI318" s="207"/>
      <c r="AP318" s="207"/>
      <c r="AQ318" s="207"/>
      <c r="AX318" s="207"/>
      <c r="AY318" s="207"/>
    </row>
    <row r="319" customFormat="false" ht="15" hidden="false" customHeight="false" outlineLevel="0" collapsed="false">
      <c r="A319" s="205"/>
      <c r="M319" s="207"/>
      <c r="N319" s="207"/>
      <c r="O319" s="207"/>
      <c r="P319" s="207"/>
      <c r="Q319" s="207"/>
      <c r="R319" s="207"/>
      <c r="S319" s="207"/>
      <c r="Z319" s="207"/>
      <c r="AA319" s="207"/>
      <c r="AH319" s="207"/>
      <c r="AI319" s="207"/>
      <c r="AP319" s="207"/>
      <c r="AQ319" s="207"/>
      <c r="AX319" s="207"/>
      <c r="AY319" s="207"/>
    </row>
    <row r="320" customFormat="false" ht="15" hidden="false" customHeight="false" outlineLevel="0" collapsed="false">
      <c r="A320" s="205"/>
      <c r="M320" s="207"/>
      <c r="N320" s="207"/>
      <c r="O320" s="207"/>
      <c r="P320" s="207"/>
      <c r="Q320" s="207"/>
      <c r="R320" s="207"/>
      <c r="S320" s="207"/>
      <c r="Z320" s="207"/>
      <c r="AA320" s="207"/>
      <c r="AH320" s="207"/>
      <c r="AI320" s="207"/>
      <c r="AP320" s="207"/>
      <c r="AQ320" s="207"/>
      <c r="AX320" s="207"/>
      <c r="AY320" s="207"/>
    </row>
    <row r="321" customFormat="false" ht="15" hidden="false" customHeight="false" outlineLevel="0" collapsed="false">
      <c r="A321" s="205"/>
      <c r="M321" s="207"/>
      <c r="N321" s="207"/>
      <c r="O321" s="207"/>
      <c r="P321" s="207"/>
      <c r="Q321" s="207"/>
      <c r="R321" s="207"/>
      <c r="S321" s="207"/>
      <c r="Z321" s="207"/>
      <c r="AA321" s="207"/>
      <c r="AH321" s="207"/>
      <c r="AI321" s="207"/>
      <c r="AP321" s="207"/>
      <c r="AQ321" s="207"/>
      <c r="AX321" s="207"/>
      <c r="AY321" s="207"/>
    </row>
    <row r="322" customFormat="false" ht="15" hidden="false" customHeight="false" outlineLevel="0" collapsed="false">
      <c r="A322" s="205"/>
      <c r="B322" s="206"/>
      <c r="F322" s="206"/>
      <c r="H322" s="206"/>
      <c r="J322" s="206"/>
      <c r="M322" s="207"/>
      <c r="N322" s="207"/>
      <c r="O322" s="207"/>
      <c r="P322" s="207"/>
      <c r="Q322" s="207"/>
      <c r="R322" s="207"/>
      <c r="S322" s="207"/>
      <c r="Z322" s="207"/>
      <c r="AA322" s="207"/>
      <c r="AH322" s="207"/>
      <c r="AI322" s="207"/>
      <c r="AP322" s="207"/>
      <c r="AQ322" s="207"/>
      <c r="AX322" s="207"/>
      <c r="AY322" s="207"/>
    </row>
    <row r="323" customFormat="false" ht="15" hidden="false" customHeight="false" outlineLevel="0" collapsed="false">
      <c r="A323" s="205"/>
      <c r="M323" s="207"/>
      <c r="N323" s="207"/>
      <c r="O323" s="207"/>
      <c r="P323" s="207"/>
      <c r="Q323" s="207"/>
      <c r="R323" s="207"/>
      <c r="S323" s="207"/>
      <c r="Z323" s="207"/>
      <c r="AA323" s="207"/>
      <c r="AH323" s="207"/>
      <c r="AI323" s="207"/>
      <c r="AP323" s="207"/>
      <c r="AQ323" s="207"/>
      <c r="AX323" s="207"/>
      <c r="AY323" s="207"/>
    </row>
    <row r="324" customFormat="false" ht="15" hidden="false" customHeight="false" outlineLevel="0" collapsed="false">
      <c r="A324" s="205"/>
      <c r="M324" s="207"/>
      <c r="N324" s="207"/>
      <c r="O324" s="207"/>
      <c r="P324" s="207"/>
      <c r="Q324" s="207"/>
      <c r="R324" s="207"/>
      <c r="S324" s="207"/>
      <c r="Z324" s="207"/>
      <c r="AA324" s="207"/>
      <c r="AH324" s="207"/>
      <c r="AI324" s="207"/>
      <c r="AP324" s="207"/>
      <c r="AQ324" s="207"/>
      <c r="AX324" s="207"/>
      <c r="AY324" s="207"/>
    </row>
    <row r="325" customFormat="false" ht="15" hidden="false" customHeight="false" outlineLevel="0" collapsed="false">
      <c r="A325" s="205"/>
      <c r="M325" s="207"/>
      <c r="N325" s="207"/>
      <c r="O325" s="207"/>
      <c r="P325" s="207"/>
      <c r="Q325" s="207"/>
      <c r="R325" s="207"/>
      <c r="S325" s="207"/>
      <c r="Z325" s="207"/>
      <c r="AA325" s="207"/>
      <c r="AH325" s="207"/>
      <c r="AI325" s="207"/>
      <c r="AP325" s="207"/>
      <c r="AQ325" s="207"/>
      <c r="AX325" s="207"/>
      <c r="AY325" s="207"/>
    </row>
    <row r="326" customFormat="false" ht="15" hidden="false" customHeight="false" outlineLevel="0" collapsed="false">
      <c r="A326" s="205"/>
      <c r="M326" s="207"/>
      <c r="N326" s="207"/>
      <c r="O326" s="207"/>
      <c r="P326" s="207"/>
      <c r="Q326" s="207"/>
      <c r="R326" s="207"/>
      <c r="S326" s="207"/>
      <c r="Z326" s="207"/>
      <c r="AA326" s="207"/>
      <c r="AH326" s="207"/>
      <c r="AI326" s="207"/>
      <c r="AP326" s="207"/>
      <c r="AQ326" s="207"/>
      <c r="AX326" s="207"/>
      <c r="AY326" s="207"/>
    </row>
    <row r="327" customFormat="false" ht="15" hidden="false" customHeight="false" outlineLevel="0" collapsed="false">
      <c r="A327" s="205"/>
      <c r="M327" s="207"/>
      <c r="N327" s="207"/>
      <c r="O327" s="207"/>
      <c r="P327" s="207"/>
      <c r="Q327" s="207"/>
      <c r="R327" s="207"/>
      <c r="S327" s="207"/>
      <c r="Z327" s="207"/>
      <c r="AA327" s="207"/>
      <c r="AH327" s="207"/>
      <c r="AI327" s="207"/>
      <c r="AP327" s="207"/>
      <c r="AQ327" s="207"/>
      <c r="AX327" s="207"/>
      <c r="AY327" s="207"/>
    </row>
    <row r="328" customFormat="false" ht="15" hidden="false" customHeight="false" outlineLevel="0" collapsed="false">
      <c r="A328" s="205"/>
      <c r="B328" s="206"/>
      <c r="F328" s="206"/>
      <c r="H328" s="206"/>
      <c r="J328" s="206"/>
      <c r="M328" s="207"/>
      <c r="N328" s="207"/>
      <c r="O328" s="207"/>
      <c r="P328" s="207"/>
      <c r="Q328" s="207"/>
      <c r="R328" s="207"/>
      <c r="S328" s="207"/>
      <c r="Z328" s="207"/>
      <c r="AA328" s="207"/>
      <c r="AH328" s="207"/>
      <c r="AI328" s="207"/>
      <c r="AP328" s="207"/>
      <c r="AQ328" s="207"/>
      <c r="AX328" s="207"/>
      <c r="AY328" s="207"/>
    </row>
    <row r="329" customFormat="false" ht="15" hidden="false" customHeight="false" outlineLevel="0" collapsed="false">
      <c r="A329" s="205"/>
      <c r="M329" s="207"/>
      <c r="N329" s="207"/>
      <c r="O329" s="207"/>
      <c r="P329" s="207"/>
      <c r="Q329" s="207"/>
      <c r="R329" s="207"/>
      <c r="S329" s="207"/>
      <c r="Z329" s="207"/>
      <c r="AA329" s="207"/>
      <c r="AH329" s="207"/>
      <c r="AI329" s="207"/>
      <c r="AP329" s="207"/>
      <c r="AQ329" s="207"/>
      <c r="AX329" s="207"/>
      <c r="AY329" s="207"/>
    </row>
    <row r="330" customFormat="false" ht="15" hidden="false" customHeight="false" outlineLevel="0" collapsed="false">
      <c r="A330" s="205"/>
      <c r="M330" s="207"/>
      <c r="N330" s="207"/>
      <c r="O330" s="207"/>
      <c r="P330" s="207"/>
      <c r="Q330" s="207"/>
      <c r="R330" s="207"/>
      <c r="S330" s="207"/>
      <c r="Z330" s="207"/>
      <c r="AA330" s="207"/>
      <c r="AH330" s="207"/>
      <c r="AI330" s="207"/>
      <c r="AP330" s="207"/>
      <c r="AQ330" s="207"/>
      <c r="AX330" s="207"/>
      <c r="AY330" s="207"/>
    </row>
    <row r="331" customFormat="false" ht="15" hidden="false" customHeight="false" outlineLevel="0" collapsed="false">
      <c r="A331" s="205"/>
      <c r="M331" s="207"/>
      <c r="N331" s="207"/>
      <c r="O331" s="207"/>
      <c r="P331" s="207"/>
      <c r="Q331" s="207"/>
      <c r="R331" s="207"/>
      <c r="S331" s="207"/>
      <c r="Z331" s="207"/>
      <c r="AA331" s="207"/>
      <c r="AH331" s="207"/>
      <c r="AI331" s="207"/>
      <c r="AP331" s="207"/>
      <c r="AQ331" s="207"/>
      <c r="AX331" s="207"/>
      <c r="AY331" s="207"/>
    </row>
    <row r="332" customFormat="false" ht="15" hidden="false" customHeight="false" outlineLevel="0" collapsed="false">
      <c r="A332" s="205"/>
      <c r="M332" s="207"/>
      <c r="N332" s="207"/>
      <c r="O332" s="207"/>
      <c r="P332" s="207"/>
      <c r="Q332" s="207"/>
      <c r="R332" s="207"/>
      <c r="S332" s="207"/>
      <c r="Z332" s="207"/>
      <c r="AA332" s="207"/>
      <c r="AH332" s="207"/>
      <c r="AI332" s="207"/>
      <c r="AP332" s="207"/>
      <c r="AQ332" s="207"/>
      <c r="AX332" s="207"/>
      <c r="AY332" s="207"/>
    </row>
    <row r="333" customFormat="false" ht="15" hidden="false" customHeight="false" outlineLevel="0" collapsed="false">
      <c r="A333" s="205"/>
      <c r="M333" s="207"/>
      <c r="N333" s="207"/>
      <c r="O333" s="207"/>
      <c r="P333" s="207"/>
      <c r="Q333" s="207"/>
      <c r="R333" s="207"/>
      <c r="S333" s="207"/>
      <c r="Z333" s="207"/>
      <c r="AA333" s="207"/>
      <c r="AH333" s="207"/>
      <c r="AI333" s="207"/>
      <c r="AP333" s="207"/>
      <c r="AQ333" s="207"/>
      <c r="AX333" s="207"/>
      <c r="AY333" s="207"/>
    </row>
    <row r="334" customFormat="false" ht="15" hidden="false" customHeight="false" outlineLevel="0" collapsed="false">
      <c r="A334" s="205"/>
      <c r="B334" s="206"/>
      <c r="F334" s="206"/>
      <c r="H334" s="206"/>
      <c r="J334" s="206"/>
      <c r="M334" s="207"/>
      <c r="N334" s="207"/>
      <c r="O334" s="207"/>
      <c r="P334" s="207"/>
      <c r="Q334" s="207"/>
      <c r="R334" s="207"/>
      <c r="S334" s="207"/>
      <c r="Z334" s="207"/>
      <c r="AA334" s="207"/>
      <c r="AH334" s="207"/>
      <c r="AI334" s="207"/>
      <c r="AP334" s="207"/>
      <c r="AQ334" s="207"/>
      <c r="AX334" s="207"/>
      <c r="AY334" s="207"/>
    </row>
    <row r="335" customFormat="false" ht="15" hidden="false" customHeight="false" outlineLevel="0" collapsed="false">
      <c r="A335" s="205"/>
      <c r="M335" s="207"/>
      <c r="N335" s="207"/>
      <c r="O335" s="207"/>
      <c r="P335" s="207"/>
      <c r="Q335" s="207"/>
      <c r="R335" s="207"/>
      <c r="S335" s="207"/>
      <c r="Z335" s="207"/>
      <c r="AA335" s="207"/>
      <c r="AH335" s="207"/>
      <c r="AI335" s="207"/>
      <c r="AP335" s="207"/>
      <c r="AQ335" s="207"/>
      <c r="AX335" s="207"/>
      <c r="AY335" s="207"/>
    </row>
    <row r="336" customFormat="false" ht="15" hidden="false" customHeight="false" outlineLevel="0" collapsed="false">
      <c r="A336" s="205"/>
      <c r="M336" s="207"/>
      <c r="N336" s="207"/>
      <c r="O336" s="207"/>
      <c r="P336" s="207"/>
      <c r="Q336" s="207"/>
      <c r="R336" s="207"/>
      <c r="S336" s="207"/>
      <c r="Z336" s="207"/>
      <c r="AA336" s="207"/>
      <c r="AH336" s="207"/>
      <c r="AI336" s="207"/>
      <c r="AP336" s="207"/>
      <c r="AQ336" s="207"/>
      <c r="AX336" s="207"/>
      <c r="AY336" s="207"/>
    </row>
    <row r="337" customFormat="false" ht="15" hidden="false" customHeight="false" outlineLevel="0" collapsed="false">
      <c r="A337" s="205"/>
      <c r="M337" s="207"/>
      <c r="N337" s="207"/>
      <c r="O337" s="207"/>
      <c r="P337" s="207"/>
      <c r="Q337" s="207"/>
      <c r="R337" s="207"/>
      <c r="S337" s="207"/>
      <c r="Z337" s="207"/>
      <c r="AA337" s="207"/>
      <c r="AH337" s="207"/>
      <c r="AI337" s="207"/>
      <c r="AP337" s="207"/>
      <c r="AQ337" s="207"/>
      <c r="AX337" s="207"/>
      <c r="AY337" s="207"/>
    </row>
    <row r="338" customFormat="false" ht="15" hidden="false" customHeight="false" outlineLevel="0" collapsed="false">
      <c r="A338" s="205"/>
      <c r="M338" s="207"/>
      <c r="N338" s="207"/>
      <c r="O338" s="207"/>
      <c r="P338" s="207"/>
      <c r="Q338" s="207"/>
      <c r="R338" s="207"/>
      <c r="S338" s="207"/>
      <c r="Z338" s="207"/>
      <c r="AA338" s="207"/>
      <c r="AH338" s="207"/>
      <c r="AI338" s="207"/>
      <c r="AP338" s="207"/>
      <c r="AQ338" s="207"/>
      <c r="AX338" s="207"/>
      <c r="AY338" s="207"/>
    </row>
    <row r="339" customFormat="false" ht="15" hidden="false" customHeight="false" outlineLevel="0" collapsed="false">
      <c r="A339" s="205"/>
      <c r="M339" s="207"/>
      <c r="N339" s="207"/>
      <c r="O339" s="207"/>
      <c r="P339" s="207"/>
      <c r="Q339" s="207"/>
      <c r="R339" s="207"/>
      <c r="S339" s="207"/>
      <c r="Z339" s="207"/>
      <c r="AA339" s="207"/>
      <c r="AH339" s="207"/>
      <c r="AI339" s="207"/>
      <c r="AP339" s="207"/>
      <c r="AQ339" s="207"/>
      <c r="AX339" s="207"/>
      <c r="AY339" s="207"/>
    </row>
    <row r="340" customFormat="false" ht="15" hidden="false" customHeight="false" outlineLevel="0" collapsed="false">
      <c r="A340" s="205"/>
      <c r="B340" s="206"/>
      <c r="F340" s="206"/>
      <c r="H340" s="206"/>
      <c r="J340" s="206"/>
      <c r="M340" s="207"/>
      <c r="N340" s="207"/>
      <c r="O340" s="207"/>
      <c r="P340" s="207"/>
      <c r="Q340" s="207"/>
      <c r="R340" s="207"/>
      <c r="S340" s="207"/>
      <c r="Z340" s="207"/>
      <c r="AA340" s="207"/>
      <c r="AH340" s="207"/>
      <c r="AI340" s="207"/>
      <c r="AP340" s="207"/>
      <c r="AQ340" s="207"/>
      <c r="AX340" s="207"/>
      <c r="AY340" s="207"/>
    </row>
    <row r="341" customFormat="false" ht="15" hidden="false" customHeight="false" outlineLevel="0" collapsed="false">
      <c r="A341" s="205"/>
      <c r="M341" s="207"/>
      <c r="N341" s="207"/>
      <c r="O341" s="207"/>
      <c r="P341" s="207"/>
      <c r="Q341" s="207"/>
      <c r="R341" s="207"/>
      <c r="S341" s="207"/>
      <c r="Z341" s="207"/>
      <c r="AA341" s="207"/>
      <c r="AH341" s="207"/>
      <c r="AI341" s="207"/>
      <c r="AP341" s="207"/>
      <c r="AQ341" s="207"/>
      <c r="AX341" s="207"/>
      <c r="AY341" s="207"/>
    </row>
    <row r="342" customFormat="false" ht="15" hidden="false" customHeight="false" outlineLevel="0" collapsed="false">
      <c r="A342" s="205"/>
      <c r="M342" s="207"/>
      <c r="N342" s="207"/>
      <c r="O342" s="207"/>
      <c r="P342" s="207"/>
      <c r="Q342" s="207"/>
      <c r="R342" s="207"/>
      <c r="S342" s="207"/>
      <c r="Z342" s="207"/>
      <c r="AA342" s="207"/>
      <c r="AH342" s="207"/>
      <c r="AI342" s="207"/>
      <c r="AP342" s="207"/>
      <c r="AQ342" s="207"/>
      <c r="AX342" s="207"/>
      <c r="AY342" s="207"/>
    </row>
    <row r="343" customFormat="false" ht="15" hidden="false" customHeight="false" outlineLevel="0" collapsed="false">
      <c r="A343" s="205"/>
      <c r="M343" s="207"/>
      <c r="N343" s="207"/>
      <c r="O343" s="207"/>
      <c r="P343" s="207"/>
      <c r="Q343" s="207"/>
      <c r="R343" s="207"/>
      <c r="S343" s="207"/>
      <c r="Z343" s="207"/>
      <c r="AA343" s="207"/>
      <c r="AH343" s="207"/>
      <c r="AI343" s="207"/>
      <c r="AP343" s="207"/>
      <c r="AQ343" s="207"/>
      <c r="AX343" s="207"/>
      <c r="AY343" s="207"/>
    </row>
    <row r="344" customFormat="false" ht="15" hidden="false" customHeight="false" outlineLevel="0" collapsed="false">
      <c r="A344" s="205"/>
      <c r="M344" s="207"/>
      <c r="N344" s="207"/>
      <c r="O344" s="207"/>
      <c r="P344" s="207"/>
      <c r="Q344" s="207"/>
      <c r="R344" s="207"/>
      <c r="S344" s="207"/>
      <c r="Z344" s="207"/>
      <c r="AA344" s="207"/>
      <c r="AH344" s="207"/>
      <c r="AI344" s="207"/>
      <c r="AP344" s="207"/>
      <c r="AQ344" s="207"/>
      <c r="AX344" s="207"/>
      <c r="AY344" s="207"/>
    </row>
    <row r="345" customFormat="false" ht="15" hidden="false" customHeight="false" outlineLevel="0" collapsed="false">
      <c r="A345" s="205"/>
      <c r="M345" s="207"/>
      <c r="N345" s="207"/>
      <c r="O345" s="207"/>
      <c r="P345" s="207"/>
      <c r="Q345" s="207"/>
      <c r="R345" s="207"/>
      <c r="S345" s="207"/>
      <c r="Z345" s="207"/>
      <c r="AA345" s="207"/>
      <c r="AH345" s="207"/>
      <c r="AI345" s="207"/>
      <c r="AP345" s="207"/>
      <c r="AQ345" s="207"/>
      <c r="AX345" s="207"/>
      <c r="AY345" s="207"/>
    </row>
    <row r="346" customFormat="false" ht="15" hidden="false" customHeight="false" outlineLevel="0" collapsed="false">
      <c r="A346" s="205"/>
      <c r="B346" s="206"/>
      <c r="F346" s="206"/>
      <c r="H346" s="206"/>
      <c r="J346" s="206"/>
      <c r="M346" s="207"/>
      <c r="N346" s="207"/>
      <c r="O346" s="207"/>
      <c r="P346" s="207"/>
      <c r="Q346" s="207"/>
      <c r="R346" s="207"/>
      <c r="S346" s="207"/>
      <c r="Z346" s="207"/>
      <c r="AA346" s="207"/>
      <c r="AH346" s="207"/>
      <c r="AI346" s="207"/>
      <c r="AP346" s="207"/>
      <c r="AQ346" s="207"/>
      <c r="AX346" s="207"/>
      <c r="AY346" s="207"/>
    </row>
    <row r="347" customFormat="false" ht="15" hidden="false" customHeight="false" outlineLevel="0" collapsed="false">
      <c r="A347" s="205"/>
      <c r="M347" s="207"/>
      <c r="N347" s="207"/>
      <c r="O347" s="207"/>
      <c r="P347" s="207"/>
      <c r="Q347" s="207"/>
      <c r="R347" s="207"/>
      <c r="S347" s="207"/>
      <c r="Z347" s="207"/>
      <c r="AA347" s="207"/>
      <c r="AH347" s="207"/>
      <c r="AI347" s="207"/>
      <c r="AP347" s="207"/>
      <c r="AQ347" s="207"/>
      <c r="AX347" s="207"/>
      <c r="AY347" s="207"/>
    </row>
    <row r="348" customFormat="false" ht="15" hidden="false" customHeight="false" outlineLevel="0" collapsed="false">
      <c r="A348" s="205"/>
      <c r="M348" s="207"/>
      <c r="N348" s="207"/>
      <c r="O348" s="207"/>
      <c r="P348" s="207"/>
      <c r="Q348" s="207"/>
      <c r="R348" s="207"/>
      <c r="S348" s="207"/>
      <c r="Z348" s="207"/>
      <c r="AA348" s="207"/>
      <c r="AH348" s="207"/>
      <c r="AI348" s="207"/>
      <c r="AP348" s="207"/>
      <c r="AQ348" s="207"/>
      <c r="AX348" s="207"/>
      <c r="AY348" s="207"/>
    </row>
    <row r="349" customFormat="false" ht="15" hidden="false" customHeight="false" outlineLevel="0" collapsed="false">
      <c r="A349" s="205"/>
      <c r="M349" s="207"/>
      <c r="N349" s="207"/>
      <c r="O349" s="207"/>
      <c r="P349" s="207"/>
      <c r="Q349" s="207"/>
      <c r="R349" s="207"/>
      <c r="S349" s="207"/>
      <c r="Z349" s="207"/>
      <c r="AA349" s="207"/>
      <c r="AH349" s="207"/>
      <c r="AI349" s="207"/>
      <c r="AP349" s="207"/>
      <c r="AQ349" s="207"/>
      <c r="AX349" s="207"/>
      <c r="AY349" s="207"/>
    </row>
    <row r="350" customFormat="false" ht="15" hidden="false" customHeight="false" outlineLevel="0" collapsed="false">
      <c r="A350" s="205"/>
      <c r="M350" s="207"/>
      <c r="N350" s="207"/>
      <c r="O350" s="207"/>
      <c r="P350" s="207"/>
      <c r="Q350" s="207"/>
      <c r="R350" s="207"/>
      <c r="S350" s="207"/>
      <c r="Z350" s="207"/>
      <c r="AA350" s="207"/>
      <c r="AH350" s="207"/>
      <c r="AI350" s="207"/>
      <c r="AP350" s="207"/>
      <c r="AQ350" s="207"/>
      <c r="AX350" s="207"/>
      <c r="AY350" s="207"/>
    </row>
    <row r="351" customFormat="false" ht="15" hidden="false" customHeight="false" outlineLevel="0" collapsed="false">
      <c r="A351" s="205"/>
      <c r="M351" s="207"/>
      <c r="N351" s="207"/>
      <c r="O351" s="207"/>
      <c r="P351" s="207"/>
      <c r="Q351" s="207"/>
      <c r="R351" s="207"/>
      <c r="S351" s="207"/>
      <c r="Z351" s="207"/>
      <c r="AA351" s="207"/>
      <c r="AH351" s="207"/>
      <c r="AI351" s="207"/>
      <c r="AP351" s="207"/>
      <c r="AQ351" s="207"/>
      <c r="AX351" s="207"/>
      <c r="AY351" s="207"/>
    </row>
    <row r="352" customFormat="false" ht="15" hidden="false" customHeight="false" outlineLevel="0" collapsed="false">
      <c r="A352" s="205"/>
      <c r="B352" s="206"/>
      <c r="F352" s="206"/>
      <c r="H352" s="206"/>
      <c r="J352" s="206"/>
      <c r="M352" s="207"/>
      <c r="N352" s="207"/>
      <c r="O352" s="207"/>
      <c r="P352" s="207"/>
      <c r="Q352" s="207"/>
      <c r="R352" s="207"/>
      <c r="S352" s="207"/>
      <c r="Z352" s="207"/>
      <c r="AA352" s="207"/>
      <c r="AH352" s="207"/>
      <c r="AI352" s="207"/>
      <c r="AP352" s="207"/>
      <c r="AQ352" s="207"/>
      <c r="AX352" s="207"/>
      <c r="AY352" s="207"/>
    </row>
    <row r="353" customFormat="false" ht="15" hidden="false" customHeight="false" outlineLevel="0" collapsed="false">
      <c r="A353" s="205"/>
      <c r="M353" s="207"/>
      <c r="N353" s="207"/>
      <c r="O353" s="207"/>
      <c r="P353" s="207"/>
      <c r="Q353" s="207"/>
      <c r="R353" s="207"/>
      <c r="S353" s="207"/>
      <c r="Z353" s="207"/>
      <c r="AA353" s="207"/>
      <c r="AH353" s="207"/>
      <c r="AI353" s="207"/>
      <c r="AP353" s="207"/>
      <c r="AQ353" s="207"/>
      <c r="AX353" s="207"/>
      <c r="AY353" s="207"/>
    </row>
    <row r="354" customFormat="false" ht="15" hidden="false" customHeight="false" outlineLevel="0" collapsed="false">
      <c r="A354" s="205"/>
      <c r="M354" s="207"/>
      <c r="N354" s="207"/>
      <c r="O354" s="207"/>
      <c r="P354" s="207"/>
      <c r="Q354" s="207"/>
      <c r="R354" s="207"/>
      <c r="S354" s="207"/>
      <c r="Z354" s="207"/>
      <c r="AA354" s="207"/>
      <c r="AH354" s="207"/>
      <c r="AI354" s="207"/>
      <c r="AP354" s="207"/>
      <c r="AQ354" s="207"/>
      <c r="AX354" s="207"/>
      <c r="AY354" s="207"/>
    </row>
    <row r="355" customFormat="false" ht="15" hidden="false" customHeight="false" outlineLevel="0" collapsed="false">
      <c r="A355" s="205"/>
      <c r="M355" s="207"/>
      <c r="N355" s="207"/>
      <c r="O355" s="207"/>
      <c r="P355" s="207"/>
      <c r="Q355" s="207"/>
      <c r="R355" s="207"/>
      <c r="S355" s="207"/>
      <c r="Z355" s="207"/>
      <c r="AA355" s="207"/>
      <c r="AH355" s="207"/>
      <c r="AI355" s="207"/>
      <c r="AP355" s="207"/>
      <c r="AQ355" s="207"/>
      <c r="AX355" s="207"/>
      <c r="AY355" s="207"/>
    </row>
    <row r="356" customFormat="false" ht="15" hidden="false" customHeight="false" outlineLevel="0" collapsed="false">
      <c r="A356" s="205"/>
      <c r="M356" s="207"/>
      <c r="N356" s="207"/>
      <c r="O356" s="207"/>
      <c r="P356" s="207"/>
      <c r="Q356" s="207"/>
      <c r="R356" s="207"/>
      <c r="S356" s="207"/>
      <c r="Z356" s="207"/>
      <c r="AA356" s="207"/>
      <c r="AH356" s="207"/>
      <c r="AI356" s="207"/>
      <c r="AP356" s="207"/>
      <c r="AQ356" s="207"/>
      <c r="AX356" s="207"/>
      <c r="AY356" s="207"/>
    </row>
    <row r="357" customFormat="false" ht="15" hidden="false" customHeight="false" outlineLevel="0" collapsed="false">
      <c r="A357" s="205"/>
      <c r="M357" s="207"/>
      <c r="N357" s="207"/>
      <c r="O357" s="207"/>
      <c r="P357" s="207"/>
      <c r="Q357" s="207"/>
      <c r="R357" s="207"/>
      <c r="S357" s="207"/>
      <c r="Z357" s="207"/>
      <c r="AA357" s="207"/>
      <c r="AH357" s="207"/>
      <c r="AI357" s="207"/>
      <c r="AP357" s="207"/>
      <c r="AQ357" s="207"/>
      <c r="AX357" s="207"/>
      <c r="AY357" s="207"/>
    </row>
    <row r="358" customFormat="false" ht="15" hidden="false" customHeight="false" outlineLevel="0" collapsed="false">
      <c r="A358" s="205"/>
      <c r="B358" s="206"/>
      <c r="F358" s="206"/>
      <c r="H358" s="206"/>
      <c r="J358" s="206"/>
      <c r="M358" s="207"/>
      <c r="N358" s="207"/>
      <c r="O358" s="207"/>
      <c r="P358" s="207"/>
      <c r="Q358" s="207"/>
      <c r="R358" s="207"/>
      <c r="S358" s="207"/>
      <c r="Z358" s="207"/>
      <c r="AA358" s="207"/>
      <c r="AH358" s="207"/>
      <c r="AI358" s="207"/>
      <c r="AP358" s="207"/>
      <c r="AQ358" s="207"/>
      <c r="AX358" s="207"/>
      <c r="AY358" s="207"/>
    </row>
    <row r="359" customFormat="false" ht="15" hidden="false" customHeight="false" outlineLevel="0" collapsed="false">
      <c r="A359" s="205"/>
      <c r="M359" s="207"/>
      <c r="N359" s="207"/>
      <c r="O359" s="207"/>
      <c r="P359" s="207"/>
      <c r="Q359" s="207"/>
      <c r="R359" s="207"/>
      <c r="S359" s="207"/>
      <c r="Z359" s="207"/>
      <c r="AA359" s="207"/>
      <c r="AH359" s="207"/>
      <c r="AI359" s="207"/>
      <c r="AP359" s="207"/>
      <c r="AQ359" s="207"/>
      <c r="AX359" s="207"/>
      <c r="AY359" s="207"/>
    </row>
    <row r="360" customFormat="false" ht="15" hidden="false" customHeight="false" outlineLevel="0" collapsed="false">
      <c r="A360" s="205"/>
      <c r="M360" s="207"/>
      <c r="N360" s="207"/>
      <c r="O360" s="207"/>
      <c r="P360" s="207"/>
      <c r="Q360" s="207"/>
      <c r="R360" s="207"/>
      <c r="S360" s="207"/>
      <c r="Z360" s="207"/>
      <c r="AA360" s="207"/>
      <c r="AH360" s="207"/>
      <c r="AI360" s="207"/>
      <c r="AP360" s="207"/>
      <c r="AQ360" s="207"/>
      <c r="AX360" s="207"/>
      <c r="AY360" s="207"/>
    </row>
    <row r="361" customFormat="false" ht="15" hidden="false" customHeight="false" outlineLevel="0" collapsed="false">
      <c r="A361" s="205"/>
      <c r="M361" s="207"/>
      <c r="N361" s="207"/>
      <c r="O361" s="207"/>
      <c r="P361" s="207"/>
      <c r="Q361" s="207"/>
      <c r="R361" s="207"/>
      <c r="S361" s="207"/>
      <c r="Z361" s="207"/>
      <c r="AA361" s="207"/>
      <c r="AH361" s="207"/>
      <c r="AI361" s="207"/>
      <c r="AP361" s="207"/>
      <c r="AQ361" s="207"/>
      <c r="AX361" s="207"/>
      <c r="AY361" s="207"/>
    </row>
    <row r="362" customFormat="false" ht="15" hidden="false" customHeight="false" outlineLevel="0" collapsed="false">
      <c r="A362" s="205"/>
      <c r="M362" s="207"/>
      <c r="N362" s="207"/>
      <c r="O362" s="207"/>
      <c r="P362" s="207"/>
      <c r="Q362" s="207"/>
      <c r="R362" s="207"/>
      <c r="S362" s="207"/>
      <c r="Z362" s="207"/>
      <c r="AA362" s="207"/>
      <c r="AH362" s="207"/>
      <c r="AI362" s="207"/>
      <c r="AP362" s="207"/>
      <c r="AQ362" s="207"/>
      <c r="AX362" s="207"/>
      <c r="AY362" s="207"/>
    </row>
    <row r="363" customFormat="false" ht="15" hidden="false" customHeight="false" outlineLevel="0" collapsed="false">
      <c r="A363" s="205"/>
      <c r="M363" s="207"/>
      <c r="N363" s="207"/>
      <c r="O363" s="207"/>
      <c r="P363" s="207"/>
      <c r="Q363" s="207"/>
      <c r="R363" s="207"/>
      <c r="S363" s="207"/>
      <c r="Z363" s="207"/>
      <c r="AA363" s="207"/>
      <c r="AH363" s="207"/>
      <c r="AI363" s="207"/>
      <c r="AP363" s="207"/>
      <c r="AQ363" s="207"/>
      <c r="AX363" s="207"/>
      <c r="AY363" s="207"/>
    </row>
    <row r="364" customFormat="false" ht="15" hidden="false" customHeight="false" outlineLevel="0" collapsed="false">
      <c r="A364" s="205"/>
      <c r="B364" s="206"/>
      <c r="F364" s="206"/>
      <c r="H364" s="206"/>
      <c r="J364" s="206"/>
      <c r="M364" s="207"/>
      <c r="N364" s="207"/>
      <c r="O364" s="207"/>
      <c r="P364" s="207"/>
      <c r="Q364" s="207"/>
      <c r="R364" s="207"/>
      <c r="S364" s="207"/>
      <c r="Z364" s="207"/>
      <c r="AA364" s="207"/>
      <c r="AH364" s="207"/>
      <c r="AI364" s="207"/>
      <c r="AP364" s="207"/>
      <c r="AQ364" s="207"/>
      <c r="AX364" s="207"/>
      <c r="AY364" s="207"/>
    </row>
    <row r="365" customFormat="false" ht="15" hidden="false" customHeight="false" outlineLevel="0" collapsed="false">
      <c r="A365" s="205"/>
      <c r="M365" s="207"/>
      <c r="N365" s="207"/>
      <c r="O365" s="207"/>
      <c r="P365" s="207"/>
      <c r="Q365" s="207"/>
      <c r="R365" s="207"/>
      <c r="S365" s="207"/>
      <c r="Z365" s="207"/>
      <c r="AA365" s="207"/>
      <c r="AH365" s="207"/>
      <c r="AI365" s="207"/>
      <c r="AP365" s="207"/>
      <c r="AQ365" s="207"/>
      <c r="AX365" s="207"/>
      <c r="AY365" s="207"/>
    </row>
    <row r="366" customFormat="false" ht="15" hidden="false" customHeight="false" outlineLevel="0" collapsed="false">
      <c r="A366" s="205"/>
      <c r="M366" s="207"/>
      <c r="N366" s="207"/>
      <c r="O366" s="207"/>
      <c r="P366" s="207"/>
      <c r="Q366" s="207"/>
      <c r="R366" s="207"/>
      <c r="S366" s="207"/>
      <c r="Z366" s="207"/>
      <c r="AA366" s="207"/>
      <c r="AH366" s="207"/>
      <c r="AI366" s="207"/>
      <c r="AP366" s="207"/>
      <c r="AQ366" s="207"/>
      <c r="AX366" s="207"/>
      <c r="AY366" s="207"/>
    </row>
    <row r="367" customFormat="false" ht="15" hidden="false" customHeight="false" outlineLevel="0" collapsed="false">
      <c r="A367" s="205"/>
      <c r="M367" s="207"/>
      <c r="N367" s="207"/>
      <c r="O367" s="207"/>
      <c r="P367" s="207"/>
      <c r="Q367" s="207"/>
      <c r="R367" s="207"/>
      <c r="S367" s="207"/>
      <c r="Z367" s="207"/>
      <c r="AA367" s="207"/>
      <c r="AH367" s="207"/>
      <c r="AI367" s="207"/>
      <c r="AP367" s="207"/>
      <c r="AQ367" s="207"/>
      <c r="AX367" s="207"/>
      <c r="AY367" s="207"/>
    </row>
    <row r="368" customFormat="false" ht="15" hidden="false" customHeight="false" outlineLevel="0" collapsed="false">
      <c r="A368" s="205"/>
      <c r="M368" s="207"/>
      <c r="N368" s="207"/>
      <c r="O368" s="207"/>
      <c r="P368" s="207"/>
      <c r="Q368" s="207"/>
      <c r="R368" s="207"/>
      <c r="S368" s="207"/>
      <c r="Z368" s="207"/>
      <c r="AA368" s="207"/>
      <c r="AH368" s="207"/>
      <c r="AI368" s="207"/>
      <c r="AP368" s="207"/>
      <c r="AQ368" s="207"/>
      <c r="AX368" s="207"/>
      <c r="AY368" s="207"/>
    </row>
    <row r="369" customFormat="false" ht="15" hidden="false" customHeight="false" outlineLevel="0" collapsed="false">
      <c r="A369" s="205"/>
      <c r="M369" s="207"/>
      <c r="N369" s="207"/>
      <c r="O369" s="207"/>
      <c r="P369" s="207"/>
      <c r="Q369" s="207"/>
      <c r="R369" s="207"/>
      <c r="S369" s="207"/>
      <c r="Z369" s="207"/>
      <c r="AA369" s="207"/>
      <c r="AH369" s="207"/>
      <c r="AI369" s="207"/>
      <c r="AP369" s="207"/>
      <c r="AQ369" s="207"/>
      <c r="AX369" s="207"/>
      <c r="AY369" s="207"/>
    </row>
    <row r="370" customFormat="false" ht="15" hidden="false" customHeight="false" outlineLevel="0" collapsed="false">
      <c r="A370" s="205"/>
      <c r="B370" s="206"/>
      <c r="F370" s="206"/>
      <c r="H370" s="206"/>
      <c r="J370" s="206"/>
      <c r="M370" s="207"/>
      <c r="N370" s="207"/>
      <c r="O370" s="207"/>
      <c r="P370" s="207"/>
      <c r="Q370" s="207"/>
      <c r="R370" s="207"/>
      <c r="S370" s="207"/>
      <c r="Z370" s="207"/>
      <c r="AA370" s="207"/>
      <c r="AH370" s="207"/>
      <c r="AI370" s="207"/>
      <c r="AP370" s="207"/>
      <c r="AQ370" s="207"/>
      <c r="AX370" s="207"/>
      <c r="AY370" s="207"/>
    </row>
    <row r="371" customFormat="false" ht="15" hidden="false" customHeight="false" outlineLevel="0" collapsed="false">
      <c r="A371" s="205"/>
      <c r="M371" s="207"/>
      <c r="N371" s="207"/>
      <c r="O371" s="207"/>
      <c r="P371" s="207"/>
      <c r="Q371" s="207"/>
      <c r="R371" s="207"/>
      <c r="S371" s="207"/>
      <c r="Z371" s="207"/>
      <c r="AA371" s="207"/>
      <c r="AH371" s="207"/>
      <c r="AI371" s="207"/>
      <c r="AP371" s="207"/>
      <c r="AQ371" s="207"/>
      <c r="AX371" s="207"/>
      <c r="AY371" s="207"/>
    </row>
    <row r="372" customFormat="false" ht="15" hidden="false" customHeight="false" outlineLevel="0" collapsed="false">
      <c r="A372" s="205"/>
      <c r="M372" s="207"/>
      <c r="N372" s="207"/>
      <c r="O372" s="207"/>
      <c r="P372" s="207"/>
      <c r="Q372" s="207"/>
      <c r="R372" s="207"/>
      <c r="S372" s="207"/>
      <c r="Z372" s="207"/>
      <c r="AA372" s="207"/>
      <c r="AH372" s="207"/>
      <c r="AI372" s="207"/>
      <c r="AP372" s="207"/>
      <c r="AQ372" s="207"/>
      <c r="AX372" s="207"/>
      <c r="AY372" s="207"/>
    </row>
    <row r="373" customFormat="false" ht="15" hidden="false" customHeight="false" outlineLevel="0" collapsed="false">
      <c r="A373" s="205"/>
      <c r="M373" s="207"/>
      <c r="N373" s="207"/>
      <c r="O373" s="207"/>
      <c r="P373" s="207"/>
      <c r="Q373" s="207"/>
      <c r="R373" s="207"/>
      <c r="S373" s="207"/>
      <c r="Z373" s="207"/>
      <c r="AA373" s="207"/>
      <c r="AH373" s="207"/>
      <c r="AI373" s="207"/>
      <c r="AP373" s="207"/>
      <c r="AQ373" s="207"/>
      <c r="AX373" s="207"/>
      <c r="AY373" s="207"/>
    </row>
    <row r="374" customFormat="false" ht="15" hidden="false" customHeight="false" outlineLevel="0" collapsed="false">
      <c r="A374" s="205"/>
      <c r="M374" s="207"/>
      <c r="N374" s="207"/>
      <c r="O374" s="207"/>
      <c r="P374" s="207"/>
      <c r="Q374" s="207"/>
      <c r="R374" s="207"/>
      <c r="S374" s="207"/>
      <c r="Z374" s="207"/>
      <c r="AA374" s="207"/>
      <c r="AH374" s="207"/>
      <c r="AI374" s="207"/>
      <c r="AP374" s="207"/>
      <c r="AQ374" s="207"/>
      <c r="AX374" s="207"/>
      <c r="AY374" s="207"/>
    </row>
    <row r="375" customFormat="false" ht="15" hidden="false" customHeight="false" outlineLevel="0" collapsed="false">
      <c r="A375" s="205"/>
      <c r="M375" s="207"/>
      <c r="N375" s="207"/>
      <c r="O375" s="207"/>
      <c r="P375" s="207"/>
      <c r="Q375" s="207"/>
      <c r="R375" s="207"/>
      <c r="S375" s="207"/>
      <c r="Z375" s="207"/>
      <c r="AA375" s="207"/>
      <c r="AH375" s="207"/>
      <c r="AI375" s="207"/>
      <c r="AP375" s="207"/>
      <c r="AQ375" s="207"/>
      <c r="AX375" s="207"/>
      <c r="AY375" s="207"/>
    </row>
    <row r="376" customFormat="false" ht="15" hidden="false" customHeight="false" outlineLevel="0" collapsed="false">
      <c r="A376" s="205"/>
      <c r="B376" s="206"/>
      <c r="F376" s="206"/>
      <c r="H376" s="206"/>
      <c r="J376" s="206"/>
      <c r="M376" s="207"/>
      <c r="N376" s="207"/>
      <c r="O376" s="207"/>
      <c r="P376" s="207"/>
      <c r="Q376" s="207"/>
      <c r="R376" s="207"/>
      <c r="S376" s="207"/>
      <c r="Z376" s="207"/>
      <c r="AA376" s="207"/>
      <c r="AH376" s="207"/>
      <c r="AI376" s="207"/>
      <c r="AP376" s="207"/>
      <c r="AQ376" s="207"/>
      <c r="AX376" s="207"/>
      <c r="AY376" s="207"/>
    </row>
    <row r="377" customFormat="false" ht="15" hidden="false" customHeight="false" outlineLevel="0" collapsed="false">
      <c r="A377" s="205"/>
      <c r="M377" s="207"/>
      <c r="N377" s="207"/>
      <c r="O377" s="207"/>
      <c r="P377" s="207"/>
      <c r="Q377" s="207"/>
      <c r="R377" s="207"/>
      <c r="S377" s="207"/>
      <c r="Z377" s="207"/>
      <c r="AA377" s="207"/>
      <c r="AH377" s="207"/>
      <c r="AI377" s="207"/>
      <c r="AP377" s="207"/>
      <c r="AQ377" s="207"/>
      <c r="AX377" s="207"/>
      <c r="AY377" s="207"/>
    </row>
    <row r="378" customFormat="false" ht="15" hidden="false" customHeight="false" outlineLevel="0" collapsed="false">
      <c r="A378" s="205"/>
      <c r="M378" s="207"/>
      <c r="N378" s="207"/>
      <c r="O378" s="207"/>
      <c r="P378" s="207"/>
      <c r="Q378" s="207"/>
      <c r="R378" s="207"/>
      <c r="S378" s="207"/>
      <c r="Z378" s="207"/>
      <c r="AA378" s="207"/>
      <c r="AH378" s="207"/>
      <c r="AI378" s="207"/>
      <c r="AP378" s="207"/>
      <c r="AQ378" s="207"/>
      <c r="AX378" s="207"/>
      <c r="AY378" s="207"/>
    </row>
    <row r="379" customFormat="false" ht="15" hidden="false" customHeight="false" outlineLevel="0" collapsed="false">
      <c r="A379" s="205"/>
      <c r="M379" s="207"/>
      <c r="N379" s="207"/>
      <c r="O379" s="207"/>
      <c r="P379" s="207"/>
      <c r="Q379" s="207"/>
      <c r="R379" s="207"/>
      <c r="S379" s="207"/>
      <c r="Z379" s="207"/>
      <c r="AA379" s="207"/>
      <c r="AH379" s="207"/>
      <c r="AI379" s="207"/>
      <c r="AP379" s="207"/>
      <c r="AQ379" s="207"/>
      <c r="AX379" s="207"/>
      <c r="AY379" s="207"/>
    </row>
    <row r="380" customFormat="false" ht="15" hidden="false" customHeight="false" outlineLevel="0" collapsed="false">
      <c r="A380" s="205"/>
      <c r="M380" s="207"/>
      <c r="N380" s="207"/>
      <c r="O380" s="207"/>
      <c r="P380" s="207"/>
      <c r="Q380" s="207"/>
      <c r="R380" s="207"/>
      <c r="S380" s="207"/>
      <c r="Z380" s="207"/>
      <c r="AA380" s="207"/>
      <c r="AH380" s="207"/>
      <c r="AI380" s="207"/>
      <c r="AP380" s="207"/>
      <c r="AQ380" s="207"/>
      <c r="AX380" s="207"/>
      <c r="AY380" s="207"/>
    </row>
    <row r="381" customFormat="false" ht="15" hidden="false" customHeight="false" outlineLevel="0" collapsed="false">
      <c r="A381" s="205"/>
      <c r="M381" s="207"/>
      <c r="N381" s="207"/>
      <c r="O381" s="207"/>
      <c r="P381" s="207"/>
      <c r="Q381" s="207"/>
      <c r="R381" s="207"/>
      <c r="S381" s="207"/>
      <c r="Z381" s="207"/>
      <c r="AA381" s="207"/>
      <c r="AH381" s="207"/>
      <c r="AI381" s="207"/>
      <c r="AP381" s="207"/>
      <c r="AQ381" s="207"/>
      <c r="AX381" s="207"/>
      <c r="AY381" s="207"/>
    </row>
  </sheetData>
  <sheetProtection algorithmName="SHA-512" hashValue="xOvU5/4ND3ABT2W9idYgnWWOme+5FwHRvUPNjxjk8H9kVFR8oBTFTJT2JfJodib2DmQjdbKraRKRmLuGatf13g==" saltValue="k+qmVe+SCEJlEX8PYgjOHw==" spinCount="100000" sheet="true" objects="true" scenarios="true" selectLockedCells="true" selectUnlockedCells="true"/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false"/>
  </sheetPr>
  <dimension ref="A1:D17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G5" activeCellId="0" sqref="G5"/>
    </sheetView>
  </sheetViews>
  <sheetFormatPr defaultColWidth="9.13671875" defaultRowHeight="15" zeroHeight="false" outlineLevelRow="0" outlineLevelCol="0"/>
  <cols>
    <col collapsed="false" customWidth="true" hidden="false" outlineLevel="0" max="1" min="1" style="400" width="28.3"/>
    <col collapsed="false" customWidth="true" hidden="false" outlineLevel="0" max="2" min="2" style="170" width="23.01"/>
    <col collapsed="false" customWidth="true" hidden="false" outlineLevel="0" max="3" min="3" style="170" width="25.29"/>
    <col collapsed="false" customWidth="true" hidden="false" outlineLevel="0" max="4" min="4" style="170" width="24.15"/>
    <col collapsed="false" customWidth="false" hidden="false" outlineLevel="0" max="1024" min="5" style="170" width="9.13"/>
  </cols>
  <sheetData>
    <row r="1" customFormat="false" ht="15" hidden="false" customHeight="false" outlineLevel="0" collapsed="false">
      <c r="A1" s="401" t="s">
        <v>1362</v>
      </c>
      <c r="B1" s="402"/>
    </row>
    <row r="3" customFormat="false" ht="15" hidden="false" customHeight="false" outlineLevel="0" collapsed="false">
      <c r="A3" s="403" t="s">
        <v>1363</v>
      </c>
      <c r="B3" s="404"/>
      <c r="C3" s="404"/>
      <c r="D3" s="404"/>
    </row>
    <row r="4" customFormat="false" ht="15" hidden="false" customHeight="false" outlineLevel="0" collapsed="false">
      <c r="A4" s="405" t="s">
        <v>1364</v>
      </c>
      <c r="B4" s="406" t="s">
        <v>1365</v>
      </c>
      <c r="C4" s="406" t="s">
        <v>1366</v>
      </c>
      <c r="D4" s="406" t="s">
        <v>38</v>
      </c>
    </row>
    <row r="5" customFormat="false" ht="26.25" hidden="false" customHeight="true" outlineLevel="0" collapsed="false">
      <c r="A5" s="405" t="s">
        <v>1367</v>
      </c>
      <c r="B5" s="407" t="s">
        <v>1368</v>
      </c>
      <c r="C5" s="407" t="n">
        <v>0</v>
      </c>
      <c r="D5" s="407" t="n">
        <v>0</v>
      </c>
    </row>
    <row r="6" customFormat="false" ht="26.25" hidden="false" customHeight="true" outlineLevel="0" collapsed="false">
      <c r="A6" s="405" t="s">
        <v>1369</v>
      </c>
      <c r="B6" s="407" t="s">
        <v>1368</v>
      </c>
      <c r="C6" s="407" t="n">
        <v>0</v>
      </c>
      <c r="D6" s="407" t="n">
        <v>0</v>
      </c>
    </row>
    <row r="7" customFormat="false" ht="26.25" hidden="false" customHeight="true" outlineLevel="0" collapsed="false">
      <c r="A7" s="405" t="s">
        <v>1370</v>
      </c>
      <c r="B7" s="407" t="s">
        <v>1368</v>
      </c>
      <c r="C7" s="407" t="s">
        <v>1368</v>
      </c>
      <c r="D7" s="407" t="n">
        <v>0</v>
      </c>
    </row>
    <row r="8" customFormat="false" ht="26.25" hidden="false" customHeight="true" outlineLevel="0" collapsed="false">
      <c r="A8" s="405" t="s">
        <v>1371</v>
      </c>
      <c r="B8" s="407" t="s">
        <v>1368</v>
      </c>
      <c r="C8" s="407" t="s">
        <v>1368</v>
      </c>
      <c r="D8" s="407" t="n">
        <v>0</v>
      </c>
    </row>
    <row r="9" customFormat="false" ht="26.25" hidden="false" customHeight="true" outlineLevel="0" collapsed="false">
      <c r="A9" s="405" t="s">
        <v>1372</v>
      </c>
      <c r="B9" s="407" t="s">
        <v>1368</v>
      </c>
      <c r="C9" s="407" t="s">
        <v>1368</v>
      </c>
      <c r="D9" s="407" t="s">
        <v>1368</v>
      </c>
    </row>
    <row r="11" customFormat="false" ht="15" hidden="false" customHeight="false" outlineLevel="0" collapsed="false">
      <c r="A11" s="408" t="s">
        <v>1373</v>
      </c>
      <c r="B11" s="388"/>
      <c r="C11" s="388"/>
      <c r="D11" s="388"/>
    </row>
    <row r="12" customFormat="false" ht="15" hidden="false" customHeight="false" outlineLevel="0" collapsed="false">
      <c r="A12" s="405" t="s">
        <v>1364</v>
      </c>
      <c r="B12" s="406" t="s">
        <v>1365</v>
      </c>
      <c r="C12" s="406" t="s">
        <v>1366</v>
      </c>
      <c r="D12" s="406" t="s">
        <v>38</v>
      </c>
    </row>
    <row r="13" customFormat="false" ht="26.25" hidden="false" customHeight="true" outlineLevel="0" collapsed="false">
      <c r="A13" s="405" t="s">
        <v>1367</v>
      </c>
      <c r="B13" s="407" t="s">
        <v>1374</v>
      </c>
      <c r="C13" s="407" t="n">
        <v>6</v>
      </c>
      <c r="D13" s="407" t="n">
        <v>0</v>
      </c>
    </row>
    <row r="14" customFormat="false" ht="26.25" hidden="false" customHeight="true" outlineLevel="0" collapsed="false">
      <c r="A14" s="405" t="s">
        <v>1369</v>
      </c>
      <c r="B14" s="407" t="s">
        <v>1368</v>
      </c>
      <c r="C14" s="407" t="n">
        <v>6</v>
      </c>
      <c r="D14" s="407" t="s">
        <v>1375</v>
      </c>
    </row>
    <row r="15" customFormat="false" ht="26.25" hidden="false" customHeight="true" outlineLevel="0" collapsed="false">
      <c r="A15" s="405" t="s">
        <v>1370</v>
      </c>
      <c r="B15" s="407" t="s">
        <v>1368</v>
      </c>
      <c r="C15" s="407" t="s">
        <v>1374</v>
      </c>
      <c r="D15" s="407" t="s">
        <v>1375</v>
      </c>
    </row>
    <row r="16" customFormat="false" ht="26.25" hidden="false" customHeight="true" outlineLevel="0" collapsed="false">
      <c r="A16" s="405" t="s">
        <v>1371</v>
      </c>
      <c r="B16" s="407" t="s">
        <v>1368</v>
      </c>
      <c r="C16" s="407" t="s">
        <v>1368</v>
      </c>
      <c r="D16" s="407" t="s">
        <v>1375</v>
      </c>
    </row>
    <row r="17" customFormat="false" ht="26.25" hidden="false" customHeight="true" outlineLevel="0" collapsed="false">
      <c r="A17" s="405" t="s">
        <v>1372</v>
      </c>
      <c r="B17" s="407" t="s">
        <v>1368</v>
      </c>
      <c r="C17" s="407" t="s">
        <v>1368</v>
      </c>
      <c r="D17" s="407" t="s">
        <v>1376</v>
      </c>
    </row>
  </sheetData>
  <sheetProtection sheet="true" objects="true" scenarios="true" selectLockedCells="true" selectUnlockedCells="true"/>
  <mergeCells count="2">
    <mergeCell ref="B3:D3"/>
    <mergeCell ref="B11:D11"/>
  </mergeCells>
  <printOptions headings="false" gridLines="false" gridLinesSet="true" horizontalCentered="false" verticalCentered="false"/>
  <pageMargins left="0.511805555555555" right="0.511805555555555" top="0.7875" bottom="0.7875" header="0.511805555555555" footer="0.511805555555555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A2:AB176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K191" activeCellId="0" sqref="K191"/>
    </sheetView>
  </sheetViews>
  <sheetFormatPr defaultColWidth="13.66796875" defaultRowHeight="15" zeroHeight="false" outlineLevelRow="0" outlineLevelCol="0"/>
  <cols>
    <col collapsed="false" customWidth="true" hidden="false" outlineLevel="0" max="1" min="1" style="0" width="2.57"/>
    <col collapsed="false" customWidth="true" hidden="false" outlineLevel="0" max="2" min="2" style="163" width="6.28"/>
    <col collapsed="false" customWidth="true" hidden="false" outlineLevel="0" max="3" min="3" style="0" width="25.86"/>
    <col collapsed="false" customWidth="true" hidden="false" outlineLevel="0" max="5" min="4" style="0" width="2.14"/>
    <col collapsed="false" customWidth="true" hidden="false" outlineLevel="0" max="6" min="6" style="0" width="3.86"/>
    <col collapsed="false" customWidth="true" hidden="false" outlineLevel="0" max="7" min="7" style="0" width="22.43"/>
    <col collapsed="false" customWidth="true" hidden="true" outlineLevel="0" max="8" min="8" style="0" width="2.31"/>
    <col collapsed="false" customWidth="true" hidden="false" outlineLevel="0" max="9" min="9" style="164" width="2.31"/>
    <col collapsed="false" customWidth="true" hidden="false" outlineLevel="0" max="10" min="10" style="0" width="3.86"/>
    <col collapsed="false" customWidth="true" hidden="false" outlineLevel="0" max="11" min="11" style="0" width="22.43"/>
    <col collapsed="false" customWidth="true" hidden="true" outlineLevel="0" max="12" min="12" style="0" width="2.99"/>
    <col collapsed="false" customWidth="true" hidden="false" outlineLevel="0" max="13" min="13" style="164" width="2.31"/>
    <col collapsed="false" customWidth="true" hidden="false" outlineLevel="0" max="14" min="14" style="0" width="3.86"/>
    <col collapsed="false" customWidth="true" hidden="false" outlineLevel="0" max="15" min="15" style="0" width="23.01"/>
    <col collapsed="false" customWidth="true" hidden="true" outlineLevel="0" max="16" min="16" style="212" width="2.14"/>
    <col collapsed="false" customWidth="true" hidden="false" outlineLevel="0" max="17" min="17" style="212" width="2.31"/>
    <col collapsed="false" customWidth="true" hidden="false" outlineLevel="0" max="18" min="18" style="0" width="3.86"/>
    <col collapsed="false" customWidth="true" hidden="false" outlineLevel="0" max="19" min="19" style="0" width="22.43"/>
    <col collapsed="false" customWidth="true" hidden="true" outlineLevel="0" max="20" min="20" style="0" width="2.31"/>
    <col collapsed="false" customWidth="true" hidden="false" outlineLevel="0" max="21" min="21" style="217" width="2.31"/>
    <col collapsed="false" customWidth="true" hidden="false" outlineLevel="0" max="22" min="22" style="0" width="3.86"/>
    <col collapsed="false" customWidth="true" hidden="false" outlineLevel="0" max="23" min="23" style="0" width="22.43"/>
    <col collapsed="false" customWidth="true" hidden="true" outlineLevel="0" max="24" min="24" style="217" width="2.31"/>
    <col collapsed="false" customWidth="true" hidden="true" outlineLevel="0" max="25" min="25" style="164" width="2.31"/>
  </cols>
  <sheetData>
    <row r="2" s="168" customFormat="true" ht="22.5" hidden="false" customHeight="true" outlineLevel="0" collapsed="false">
      <c r="B2" s="169" t="s">
        <v>114</v>
      </c>
      <c r="C2" s="169"/>
      <c r="F2" s="218" t="str">
        <f aca="false">'Result do Turno'!U2</f>
        <v>3o TURNO - 1a RODADA</v>
      </c>
      <c r="G2" s="218"/>
      <c r="H2" s="219"/>
      <c r="I2" s="220"/>
      <c r="J2" s="218" t="str">
        <f aca="false">'Result do Turno'!AI2</f>
        <v>3o TURNO - 2a RODADA</v>
      </c>
      <c r="K2" s="218" t="s">
        <v>144</v>
      </c>
      <c r="L2" s="219"/>
      <c r="M2" s="220"/>
      <c r="N2" s="218" t="str">
        <f aca="false">'Result do Turno'!AW2</f>
        <v>3o TURNO - 3a RODADA</v>
      </c>
      <c r="O2" s="218" t="s">
        <v>145</v>
      </c>
      <c r="P2" s="219"/>
      <c r="Q2" s="220"/>
      <c r="R2" s="218" t="str">
        <f aca="false">'Result do Turno'!BK2</f>
        <v>3o TURNO - 4a RODADA</v>
      </c>
      <c r="S2" s="218" t="s">
        <v>146</v>
      </c>
      <c r="T2" s="219"/>
      <c r="U2" s="220"/>
      <c r="V2" s="218" t="str">
        <f aca="false">'Result do Turno'!BY2</f>
        <v>3o TURNO - 5a RODADA</v>
      </c>
      <c r="W2" s="218" t="s">
        <v>147</v>
      </c>
      <c r="X2" s="220"/>
      <c r="Y2" s="170"/>
    </row>
    <row r="3" s="168" customFormat="true" ht="24.75" hidden="false" customHeight="true" outlineLevel="0" collapsed="false">
      <c r="B3" s="178" t="s">
        <v>30</v>
      </c>
      <c r="C3" s="178"/>
      <c r="F3" s="221"/>
      <c r="G3" s="222" t="str">
        <f aca="false">'Result do Turno'!U3</f>
        <v>23 a 29 Mai</v>
      </c>
      <c r="H3" s="223"/>
      <c r="I3" s="220"/>
      <c r="J3" s="221"/>
      <c r="K3" s="222" t="str">
        <f aca="false">'Result do Turno'!AJ3</f>
        <v>30 a 05 Jun</v>
      </c>
      <c r="L3" s="223"/>
      <c r="M3" s="220"/>
      <c r="N3" s="221"/>
      <c r="O3" s="222" t="str">
        <f aca="false">'Result do Turno'!AX3</f>
        <v>06 a 12 Jun</v>
      </c>
      <c r="P3" s="223"/>
      <c r="Q3" s="220"/>
      <c r="R3" s="221"/>
      <c r="S3" s="222" t="str">
        <f aca="false">'Result do Turno'!BL3</f>
        <v>13 a 19 Jun</v>
      </c>
      <c r="T3" s="223"/>
      <c r="U3" s="220"/>
      <c r="V3" s="221"/>
      <c r="W3" s="222" t="str">
        <f aca="false">'Result do Turno'!BZ3</f>
        <v>20 a 26 Jun</v>
      </c>
      <c r="X3" s="220"/>
      <c r="Y3" s="170"/>
    </row>
    <row r="4" customFormat="false" ht="15" hidden="false" customHeight="false" outlineLevel="0" collapsed="false">
      <c r="B4" s="183" t="n">
        <v>1</v>
      </c>
      <c r="C4" s="50" t="str">
        <f aca="false">'Result do Turno'!D4</f>
        <v>RODRIGO SOARES</v>
      </c>
      <c r="F4" s="224" t="str">
        <f aca="false">IF(I4=1,IF(H4=1,"»",""),IF('Result do Turno'!U4="(D)","(D)",""))</f>
        <v>»</v>
      </c>
      <c r="G4" s="225" t="str">
        <f aca="false">'Result do Turno'!V4</f>
        <v>RODRIGO SOARES</v>
      </c>
      <c r="H4" s="226" t="n">
        <f aca="false">'Result do Turno'!W4</f>
        <v>1</v>
      </c>
      <c r="I4" s="48" t="n">
        <f aca="false">IF(H4=1,1,IF(H5=1,1,0))</f>
        <v>1</v>
      </c>
      <c r="J4" s="224" t="str">
        <f aca="false">IF(M4=1,IF(L4=1,"»",""),IF('Result do Turno'!AI4="(D)","(D)",""))</f>
        <v>»</v>
      </c>
      <c r="K4" s="225" t="str">
        <f aca="false">'Result do Turno'!AJ4</f>
        <v>RODRIGO SOARES</v>
      </c>
      <c r="L4" s="226" t="n">
        <f aca="false">'Result do Turno'!AK4</f>
        <v>1</v>
      </c>
      <c r="M4" s="48" t="n">
        <f aca="false">IF(L4=1,1,IF(L5=1,1,0))</f>
        <v>1</v>
      </c>
      <c r="N4" s="224" t="str">
        <f aca="false">IF(Q4=1,IF(P4=1,"»",""),IF('Result do Turno'!AW4="(D)","(D)",""))</f>
        <v/>
      </c>
      <c r="O4" s="225" t="str">
        <f aca="false">'Result do Turno'!AX4</f>
        <v>RODRIGO SOARES</v>
      </c>
      <c r="P4" s="226" t="n">
        <f aca="false">'Result do Turno'!AY4</f>
        <v>0</v>
      </c>
      <c r="Q4" s="48" t="n">
        <f aca="false">IF(P4=1,1,IF(P5=1,1,0))</f>
        <v>1</v>
      </c>
      <c r="R4" s="224" t="str">
        <f aca="false">IF(U4=1,IF(T4=1,"»",""),IF('Result do Turno'!BK4="(D)","(D)",""))</f>
        <v/>
      </c>
      <c r="S4" s="225" t="str">
        <f aca="false">'Result do Turno'!BL4</f>
        <v>RODRIGO SOARES</v>
      </c>
      <c r="T4" s="226" t="n">
        <f aca="false">'Result do Turno'!BM4</f>
        <v>0</v>
      </c>
      <c r="U4" s="48" t="n">
        <f aca="false">IF(T4=1,1,IF(T5=1,1,0))</f>
        <v>1</v>
      </c>
      <c r="V4" s="224" t="str">
        <f aca="false">IF(Y4=1,IF(X4=1,"»",""),IF('Result do Turno'!BY4="(D)","(D)",""))</f>
        <v/>
      </c>
      <c r="W4" s="225" t="str">
        <f aca="false">'Result do Turno'!BZ4</f>
        <v>RODRIGO SOARES</v>
      </c>
      <c r="X4" s="48" t="n">
        <f aca="false">'Result do Turno'!CA4</f>
        <v>0</v>
      </c>
      <c r="Y4" s="48" t="n">
        <f aca="false">IF(X4=1,1,IF(X5=1,1,0))</f>
        <v>1</v>
      </c>
    </row>
    <row r="5" customFormat="false" ht="15" hidden="false" customHeight="false" outlineLevel="0" collapsed="false">
      <c r="B5" s="183" t="n">
        <v>2</v>
      </c>
      <c r="C5" s="50" t="str">
        <f aca="false">'Result do Turno'!D5</f>
        <v>ENZO ALCOFORADO</v>
      </c>
      <c r="F5" s="227" t="str">
        <f aca="false">IF(I5=1,IF(H5=1,"»",""),IF('Result do Turno'!U5="(D)","(D)",""))</f>
        <v/>
      </c>
      <c r="G5" s="228" t="str">
        <f aca="false">'Result do Turno'!V5</f>
        <v>GUSTAVO LUNA</v>
      </c>
      <c r="H5" s="226" t="n">
        <f aca="false">'Result do Turno'!W5</f>
        <v>0</v>
      </c>
      <c r="I5" s="48" t="n">
        <f aca="false">IF(H5=1,1,IF(H4=1,1,0))</f>
        <v>1</v>
      </c>
      <c r="J5" s="227" t="str">
        <f aca="false">IF(M5=1,IF(L5=1,"»",""),IF('Result do Turno'!AI5="(D)","(D)",""))</f>
        <v/>
      </c>
      <c r="K5" s="228" t="str">
        <f aca="false">'Result do Turno'!AJ5</f>
        <v>TIAGO PRATA</v>
      </c>
      <c r="L5" s="226" t="n">
        <f aca="false">'Result do Turno'!AK5</f>
        <v>0</v>
      </c>
      <c r="M5" s="48" t="n">
        <f aca="false">IF(L5=1,1,IF(L4=1,1,0))</f>
        <v>1</v>
      </c>
      <c r="N5" s="227" t="str">
        <f aca="false">IF(Q5=1,IF(P5=1,"»",""),IF('Result do Turno'!AW5="(D)","(D)",""))</f>
        <v>»</v>
      </c>
      <c r="O5" s="228" t="str">
        <f aca="false">'Result do Turno'!AX5</f>
        <v>DOUGLAS VELASQUEZ</v>
      </c>
      <c r="P5" s="226" t="n">
        <f aca="false">'Result do Turno'!AY5</f>
        <v>1</v>
      </c>
      <c r="Q5" s="48" t="n">
        <f aca="false">IF(P5=1,1,IF(P4=1,1,0))</f>
        <v>1</v>
      </c>
      <c r="R5" s="227" t="str">
        <f aca="false">IF(U5=1,IF(T5=1,"»",""),IF('Result do Turno'!BK5="(D)","(D)",""))</f>
        <v>»</v>
      </c>
      <c r="S5" s="228" t="str">
        <f aca="false">'Result do Turno'!BL5</f>
        <v>OTAVIO BUENO</v>
      </c>
      <c r="T5" s="226" t="n">
        <f aca="false">'Result do Turno'!BM5</f>
        <v>1</v>
      </c>
      <c r="U5" s="48" t="n">
        <f aca="false">IF(T5=1,1,IF(T4=1,1,0))</f>
        <v>1</v>
      </c>
      <c r="V5" s="227" t="str">
        <f aca="false">IF(Y5=1,IF(X5=1,"»",""),IF('Result do Turno'!BY5="(D)","(D)",""))</f>
        <v>»</v>
      </c>
      <c r="W5" s="228" t="str">
        <f aca="false">'Result do Turno'!BZ5</f>
        <v>ENZO ALCOFORADO</v>
      </c>
      <c r="X5" s="48" t="n">
        <f aca="false">'Result do Turno'!CA5</f>
        <v>1</v>
      </c>
      <c r="Y5" s="48" t="n">
        <f aca="false">IF(X5=1,1,IF(X4=1,1,0))</f>
        <v>1</v>
      </c>
      <c r="AB5" s="229"/>
    </row>
    <row r="6" customFormat="false" ht="15" hidden="false" customHeight="false" outlineLevel="0" collapsed="false">
      <c r="B6" s="183" t="n">
        <v>3</v>
      </c>
      <c r="C6" s="50" t="str">
        <f aca="false">'Result do Turno'!D6</f>
        <v>OTAVIO BUENO</v>
      </c>
      <c r="F6" s="224" t="str">
        <f aca="false">IF(I6=1,IF(H6=1,"»",""),IF('Result do Turno'!U6="(D)","(D)",""))</f>
        <v>»</v>
      </c>
      <c r="G6" s="225" t="str">
        <f aca="false">'Result do Turno'!V6</f>
        <v>ENZO ALCOFORADO</v>
      </c>
      <c r="H6" s="226" t="n">
        <f aca="false">'Result do Turno'!W6</f>
        <v>1</v>
      </c>
      <c r="I6" s="48" t="n">
        <f aca="false">IF(H6=1,1,IF(H7=1,1,0))</f>
        <v>1</v>
      </c>
      <c r="J6" s="224" t="str">
        <f aca="false">IF(M6=1,IF(L6=1,"»",""),IF('Result do Turno'!AI6="(D)","(D)",""))</f>
        <v>»</v>
      </c>
      <c r="K6" s="225" t="str">
        <f aca="false">'Result do Turno'!AJ6</f>
        <v>ENZO ALCOFORADO</v>
      </c>
      <c r="L6" s="226" t="n">
        <f aca="false">'Result do Turno'!AK6</f>
        <v>1</v>
      </c>
      <c r="M6" s="48" t="n">
        <f aca="false">IF(L6=1,1,IF(L7=1,1,0))</f>
        <v>1</v>
      </c>
      <c r="N6" s="224" t="str">
        <f aca="false">IF(Q6=1,IF(P6=1,"»",""),IF('Result do Turno'!AW6="(D)","(D)",""))</f>
        <v>»</v>
      </c>
      <c r="O6" s="225" t="str">
        <f aca="false">'Result do Turno'!AX6</f>
        <v>ENZO ALCOFORADO</v>
      </c>
      <c r="P6" s="226" t="n">
        <f aca="false">'Result do Turno'!AY6</f>
        <v>1</v>
      </c>
      <c r="Q6" s="48" t="n">
        <f aca="false">IF(P6=1,1,IF(P7=1,1,0))</f>
        <v>1</v>
      </c>
      <c r="R6" s="224" t="str">
        <f aca="false">IF(U6=1,IF(T6=1,"»",""),IF('Result do Turno'!BK6="(D)","(D)",""))</f>
        <v>»</v>
      </c>
      <c r="S6" s="225" t="str">
        <f aca="false">'Result do Turno'!BL6</f>
        <v>ENZO ALCOFORADO</v>
      </c>
      <c r="T6" s="226" t="n">
        <f aca="false">'Result do Turno'!BM6</f>
        <v>1</v>
      </c>
      <c r="U6" s="48" t="n">
        <f aca="false">IF(T6=1,1,IF(T7=1,1,0))</f>
        <v>1</v>
      </c>
      <c r="V6" s="224" t="str">
        <f aca="false">IF(Y6=1,IF(X6=1,"»",""),IF('Result do Turno'!BY6="(D)","(D)",""))</f>
        <v>»</v>
      </c>
      <c r="W6" s="225" t="str">
        <f aca="false">'Result do Turno'!BZ6</f>
        <v>OTAVIO BUENO</v>
      </c>
      <c r="X6" s="48" t="n">
        <f aca="false">'Result do Turno'!CA6</f>
        <v>1</v>
      </c>
      <c r="Y6" s="48" t="n">
        <f aca="false">IF(X6=1,1,IF(X7=1,1,0))</f>
        <v>1</v>
      </c>
    </row>
    <row r="7" customFormat="false" ht="15" hidden="false" customHeight="false" outlineLevel="0" collapsed="false">
      <c r="B7" s="183" t="n">
        <v>4</v>
      </c>
      <c r="C7" s="50" t="str">
        <f aca="false">'Result do Turno'!D7</f>
        <v>DOUGLAS VELASQUEZ</v>
      </c>
      <c r="F7" s="227" t="str">
        <f aca="false">IF(I7=1,IF(H7=1,"»",""),IF('Result do Turno'!U7="(D)","(D)",""))</f>
        <v/>
      </c>
      <c r="G7" s="228" t="str">
        <f aca="false">'Result do Turno'!V7</f>
        <v>TIAGO PRATA</v>
      </c>
      <c r="H7" s="226" t="n">
        <f aca="false">'Result do Turno'!W7</f>
        <v>0</v>
      </c>
      <c r="I7" s="48" t="n">
        <f aca="false">IF(H7=1,1,IF(H6=1,1,0))</f>
        <v>1</v>
      </c>
      <c r="J7" s="227" t="str">
        <f aca="false">IF(M7=1,IF(L7=1,"»",""),IF('Result do Turno'!AI7="(D)","(D)",""))</f>
        <v/>
      </c>
      <c r="K7" s="228" t="str">
        <f aca="false">'Result do Turno'!AJ7</f>
        <v>DOUGLAS VELASQUEZ</v>
      </c>
      <c r="L7" s="226" t="n">
        <f aca="false">'Result do Turno'!AK7</f>
        <v>0</v>
      </c>
      <c r="M7" s="48" t="n">
        <f aca="false">IF(L7=1,1,IF(L6=1,1,0))</f>
        <v>1</v>
      </c>
      <c r="N7" s="227" t="str">
        <f aca="false">IF(Q7=1,IF(P7=1,"»",""),IF('Result do Turno'!AW7="(D)","(D)",""))</f>
        <v/>
      </c>
      <c r="O7" s="228" t="str">
        <f aca="false">'Result do Turno'!AX7</f>
        <v>OTAVIO BUENO</v>
      </c>
      <c r="P7" s="226" t="n">
        <f aca="false">'Result do Turno'!AY7</f>
        <v>0</v>
      </c>
      <c r="Q7" s="48" t="n">
        <f aca="false">IF(P7=1,1,IF(P6=1,1,0))</f>
        <v>1</v>
      </c>
      <c r="R7" s="227" t="str">
        <f aca="false">IF(U7=1,IF(T7=1,"»",""),IF('Result do Turno'!BK7="(D)","(D)",""))</f>
        <v/>
      </c>
      <c r="S7" s="228" t="str">
        <f aca="false">'Result do Turno'!BL7</f>
        <v>GUSTAVO LUNA</v>
      </c>
      <c r="T7" s="226" t="n">
        <f aca="false">'Result do Turno'!BM7</f>
        <v>0</v>
      </c>
      <c r="U7" s="48" t="n">
        <f aca="false">IF(T7=1,1,IF(T6=1,1,0))</f>
        <v>1</v>
      </c>
      <c r="V7" s="227" t="str">
        <f aca="false">IF(Y7=1,IF(X7=1,"»",""),IF('Result do Turno'!BY7="(D)","(D)",""))</f>
        <v/>
      </c>
      <c r="W7" s="228" t="str">
        <f aca="false">'Result do Turno'!BZ7</f>
        <v>TIAGO PRATA</v>
      </c>
      <c r="X7" s="48" t="n">
        <f aca="false">'Result do Turno'!CA7</f>
        <v>0</v>
      </c>
      <c r="Y7" s="48" t="n">
        <f aca="false">IF(X7=1,1,IF(X6=1,1,0))</f>
        <v>1</v>
      </c>
    </row>
    <row r="8" customFormat="false" ht="15" hidden="false" customHeight="false" outlineLevel="0" collapsed="false">
      <c r="B8" s="183" t="n">
        <v>5</v>
      </c>
      <c r="C8" s="50" t="str">
        <f aca="false">'Result do Turno'!D8</f>
        <v>TIAGO PRATA</v>
      </c>
      <c r="F8" s="224" t="str">
        <f aca="false">IF(I8=1,IF(H8=1,"»",""),IF('Result do Turno'!U8="(D)","(D)",""))</f>
        <v/>
      </c>
      <c r="G8" s="225" t="str">
        <f aca="false">'Result do Turno'!V8</f>
        <v>OTAVIO BUENO</v>
      </c>
      <c r="H8" s="226" t="n">
        <f aca="false">'Result do Turno'!W8</f>
        <v>0</v>
      </c>
      <c r="I8" s="48" t="n">
        <f aca="false">IF(H8=1,1,IF(H9=1,1,0))</f>
        <v>1</v>
      </c>
      <c r="J8" s="224" t="str">
        <f aca="false">IF(M8=1,IF(L8=1,"»",""),IF('Result do Turno'!AI8="(D)","(D)",""))</f>
        <v/>
      </c>
      <c r="K8" s="225" t="str">
        <f aca="false">'Result do Turno'!AJ8</f>
        <v>OTAVIO BUENO</v>
      </c>
      <c r="L8" s="226" t="n">
        <f aca="false">'Result do Turno'!AK8</f>
        <v>0</v>
      </c>
      <c r="M8" s="48" t="n">
        <f aca="false">IF(L8=1,1,IF(L9=1,1,0))</f>
        <v>1</v>
      </c>
      <c r="N8" s="224" t="str">
        <f aca="false">IF(Q8=1,IF(P8=1,"»",""),IF('Result do Turno'!AW8="(D)","(D)",""))</f>
        <v/>
      </c>
      <c r="O8" s="225" t="str">
        <f aca="false">'Result do Turno'!AX8</f>
        <v>TIAGO PRATA</v>
      </c>
      <c r="P8" s="226" t="n">
        <f aca="false">'Result do Turno'!AY8</f>
        <v>0</v>
      </c>
      <c r="Q8" s="48" t="n">
        <f aca="false">IF(P8=1,1,IF(P9=1,1,0))</f>
        <v>1</v>
      </c>
      <c r="R8" s="224" t="str">
        <f aca="false">IF(U8=1,IF(T8=1,"»",""),IF('Result do Turno'!BK8="(D)","(D)",""))</f>
        <v/>
      </c>
      <c r="S8" s="225" t="str">
        <f aca="false">'Result do Turno'!BL8</f>
        <v>TIAGO PRATA</v>
      </c>
      <c r="T8" s="226" t="n">
        <f aca="false">'Result do Turno'!BM8</f>
        <v>0</v>
      </c>
      <c r="U8" s="48" t="n">
        <f aca="false">IF(T8=1,1,IF(T9=1,1,0))</f>
        <v>1</v>
      </c>
      <c r="V8" s="224" t="str">
        <f aca="false">IF(Y8=1,IF(X8=1,"»",""),IF('Result do Turno'!BY8="(D)","(D)",""))</f>
        <v/>
      </c>
      <c r="W8" s="225" t="str">
        <f aca="false">'Result do Turno'!BZ8</f>
        <v>DOUGLAS VELASQUEZ</v>
      </c>
      <c r="X8" s="48" t="n">
        <f aca="false">'Result do Turno'!CA8</f>
        <v>0</v>
      </c>
      <c r="Y8" s="48" t="n">
        <f aca="false">IF(X8=1,1,IF(X9=1,1,0))</f>
        <v>1</v>
      </c>
    </row>
    <row r="9" customFormat="false" ht="15" hidden="false" customHeight="false" outlineLevel="0" collapsed="false">
      <c r="B9" s="190" t="n">
        <v>6</v>
      </c>
      <c r="C9" s="101" t="str">
        <f aca="false">'Result do Turno'!D9</f>
        <v>GUSTAVO LUNA</v>
      </c>
      <c r="F9" s="230" t="str">
        <f aca="false">IF(I9=1,IF(H9=1,"»",""),IF('Result do Turno'!U9="(D)","(D)",""))</f>
        <v>»</v>
      </c>
      <c r="G9" s="231" t="str">
        <f aca="false">'Result do Turno'!V9</f>
        <v>DOUGLAS VELASQUEZ</v>
      </c>
      <c r="H9" s="226" t="n">
        <f aca="false">'Result do Turno'!W9</f>
        <v>1</v>
      </c>
      <c r="I9" s="48" t="n">
        <f aca="false">IF(H9=1,1,IF(H8=1,1,0))</f>
        <v>1</v>
      </c>
      <c r="J9" s="230" t="str">
        <f aca="false">IF(M9=1,IF(L9=1,"»",""),IF('Result do Turno'!AI9="(D)","(D)",""))</f>
        <v>»</v>
      </c>
      <c r="K9" s="231" t="str">
        <f aca="false">'Result do Turno'!AJ9</f>
        <v>GUSTAVO LUNA</v>
      </c>
      <c r="L9" s="226" t="n">
        <f aca="false">'Result do Turno'!AK9</f>
        <v>1</v>
      </c>
      <c r="M9" s="48" t="n">
        <f aca="false">IF(L9=1,1,IF(L8=1,1,0))</f>
        <v>1</v>
      </c>
      <c r="N9" s="230" t="str">
        <f aca="false">IF(Q9=1,IF(P9=1,"»",""),IF('Result do Turno'!AW9="(D)","(D)",""))</f>
        <v>»</v>
      </c>
      <c r="O9" s="231" t="str">
        <f aca="false">'Result do Turno'!AX9</f>
        <v>GUSTAVO LUNA</v>
      </c>
      <c r="P9" s="226" t="n">
        <f aca="false">'Result do Turno'!AY9</f>
        <v>1</v>
      </c>
      <c r="Q9" s="48" t="n">
        <f aca="false">IF(P9=1,1,IF(P8=1,1,0))</f>
        <v>1</v>
      </c>
      <c r="R9" s="230" t="str">
        <f aca="false">IF(U9=1,IF(T9=1,"»",""),IF('Result do Turno'!BK9="(D)","(D)",""))</f>
        <v>»</v>
      </c>
      <c r="S9" s="231" t="str">
        <f aca="false">'Result do Turno'!BL9</f>
        <v>DOUGLAS VELASQUEZ</v>
      </c>
      <c r="T9" s="226" t="n">
        <f aca="false">'Result do Turno'!BM9</f>
        <v>1</v>
      </c>
      <c r="U9" s="48" t="n">
        <f aca="false">IF(T9=1,1,IF(T8=1,1,0))</f>
        <v>1</v>
      </c>
      <c r="V9" s="230" t="str">
        <f aca="false">IF(Y9=1,IF(X9=1,"»",""),IF('Result do Turno'!BY9="(D)","(D)",""))</f>
        <v>»</v>
      </c>
      <c r="W9" s="231" t="str">
        <f aca="false">'Result do Turno'!BZ9</f>
        <v>GUSTAVO LUNA</v>
      </c>
      <c r="X9" s="48" t="n">
        <f aca="false">'Result do Turno'!CA9</f>
        <v>1</v>
      </c>
      <c r="Y9" s="48" t="n">
        <f aca="false">IF(X9=1,1,IF(X8=1,1,0))</f>
        <v>1</v>
      </c>
    </row>
    <row r="10" customFormat="false" ht="15" hidden="false" customHeight="false" outlineLevel="0" collapsed="false">
      <c r="H10" s="212"/>
      <c r="I10" s="48"/>
      <c r="L10" s="212"/>
      <c r="M10" s="48"/>
      <c r="Q10" s="48"/>
      <c r="T10" s="212"/>
      <c r="U10" s="48"/>
      <c r="X10" s="48"/>
      <c r="Y10" s="48"/>
    </row>
    <row r="11" s="168" customFormat="true" ht="22.5" hidden="false" customHeight="true" outlineLevel="0" collapsed="false">
      <c r="B11" s="232" t="s">
        <v>118</v>
      </c>
      <c r="C11" s="232"/>
      <c r="F11" s="218" t="str">
        <f aca="false">F2</f>
        <v>3o TURNO - 1a RODADA</v>
      </c>
      <c r="G11" s="218" t="s">
        <v>148</v>
      </c>
      <c r="H11" s="219"/>
      <c r="I11" s="220"/>
      <c r="J11" s="218" t="str">
        <f aca="false">J2</f>
        <v>3o TURNO - 2a RODADA</v>
      </c>
      <c r="K11" s="218" t="s">
        <v>144</v>
      </c>
      <c r="L11" s="219"/>
      <c r="M11" s="220"/>
      <c r="N11" s="218" t="str">
        <f aca="false">N2</f>
        <v>3o TURNO - 3a RODADA</v>
      </c>
      <c r="O11" s="218" t="s">
        <v>145</v>
      </c>
      <c r="P11" s="219"/>
      <c r="Q11" s="220"/>
      <c r="R11" s="218" t="str">
        <f aca="false">R2</f>
        <v>3o TURNO - 4a RODADA</v>
      </c>
      <c r="S11" s="218" t="s">
        <v>146</v>
      </c>
      <c r="T11" s="219"/>
      <c r="U11" s="220"/>
      <c r="V11" s="218" t="str">
        <f aca="false">V2</f>
        <v>3o TURNO - 5a RODADA</v>
      </c>
      <c r="W11" s="218" t="s">
        <v>147</v>
      </c>
      <c r="X11" s="48"/>
      <c r="Y11" s="48"/>
    </row>
    <row r="12" s="168" customFormat="true" ht="24.75" hidden="false" customHeight="true" outlineLevel="0" collapsed="false">
      <c r="B12" s="178" t="s">
        <v>30</v>
      </c>
      <c r="C12" s="178"/>
      <c r="F12" s="221"/>
      <c r="G12" s="222" t="str">
        <f aca="false">G3</f>
        <v>23 a 29 Mai</v>
      </c>
      <c r="H12" s="223"/>
      <c r="I12" s="220"/>
      <c r="J12" s="221"/>
      <c r="K12" s="222" t="str">
        <f aca="false">K3</f>
        <v>30 a 05 Jun</v>
      </c>
      <c r="L12" s="223"/>
      <c r="M12" s="220"/>
      <c r="N12" s="221"/>
      <c r="O12" s="222" t="str">
        <f aca="false">O3</f>
        <v>06 a 12 Jun</v>
      </c>
      <c r="P12" s="223"/>
      <c r="Q12" s="220"/>
      <c r="R12" s="221"/>
      <c r="S12" s="222" t="str">
        <f aca="false">S3</f>
        <v>13 a 19 Jun</v>
      </c>
      <c r="T12" s="223"/>
      <c r="U12" s="220"/>
      <c r="V12" s="221"/>
      <c r="W12" s="222" t="str">
        <f aca="false">W3</f>
        <v>20 a 26 Jun</v>
      </c>
      <c r="X12" s="48"/>
      <c r="Y12" s="48"/>
    </row>
    <row r="13" customFormat="false" ht="15" hidden="false" customHeight="false" outlineLevel="0" collapsed="false">
      <c r="B13" s="183" t="n">
        <v>1</v>
      </c>
      <c r="C13" s="50" t="str">
        <f aca="false">'Result do Turno'!D13</f>
        <v>GUSTAVO ALMEIDA</v>
      </c>
      <c r="F13" s="224" t="str">
        <f aca="false">IF(I13=1,IF(H13=1,"»",""),IF('Result do Turno'!U13="(D)","(D)",""))</f>
        <v>»</v>
      </c>
      <c r="G13" s="225" t="str">
        <f aca="false">'Result do Turno'!V13</f>
        <v>GUSTAVO ALMEIDA</v>
      </c>
      <c r="H13" s="226" t="n">
        <f aca="false">'Result do Turno'!W13</f>
        <v>1</v>
      </c>
      <c r="I13" s="48" t="n">
        <f aca="false">IF(H13=1,1,IF(H14=1,1,0))</f>
        <v>1</v>
      </c>
      <c r="J13" s="224" t="str">
        <f aca="false">IF(M13=1,IF(L13=1,"»",""),IF('Result do Turno'!AI13="(D)","(D)",""))</f>
        <v>»</v>
      </c>
      <c r="K13" s="225" t="str">
        <f aca="false">'Result do Turno'!AJ13</f>
        <v>GUSTAVO ALMEIDA</v>
      </c>
      <c r="L13" s="226" t="n">
        <f aca="false">'Result do Turno'!AK13</f>
        <v>1</v>
      </c>
      <c r="M13" s="48" t="n">
        <f aca="false">IF(L13=1,1,IF(L14=1,1,0))</f>
        <v>1</v>
      </c>
      <c r="N13" s="224" t="str">
        <f aca="false">IF(Q13=1,IF(P13=1,"»",""),IF('Result do Turno'!AW13="(D)","(D)",""))</f>
        <v>»</v>
      </c>
      <c r="O13" s="225" t="str">
        <f aca="false">'Result do Turno'!AX13</f>
        <v>GUSTAVO ALMEIDA</v>
      </c>
      <c r="P13" s="226" t="n">
        <f aca="false">'Result do Turno'!AY13</f>
        <v>1</v>
      </c>
      <c r="Q13" s="48" t="n">
        <f aca="false">IF(P13=1,1,IF(P14=1,1,0))</f>
        <v>1</v>
      </c>
      <c r="R13" s="224" t="str">
        <f aca="false">IF(U13=1,IF(T13=1,"»",""),IF('Result do Turno'!BK13="(D)","(D)",""))</f>
        <v>»</v>
      </c>
      <c r="S13" s="225" t="str">
        <f aca="false">'Result do Turno'!BL13</f>
        <v>GUSTAVO ALMEIDA</v>
      </c>
      <c r="T13" s="226" t="n">
        <f aca="false">'Result do Turno'!BM13</f>
        <v>1</v>
      </c>
      <c r="U13" s="48" t="n">
        <f aca="false">IF(T13=1,1,IF(T14=1,1,0))</f>
        <v>1</v>
      </c>
      <c r="V13" s="224" t="str">
        <f aca="false">IF(Y13=1,IF(X13=1,"»",""),IF('Result do Turno'!BY13="(D)","(D)",""))</f>
        <v>»</v>
      </c>
      <c r="W13" s="225" t="str">
        <f aca="false">'Result do Turno'!BZ13</f>
        <v>GUSTAVO ALMEIDA</v>
      </c>
      <c r="X13" s="48" t="n">
        <f aca="false">'Result do Turno'!CA13</f>
        <v>1</v>
      </c>
      <c r="Y13" s="48" t="n">
        <f aca="false">IF(X13=1,1,IF(X14=1,1,0))</f>
        <v>1</v>
      </c>
    </row>
    <row r="14" customFormat="false" ht="15" hidden="false" customHeight="false" outlineLevel="0" collapsed="false">
      <c r="B14" s="183" t="n">
        <v>2</v>
      </c>
      <c r="C14" s="50" t="str">
        <f aca="false">'Result do Turno'!D14</f>
        <v>AMADEU FACANHA</v>
      </c>
      <c r="F14" s="227" t="str">
        <f aca="false">IF(I14=1,IF(H14=1,"»",""),IF('Result do Turno'!U14="(D)","(D)",""))</f>
        <v/>
      </c>
      <c r="G14" s="228" t="str">
        <f aca="false">'Result do Turno'!V14</f>
        <v>LUCIO MESQUITA</v>
      </c>
      <c r="H14" s="226" t="n">
        <f aca="false">'Result do Turno'!W14</f>
        <v>0</v>
      </c>
      <c r="I14" s="48" t="n">
        <f aca="false">IF(H14=1,1,IF(H13=1,1,0))</f>
        <v>1</v>
      </c>
      <c r="J14" s="227" t="str">
        <f aca="false">IF(M14=1,IF(L14=1,"»",""),IF('Result do Turno'!AI14="(D)","(D)",""))</f>
        <v/>
      </c>
      <c r="K14" s="228" t="str">
        <f aca="false">'Result do Turno'!AJ14</f>
        <v>CARLOS BRISSOLA</v>
      </c>
      <c r="L14" s="226" t="n">
        <f aca="false">'Result do Turno'!AK14</f>
        <v>0</v>
      </c>
      <c r="M14" s="48" t="n">
        <f aca="false">IF(L14=1,1,IF(L13=1,1,0))</f>
        <v>1</v>
      </c>
      <c r="N14" s="227" t="str">
        <f aca="false">IF(Q14=1,IF(P14=1,"»",""),IF('Result do Turno'!AW14="(D)","(D)",""))</f>
        <v/>
      </c>
      <c r="O14" s="228" t="str">
        <f aca="false">'Result do Turno'!AX14</f>
        <v>ANA CLAUDIA</v>
      </c>
      <c r="P14" s="226" t="n">
        <f aca="false">'Result do Turno'!AY14</f>
        <v>0</v>
      </c>
      <c r="Q14" s="48" t="n">
        <f aca="false">IF(P14=1,1,IF(P13=1,1,0))</f>
        <v>1</v>
      </c>
      <c r="R14" s="227" t="str">
        <f aca="false">IF(U14=1,IF(T14=1,"»",""),IF('Result do Turno'!BK14="(D)","(D)",""))</f>
        <v/>
      </c>
      <c r="S14" s="228" t="str">
        <f aca="false">'Result do Turno'!BL14</f>
        <v>IVO RODCZ</v>
      </c>
      <c r="T14" s="226" t="n">
        <f aca="false">'Result do Turno'!BM14</f>
        <v>0</v>
      </c>
      <c r="U14" s="48" t="n">
        <f aca="false">IF(T14=1,1,IF(T13=1,1,0))</f>
        <v>1</v>
      </c>
      <c r="V14" s="227" t="str">
        <f aca="false">IF(Y14=1,IF(X14=1,"»",""),IF('Result do Turno'!BY14="(D)","(D)",""))</f>
        <v/>
      </c>
      <c r="W14" s="228" t="str">
        <f aca="false">'Result do Turno'!BZ14</f>
        <v>AMADEU FACANHA</v>
      </c>
      <c r="X14" s="48" t="n">
        <f aca="false">'Result do Turno'!CA14</f>
        <v>0</v>
      </c>
      <c r="Y14" s="48" t="n">
        <f aca="false">IF(X14=1,1,IF(X13=1,1,0))</f>
        <v>1</v>
      </c>
    </row>
    <row r="15" customFormat="false" ht="15" hidden="false" customHeight="false" outlineLevel="0" collapsed="false">
      <c r="B15" s="183" t="n">
        <v>3</v>
      </c>
      <c r="C15" s="50" t="str">
        <f aca="false">'Result do Turno'!D15</f>
        <v>IVO RODCZ</v>
      </c>
      <c r="F15" s="224" t="str">
        <f aca="false">IF(I15=1,IF(H15=1,"»",""),IF('Result do Turno'!U15="(D)","(D)",""))</f>
        <v/>
      </c>
      <c r="G15" s="225" t="str">
        <f aca="false">'Result do Turno'!V15</f>
        <v>AMADEU FACANHA</v>
      </c>
      <c r="H15" s="226" t="n">
        <f aca="false">'Result do Turno'!W15</f>
        <v>0</v>
      </c>
      <c r="I15" s="48" t="n">
        <f aca="false">IF(H15=1,1,IF(H16=1,1,0))</f>
        <v>1</v>
      </c>
      <c r="J15" s="224" t="str">
        <f aca="false">IF(M15=1,IF(L15=1,"»",""),IF('Result do Turno'!AI15="(D)","(D)",""))</f>
        <v>»</v>
      </c>
      <c r="K15" s="225" t="str">
        <f aca="false">'Result do Turno'!AJ15</f>
        <v>AMADEU FACANHA</v>
      </c>
      <c r="L15" s="226" t="n">
        <f aca="false">'Result do Turno'!AK15</f>
        <v>1</v>
      </c>
      <c r="M15" s="48" t="n">
        <f aca="false">IF(L15=1,1,IF(L16=1,1,0))</f>
        <v>1</v>
      </c>
      <c r="N15" s="224" t="str">
        <f aca="false">IF(Q15=1,IF(P15=1,"»",""),IF('Result do Turno'!AW15="(D)","(D)",""))</f>
        <v/>
      </c>
      <c r="O15" s="225" t="str">
        <f aca="false">'Result do Turno'!AX15</f>
        <v>AMADEU FACANHA</v>
      </c>
      <c r="P15" s="226" t="n">
        <f aca="false">'Result do Turno'!AY15</f>
        <v>0</v>
      </c>
      <c r="Q15" s="48" t="n">
        <f aca="false">IF(P15=1,1,IF(P16=1,1,0))</f>
        <v>1</v>
      </c>
      <c r="R15" s="224" t="str">
        <f aca="false">IF(U15=1,IF(T15=1,"»",""),IF('Result do Turno'!BK15="(D)","(D)",""))</f>
        <v/>
      </c>
      <c r="S15" s="225" t="str">
        <f aca="false">'Result do Turno'!BL15</f>
        <v>AMADEU FACANHA</v>
      </c>
      <c r="T15" s="226" t="n">
        <f aca="false">'Result do Turno'!BM15</f>
        <v>0</v>
      </c>
      <c r="U15" s="48" t="n">
        <f aca="false">IF(T15=1,1,IF(T16=1,1,0))</f>
        <v>1</v>
      </c>
      <c r="V15" s="224" t="str">
        <f aca="false">IF(Y15=1,IF(X15=1,"»",""),IF('Result do Turno'!BY15="(D)","(D)",""))</f>
        <v/>
      </c>
      <c r="W15" s="225" t="str">
        <f aca="false">'Result do Turno'!BZ15</f>
        <v>IVO RODCZ</v>
      </c>
      <c r="X15" s="48" t="n">
        <f aca="false">'Result do Turno'!CA15</f>
        <v>0</v>
      </c>
      <c r="Y15" s="48" t="n">
        <f aca="false">IF(X15=1,1,IF(X16=1,1,0))</f>
        <v>1</v>
      </c>
    </row>
    <row r="16" customFormat="false" ht="15" hidden="false" customHeight="false" outlineLevel="0" collapsed="false">
      <c r="B16" s="183" t="n">
        <v>4</v>
      </c>
      <c r="C16" s="50" t="str">
        <f aca="false">'Result do Turno'!D16</f>
        <v>ANA CLAUDIA</v>
      </c>
      <c r="F16" s="227" t="str">
        <f aca="false">IF(I16=1,IF(H16=1,"»",""),IF('Result do Turno'!U16="(D)","(D)",""))</f>
        <v>»</v>
      </c>
      <c r="G16" s="228" t="str">
        <f aca="false">'Result do Turno'!V16</f>
        <v>CARLOS BRISSOLA</v>
      </c>
      <c r="H16" s="226" t="n">
        <f aca="false">'Result do Turno'!W16</f>
        <v>1</v>
      </c>
      <c r="I16" s="48" t="n">
        <f aca="false">IF(H16=1,1,IF(H15=1,1,0))</f>
        <v>1</v>
      </c>
      <c r="J16" s="227" t="str">
        <f aca="false">IF(M16=1,IF(L16=1,"»",""),IF('Result do Turno'!AI16="(D)","(D)",""))</f>
        <v/>
      </c>
      <c r="K16" s="228" t="str">
        <f aca="false">'Result do Turno'!AJ16</f>
        <v>ANA CLAUDIA</v>
      </c>
      <c r="L16" s="226" t="n">
        <f aca="false">'Result do Turno'!AK16</f>
        <v>0</v>
      </c>
      <c r="M16" s="48" t="n">
        <f aca="false">IF(L16=1,1,IF(L15=1,1,0))</f>
        <v>1</v>
      </c>
      <c r="N16" s="227" t="str">
        <f aca="false">IF(Q16=1,IF(P16=1,"»",""),IF('Result do Turno'!AW16="(D)","(D)",""))</f>
        <v>»</v>
      </c>
      <c r="O16" s="228" t="str">
        <f aca="false">'Result do Turno'!AX16</f>
        <v>IVO RODCZ</v>
      </c>
      <c r="P16" s="226" t="n">
        <f aca="false">'Result do Turno'!AY16</f>
        <v>1</v>
      </c>
      <c r="Q16" s="48" t="n">
        <f aca="false">IF(P16=1,1,IF(P15=1,1,0))</f>
        <v>1</v>
      </c>
      <c r="R16" s="227" t="str">
        <f aca="false">IF(U16=1,IF(T16=1,"»",""),IF('Result do Turno'!BK16="(D)","(D)",""))</f>
        <v>»</v>
      </c>
      <c r="S16" s="228" t="str">
        <f aca="false">'Result do Turno'!BL16</f>
        <v>LUCIO MESQUITA</v>
      </c>
      <c r="T16" s="226" t="n">
        <f aca="false">'Result do Turno'!BM16</f>
        <v>1</v>
      </c>
      <c r="U16" s="48" t="n">
        <f aca="false">IF(T16=1,1,IF(T15=1,1,0))</f>
        <v>1</v>
      </c>
      <c r="V16" s="227" t="str">
        <f aca="false">IF(Y16=1,IF(X16=1,"»",""),IF('Result do Turno'!BY16="(D)","(D)",""))</f>
        <v>»</v>
      </c>
      <c r="W16" s="228" t="str">
        <f aca="false">'Result do Turno'!BZ16</f>
        <v>CARLOS BRISSOLA</v>
      </c>
      <c r="X16" s="48" t="n">
        <f aca="false">'Result do Turno'!CA16</f>
        <v>1</v>
      </c>
      <c r="Y16" s="48" t="n">
        <f aca="false">IF(X16=1,1,IF(X15=1,1,0))</f>
        <v>1</v>
      </c>
    </row>
    <row r="17" customFormat="false" ht="15" hidden="false" customHeight="false" outlineLevel="0" collapsed="false">
      <c r="B17" s="183" t="n">
        <v>5</v>
      </c>
      <c r="C17" s="50" t="str">
        <f aca="false">'Result do Turno'!D17</f>
        <v>CARLOS BRISSOLA</v>
      </c>
      <c r="F17" s="224" t="str">
        <f aca="false">IF(I17=1,IF(H17=1,"»",""),IF('Result do Turno'!U17="(D)","(D)",""))</f>
        <v/>
      </c>
      <c r="G17" s="225" t="str">
        <f aca="false">'Result do Turno'!V17</f>
        <v>IVO RODCZ</v>
      </c>
      <c r="H17" s="226" t="n">
        <f aca="false">'Result do Turno'!W17</f>
        <v>0</v>
      </c>
      <c r="I17" s="48" t="n">
        <f aca="false">IF(H17=1,1,IF(H18=1,1,0))</f>
        <v>1</v>
      </c>
      <c r="J17" s="224" t="str">
        <f aca="false">IF(M17=1,IF(L17=1,"»",""),IF('Result do Turno'!AI17="(D)","(D)",""))</f>
        <v>»</v>
      </c>
      <c r="K17" s="225" t="str">
        <f aca="false">'Result do Turno'!AJ17</f>
        <v>IVO RODCZ</v>
      </c>
      <c r="L17" s="226" t="n">
        <f aca="false">'Result do Turno'!AK17</f>
        <v>1</v>
      </c>
      <c r="M17" s="48" t="n">
        <f aca="false">IF(L17=1,1,IF(L18=1,1,0))</f>
        <v>1</v>
      </c>
      <c r="N17" s="224" t="str">
        <f aca="false">IF(Q17=1,IF(P17=1,"»",""),IF('Result do Turno'!AW17="(D)","(D)",""))</f>
        <v>»</v>
      </c>
      <c r="O17" s="225" t="str">
        <f aca="false">'Result do Turno'!AX17</f>
        <v>CARLOS BRISSOLA</v>
      </c>
      <c r="P17" s="226" t="n">
        <f aca="false">'Result do Turno'!AY17</f>
        <v>1</v>
      </c>
      <c r="Q17" s="48" t="n">
        <f aca="false">IF(P17=1,1,IF(P18=1,1,0))</f>
        <v>1</v>
      </c>
      <c r="R17" s="224" t="str">
        <f aca="false">IF(U17=1,IF(T17=1,"»",""),IF('Result do Turno'!BK17="(D)","(D)",""))</f>
        <v>»</v>
      </c>
      <c r="S17" s="225" t="str">
        <f aca="false">'Result do Turno'!BL17</f>
        <v>CARLOS BRISSOLA</v>
      </c>
      <c r="T17" s="226" t="n">
        <f aca="false">'Result do Turno'!BM17</f>
        <v>1</v>
      </c>
      <c r="U17" s="48" t="n">
        <f aca="false">IF(T17=1,1,IF(T18=1,1,0))</f>
        <v>1</v>
      </c>
      <c r="V17" s="224" t="str">
        <f aca="false">IF(Y17=1,IF(X17=1,"»",""),IF('Result do Turno'!BY17="(D)","(D)",""))</f>
        <v/>
      </c>
      <c r="W17" s="225" t="str">
        <f aca="false">'Result do Turno'!BZ17</f>
        <v>ANA CLAUDIA</v>
      </c>
      <c r="X17" s="48" t="n">
        <f aca="false">'Result do Turno'!CA17</f>
        <v>0</v>
      </c>
      <c r="Y17" s="48" t="n">
        <f aca="false">IF(X17=1,1,IF(X18=1,1,0))</f>
        <v>1</v>
      </c>
    </row>
    <row r="18" customFormat="false" ht="15" hidden="false" customHeight="false" outlineLevel="0" collapsed="false">
      <c r="B18" s="190" t="n">
        <v>6</v>
      </c>
      <c r="C18" s="101" t="str">
        <f aca="false">'Result do Turno'!D18</f>
        <v>LUCIO MESQUITA</v>
      </c>
      <c r="F18" s="230" t="str">
        <f aca="false">IF(I18=1,IF(H18=1,"»",""),IF('Result do Turno'!U18="(D)","(D)",""))</f>
        <v>»</v>
      </c>
      <c r="G18" s="231" t="str">
        <f aca="false">'Result do Turno'!V18</f>
        <v>ANA CLAUDIA</v>
      </c>
      <c r="H18" s="226" t="n">
        <f aca="false">'Result do Turno'!W18</f>
        <v>1</v>
      </c>
      <c r="I18" s="48" t="n">
        <f aca="false">IF(H18=1,1,IF(H17=1,1,0))</f>
        <v>1</v>
      </c>
      <c r="J18" s="230" t="str">
        <f aca="false">IF(M18=1,IF(L18=1,"»",""),IF('Result do Turno'!AI18="(D)","(D)",""))</f>
        <v/>
      </c>
      <c r="K18" s="231" t="str">
        <f aca="false">'Result do Turno'!AJ18</f>
        <v>LUCIO MESQUITA</v>
      </c>
      <c r="L18" s="226" t="n">
        <f aca="false">'Result do Turno'!AK18</f>
        <v>0</v>
      </c>
      <c r="M18" s="48" t="n">
        <f aca="false">IF(L18=1,1,IF(L17=1,1,0))</f>
        <v>1</v>
      </c>
      <c r="N18" s="230" t="str">
        <f aca="false">IF(Q18=1,IF(P18=1,"»",""),IF('Result do Turno'!AW18="(D)","(D)",""))</f>
        <v/>
      </c>
      <c r="O18" s="231" t="str">
        <f aca="false">'Result do Turno'!AX18</f>
        <v>LUCIO MESQUITA</v>
      </c>
      <c r="P18" s="226" t="n">
        <f aca="false">'Result do Turno'!AY18</f>
        <v>0</v>
      </c>
      <c r="Q18" s="48" t="n">
        <f aca="false">IF(P18=1,1,IF(P17=1,1,0))</f>
        <v>1</v>
      </c>
      <c r="R18" s="230" t="str">
        <f aca="false">IF(U18=1,IF(T18=1,"»",""),IF('Result do Turno'!BK18="(D)","(D)",""))</f>
        <v/>
      </c>
      <c r="S18" s="231" t="str">
        <f aca="false">'Result do Turno'!BL18</f>
        <v>ANA CLAUDIA</v>
      </c>
      <c r="T18" s="226" t="n">
        <f aca="false">'Result do Turno'!BM18</f>
        <v>0</v>
      </c>
      <c r="U18" s="48" t="n">
        <f aca="false">IF(T18=1,1,IF(T17=1,1,0))</f>
        <v>1</v>
      </c>
      <c r="V18" s="230" t="str">
        <f aca="false">IF(Y18=1,IF(X18=1,"»",""),IF('Result do Turno'!BY18="(D)","(D)",""))</f>
        <v>»</v>
      </c>
      <c r="W18" s="231" t="str">
        <f aca="false">'Result do Turno'!BZ18</f>
        <v>LUCIO MESQUITA</v>
      </c>
      <c r="X18" s="48" t="n">
        <f aca="false">'Result do Turno'!CA18</f>
        <v>1</v>
      </c>
      <c r="Y18" s="48" t="n">
        <f aca="false">IF(X18=1,1,IF(X17=1,1,0))</f>
        <v>1</v>
      </c>
    </row>
    <row r="19" customFormat="false" ht="15" hidden="false" customHeight="false" outlineLevel="0" collapsed="false">
      <c r="H19" s="212"/>
      <c r="I19" s="48"/>
      <c r="L19" s="212"/>
      <c r="M19" s="48"/>
      <c r="Q19" s="48"/>
      <c r="T19" s="212"/>
      <c r="U19" s="48"/>
      <c r="X19" s="48"/>
      <c r="Y19" s="48"/>
    </row>
    <row r="20" s="168" customFormat="true" ht="22.5" hidden="false" customHeight="true" outlineLevel="0" collapsed="false">
      <c r="B20" s="232" t="s">
        <v>119</v>
      </c>
      <c r="C20" s="232"/>
      <c r="F20" s="218" t="str">
        <f aca="false">F11</f>
        <v>3o TURNO - 1a RODADA</v>
      </c>
      <c r="G20" s="218" t="s">
        <v>148</v>
      </c>
      <c r="H20" s="219"/>
      <c r="I20" s="220"/>
      <c r="J20" s="218" t="str">
        <f aca="false">J11</f>
        <v>3o TURNO - 2a RODADA</v>
      </c>
      <c r="K20" s="218" t="s">
        <v>144</v>
      </c>
      <c r="L20" s="219"/>
      <c r="M20" s="220"/>
      <c r="N20" s="218" t="str">
        <f aca="false">N11</f>
        <v>3o TURNO - 3a RODADA</v>
      </c>
      <c r="O20" s="218" t="s">
        <v>145</v>
      </c>
      <c r="P20" s="219"/>
      <c r="Q20" s="220"/>
      <c r="R20" s="218" t="str">
        <f aca="false">R11</f>
        <v>3o TURNO - 4a RODADA</v>
      </c>
      <c r="S20" s="218" t="s">
        <v>146</v>
      </c>
      <c r="T20" s="219"/>
      <c r="U20" s="220"/>
      <c r="V20" s="218" t="str">
        <f aca="false">V11</f>
        <v>3o TURNO - 5a RODADA</v>
      </c>
      <c r="W20" s="218" t="s">
        <v>147</v>
      </c>
      <c r="X20" s="48"/>
      <c r="Y20" s="48"/>
    </row>
    <row r="21" s="168" customFormat="true" ht="24.75" hidden="false" customHeight="true" outlineLevel="0" collapsed="false">
      <c r="B21" s="178" t="s">
        <v>30</v>
      </c>
      <c r="C21" s="178"/>
      <c r="F21" s="221"/>
      <c r="G21" s="222" t="str">
        <f aca="false">G12</f>
        <v>23 a 29 Mai</v>
      </c>
      <c r="H21" s="223"/>
      <c r="I21" s="220"/>
      <c r="J21" s="221"/>
      <c r="K21" s="222" t="str">
        <f aca="false">K12</f>
        <v>30 a 05 Jun</v>
      </c>
      <c r="L21" s="223"/>
      <c r="M21" s="220"/>
      <c r="N21" s="221"/>
      <c r="O21" s="222" t="str">
        <f aca="false">O12</f>
        <v>06 a 12 Jun</v>
      </c>
      <c r="P21" s="223"/>
      <c r="Q21" s="220"/>
      <c r="R21" s="221"/>
      <c r="S21" s="222" t="str">
        <f aca="false">S12</f>
        <v>13 a 19 Jun</v>
      </c>
      <c r="T21" s="223"/>
      <c r="U21" s="220"/>
      <c r="V21" s="221"/>
      <c r="W21" s="222" t="str">
        <f aca="false">W12</f>
        <v>20 a 26 Jun</v>
      </c>
      <c r="X21" s="48"/>
      <c r="Y21" s="48"/>
    </row>
    <row r="22" customFormat="false" ht="15" hidden="false" customHeight="false" outlineLevel="0" collapsed="false">
      <c r="B22" s="183" t="n">
        <v>1</v>
      </c>
      <c r="C22" s="50" t="str">
        <f aca="false">'Result do Turno'!D22</f>
        <v>PEDRO SANTOS</v>
      </c>
      <c r="F22" s="224" t="str">
        <f aca="false">IF(I22=1,IF(H22=1,"»",""),IF('Result do Turno'!U22="(D)","(D)",""))</f>
        <v>»</v>
      </c>
      <c r="G22" s="225" t="str">
        <f aca="false">'Result do Turno'!V22</f>
        <v>PEDRO SANTOS</v>
      </c>
      <c r="H22" s="226" t="n">
        <f aca="false">'Result do Turno'!W22</f>
        <v>1</v>
      </c>
      <c r="I22" s="48" t="n">
        <f aca="false">IF(H22=1,1,IF(H23=1,1,0))</f>
        <v>1</v>
      </c>
      <c r="J22" s="224" t="str">
        <f aca="false">IF(M22=1,IF(L22=1,"»",""),IF('Result do Turno'!AI22="(D)","(D)",""))</f>
        <v>»</v>
      </c>
      <c r="K22" s="225" t="str">
        <f aca="false">'Result do Turno'!AJ22</f>
        <v>PEDRO SANTOS</v>
      </c>
      <c r="L22" s="226" t="n">
        <f aca="false">'Result do Turno'!AK22</f>
        <v>1</v>
      </c>
      <c r="M22" s="48" t="n">
        <f aca="false">IF(L22=1,1,IF(L23=1,1,0))</f>
        <v>1</v>
      </c>
      <c r="N22" s="224" t="str">
        <f aca="false">IF(Q22=1,IF(P22=1,"»",""),IF('Result do Turno'!AW22="(D)","(D)",""))</f>
        <v/>
      </c>
      <c r="O22" s="225" t="str">
        <f aca="false">'Result do Turno'!AX22</f>
        <v>PEDRO SANTOS</v>
      </c>
      <c r="P22" s="226" t="n">
        <f aca="false">'Result do Turno'!AY22</f>
        <v>0</v>
      </c>
      <c r="Q22" s="48" t="n">
        <f aca="false">IF(P22=1,1,IF(P23=1,1,0))</f>
        <v>1</v>
      </c>
      <c r="R22" s="224" t="str">
        <f aca="false">IF(U22=1,IF(T22=1,"»",""),IF('Result do Turno'!BK22="(D)","(D)",""))</f>
        <v/>
      </c>
      <c r="S22" s="225" t="str">
        <f aca="false">'Result do Turno'!BL22</f>
        <v>PEDRO SANTOS</v>
      </c>
      <c r="T22" s="226" t="n">
        <f aca="false">'Result do Turno'!BM22</f>
        <v>0</v>
      </c>
      <c r="U22" s="48" t="n">
        <f aca="false">IF(T22=1,1,IF(T23=1,1,0))</f>
        <v>1</v>
      </c>
      <c r="V22" s="224" t="str">
        <f aca="false">IF(Y22=1,IF(X22=1,"»",""),IF('Result do Turno'!BY22="(D)","(D)",""))</f>
        <v>»</v>
      </c>
      <c r="W22" s="225" t="str">
        <f aca="false">'Result do Turno'!BZ22</f>
        <v>PEDRO SANTOS</v>
      </c>
      <c r="X22" s="48" t="n">
        <f aca="false">'Result do Turno'!CA22</f>
        <v>1</v>
      </c>
      <c r="Y22" s="48" t="n">
        <f aca="false">IF(X22=1,1,IF(X23=1,1,0))</f>
        <v>1</v>
      </c>
    </row>
    <row r="23" customFormat="false" ht="15" hidden="false" customHeight="false" outlineLevel="0" collapsed="false">
      <c r="B23" s="183" t="n">
        <v>2</v>
      </c>
      <c r="C23" s="50" t="str">
        <f aca="false">'Result do Turno'!D23</f>
        <v>ISAIAS LOPES</v>
      </c>
      <c r="F23" s="227" t="str">
        <f aca="false">IF(I23=1,IF(H23=1,"»",""),IF('Result do Turno'!U23="(D)","(D)",""))</f>
        <v/>
      </c>
      <c r="G23" s="228" t="str">
        <f aca="false">'Result do Turno'!V23</f>
        <v>DANIEL CHAGAS</v>
      </c>
      <c r="H23" s="226" t="n">
        <f aca="false">'Result do Turno'!W23</f>
        <v>0</v>
      </c>
      <c r="I23" s="48" t="n">
        <f aca="false">IF(H23=1,1,IF(H22=1,1,0))</f>
        <v>1</v>
      </c>
      <c r="J23" s="227" t="str">
        <f aca="false">IF(M23=1,IF(L23=1,"»",""),IF('Result do Turno'!AI23="(D)","(D)",""))</f>
        <v/>
      </c>
      <c r="K23" s="228" t="str">
        <f aca="false">'Result do Turno'!AJ23</f>
        <v>FRANCISCO ASSIS</v>
      </c>
      <c r="L23" s="226" t="n">
        <f aca="false">'Result do Turno'!AK23</f>
        <v>0</v>
      </c>
      <c r="M23" s="48" t="n">
        <f aca="false">IF(L23=1,1,IF(L22=1,1,0))</f>
        <v>1</v>
      </c>
      <c r="N23" s="227" t="str">
        <f aca="false">IF(Q23=1,IF(P23=1,"»",""),IF('Result do Turno'!AW23="(D)","(D)",""))</f>
        <v>»</v>
      </c>
      <c r="O23" s="228" t="str">
        <f aca="false">'Result do Turno'!AX23</f>
        <v>LUCIANO CASTRO</v>
      </c>
      <c r="P23" s="226" t="n">
        <f aca="false">'Result do Turno'!AY23</f>
        <v>1</v>
      </c>
      <c r="Q23" s="48" t="n">
        <f aca="false">IF(P23=1,1,IF(P22=1,1,0))</f>
        <v>1</v>
      </c>
      <c r="R23" s="227" t="str">
        <f aca="false">IF(U23=1,IF(T23=1,"»",""),IF('Result do Turno'!BK23="(D)","(D)",""))</f>
        <v>»</v>
      </c>
      <c r="S23" s="228" t="str">
        <f aca="false">'Result do Turno'!BL23</f>
        <v>CLEITON BORGES</v>
      </c>
      <c r="T23" s="226" t="n">
        <f aca="false">'Result do Turno'!BM23</f>
        <v>1</v>
      </c>
      <c r="U23" s="48" t="n">
        <f aca="false">IF(T23=1,1,IF(T22=1,1,0))</f>
        <v>1</v>
      </c>
      <c r="V23" s="227" t="str">
        <f aca="false">IF(Y23=1,IF(X23=1,"»",""),IF('Result do Turno'!BY23="(D)","(D)",""))</f>
        <v/>
      </c>
      <c r="W23" s="228" t="str">
        <f aca="false">'Result do Turno'!BZ23</f>
        <v>ISAIAS LOPES</v>
      </c>
      <c r="X23" s="48" t="n">
        <f aca="false">'Result do Turno'!CA23</f>
        <v>0</v>
      </c>
      <c r="Y23" s="48" t="n">
        <f aca="false">IF(X23=1,1,IF(X22=1,1,0))</f>
        <v>1</v>
      </c>
    </row>
    <row r="24" customFormat="false" ht="15" hidden="false" customHeight="false" outlineLevel="0" collapsed="false">
      <c r="B24" s="183" t="n">
        <v>3</v>
      </c>
      <c r="C24" s="50" t="str">
        <f aca="false">'Result do Turno'!D24</f>
        <v>CLEITON BORGES</v>
      </c>
      <c r="F24" s="224" t="str">
        <f aca="false">IF(I24=1,IF(H24=1,"»",""),IF('Result do Turno'!U24="(D)","(D)",""))</f>
        <v/>
      </c>
      <c r="G24" s="225" t="str">
        <f aca="false">'Result do Turno'!V24</f>
        <v>ISAIAS LOPES</v>
      </c>
      <c r="H24" s="226" t="n">
        <f aca="false">'Result do Turno'!W24</f>
        <v>0</v>
      </c>
      <c r="I24" s="48" t="n">
        <f aca="false">IF(H24=1,1,IF(H25=1,1,0))</f>
        <v>1</v>
      </c>
      <c r="J24" s="224" t="str">
        <f aca="false">IF(M24=1,IF(L24=1,"»",""),IF('Result do Turno'!AI24="(D)","(D)",""))</f>
        <v>»</v>
      </c>
      <c r="K24" s="225" t="str">
        <f aca="false">'Result do Turno'!AJ24</f>
        <v>ISAIAS LOPES</v>
      </c>
      <c r="L24" s="226" t="n">
        <f aca="false">'Result do Turno'!AK24</f>
        <v>1</v>
      </c>
      <c r="M24" s="48" t="n">
        <f aca="false">IF(L24=1,1,IF(L25=1,1,0))</f>
        <v>1</v>
      </c>
      <c r="N24" s="224" t="str">
        <f aca="false">IF(Q24=1,IF(P24=1,"»",""),IF('Result do Turno'!AW24="(D)","(D)",""))</f>
        <v/>
      </c>
      <c r="O24" s="225" t="str">
        <f aca="false">'Result do Turno'!AX24</f>
        <v>ISAIAS LOPES</v>
      </c>
      <c r="P24" s="226" t="n">
        <f aca="false">'Result do Turno'!AY24</f>
        <v>0</v>
      </c>
      <c r="Q24" s="48" t="n">
        <f aca="false">IF(P24=1,1,IF(P25=1,1,0))</f>
        <v>1</v>
      </c>
      <c r="R24" s="224" t="str">
        <f aca="false">IF(U24=1,IF(T24=1,"»",""),IF('Result do Turno'!BK24="(D)","(D)",""))</f>
        <v>»</v>
      </c>
      <c r="S24" s="225" t="str">
        <f aca="false">'Result do Turno'!BL24</f>
        <v>ISAIAS LOPES</v>
      </c>
      <c r="T24" s="226" t="n">
        <f aca="false">'Result do Turno'!BM24</f>
        <v>1</v>
      </c>
      <c r="U24" s="48" t="n">
        <f aca="false">IF(T24=1,1,IF(T25=1,1,0))</f>
        <v>1</v>
      </c>
      <c r="V24" s="224" t="str">
        <f aca="false">IF(Y24=1,IF(X24=1,"»",""),IF('Result do Turno'!BY24="(D)","(D)",""))</f>
        <v>»</v>
      </c>
      <c r="W24" s="225" t="str">
        <f aca="false">'Result do Turno'!BZ24</f>
        <v>CLEITON BORGES</v>
      </c>
      <c r="X24" s="48" t="n">
        <f aca="false">'Result do Turno'!CA24</f>
        <v>1</v>
      </c>
      <c r="Y24" s="48" t="n">
        <f aca="false">IF(X24=1,1,IF(X25=1,1,0))</f>
        <v>1</v>
      </c>
    </row>
    <row r="25" customFormat="false" ht="15" hidden="false" customHeight="false" outlineLevel="0" collapsed="false">
      <c r="B25" s="183" t="n">
        <v>4</v>
      </c>
      <c r="C25" s="50" t="str">
        <f aca="false">'Result do Turno'!D25</f>
        <v>LUCIANO CASTRO</v>
      </c>
      <c r="F25" s="227" t="str">
        <f aca="false">IF(I25=1,IF(H25=1,"»",""),IF('Result do Turno'!U25="(D)","(D)",""))</f>
        <v>»</v>
      </c>
      <c r="G25" s="228" t="str">
        <f aca="false">'Result do Turno'!V25</f>
        <v>FRANCISCO ASSIS</v>
      </c>
      <c r="H25" s="226" t="n">
        <f aca="false">'Result do Turno'!W25</f>
        <v>1</v>
      </c>
      <c r="I25" s="48" t="n">
        <f aca="false">IF(H25=1,1,IF(H24=1,1,0))</f>
        <v>1</v>
      </c>
      <c r="J25" s="227" t="str">
        <f aca="false">IF(M25=1,IF(L25=1,"»",""),IF('Result do Turno'!AI25="(D)","(D)",""))</f>
        <v/>
      </c>
      <c r="K25" s="228" t="str">
        <f aca="false">'Result do Turno'!AJ25</f>
        <v>LUCIANO CASTRO</v>
      </c>
      <c r="L25" s="226" t="n">
        <f aca="false">'Result do Turno'!AK25</f>
        <v>0</v>
      </c>
      <c r="M25" s="48" t="n">
        <f aca="false">IF(L25=1,1,IF(L24=1,1,0))</f>
        <v>1</v>
      </c>
      <c r="N25" s="227" t="str">
        <f aca="false">IF(Q25=1,IF(P25=1,"»",""),IF('Result do Turno'!AW25="(D)","(D)",""))</f>
        <v>»</v>
      </c>
      <c r="O25" s="228" t="str">
        <f aca="false">'Result do Turno'!AX25</f>
        <v>CLEITON BORGES</v>
      </c>
      <c r="P25" s="226" t="n">
        <f aca="false">'Result do Turno'!AY25</f>
        <v>1</v>
      </c>
      <c r="Q25" s="48" t="n">
        <f aca="false">IF(P25=1,1,IF(P24=1,1,0))</f>
        <v>1</v>
      </c>
      <c r="R25" s="227" t="str">
        <f aca="false">IF(U25=1,IF(T25=1,"»",""),IF('Result do Turno'!BK25="(D)","(D)",""))</f>
        <v/>
      </c>
      <c r="S25" s="228" t="str">
        <f aca="false">'Result do Turno'!BL25</f>
        <v>DANIEL CHAGAS</v>
      </c>
      <c r="T25" s="226" t="n">
        <f aca="false">'Result do Turno'!BM25</f>
        <v>0</v>
      </c>
      <c r="U25" s="48" t="n">
        <f aca="false">IF(T25=1,1,IF(T24=1,1,0))</f>
        <v>1</v>
      </c>
      <c r="V25" s="227" t="str">
        <f aca="false">IF(Y25=1,IF(X25=1,"»",""),IF('Result do Turno'!BY25="(D)","(D)",""))</f>
        <v/>
      </c>
      <c r="W25" s="228" t="str">
        <f aca="false">'Result do Turno'!BZ25</f>
        <v>FRANCISCO ASSIS</v>
      </c>
      <c r="X25" s="48" t="n">
        <f aca="false">'Result do Turno'!CA25</f>
        <v>0</v>
      </c>
      <c r="Y25" s="48" t="n">
        <f aca="false">IF(X25=1,1,IF(X24=1,1,0))</f>
        <v>1</v>
      </c>
    </row>
    <row r="26" customFormat="false" ht="15" hidden="false" customHeight="false" outlineLevel="0" collapsed="false">
      <c r="B26" s="183" t="n">
        <v>5</v>
      </c>
      <c r="C26" s="50" t="str">
        <f aca="false">'Result do Turno'!D26</f>
        <v>FRANCISCO ASSIS</v>
      </c>
      <c r="F26" s="224" t="str">
        <f aca="false">IF(I26=1,IF(H26=1,"»",""),IF('Result do Turno'!U26="(D)","(D)",""))</f>
        <v>»</v>
      </c>
      <c r="G26" s="225" t="str">
        <f aca="false">'Result do Turno'!V26</f>
        <v>CLEITON BORGES</v>
      </c>
      <c r="H26" s="226" t="n">
        <f aca="false">'Result do Turno'!W26</f>
        <v>1</v>
      </c>
      <c r="I26" s="48" t="n">
        <f aca="false">IF(H26=1,1,IF(H27=1,1,0))</f>
        <v>1</v>
      </c>
      <c r="J26" s="224" t="str">
        <f aca="false">IF(M26=1,IF(L26=1,"»",""),IF('Result do Turno'!AI26="(D)","(D)",""))</f>
        <v>»</v>
      </c>
      <c r="K26" s="225" t="str">
        <f aca="false">'Result do Turno'!AJ26</f>
        <v>CLEITON BORGES</v>
      </c>
      <c r="L26" s="226" t="n">
        <f aca="false">'Result do Turno'!AK26</f>
        <v>1</v>
      </c>
      <c r="M26" s="48" t="n">
        <f aca="false">IF(L26=1,1,IF(L27=1,1,0))</f>
        <v>1</v>
      </c>
      <c r="N26" s="224" t="str">
        <f aca="false">IF(Q26=1,IF(P26=1,"»",""),IF('Result do Turno'!AW26="(D)","(D)",""))</f>
        <v>»</v>
      </c>
      <c r="O26" s="225" t="str">
        <f aca="false">'Result do Turno'!AX26</f>
        <v>FRANCISCO ASSIS</v>
      </c>
      <c r="P26" s="226" t="n">
        <f aca="false">'Result do Turno'!AY26</f>
        <v>1</v>
      </c>
      <c r="Q26" s="48" t="n">
        <f aca="false">IF(P26=1,1,IF(P27=1,1,0))</f>
        <v>1</v>
      </c>
      <c r="R26" s="224" t="str">
        <f aca="false">IF(U26=1,IF(T26=1,"»",""),IF('Result do Turno'!BK26="(D)","(D)",""))</f>
        <v/>
      </c>
      <c r="S26" s="225" t="str">
        <f aca="false">'Result do Turno'!BL26</f>
        <v>FRANCISCO ASSIS</v>
      </c>
      <c r="T26" s="226" t="n">
        <f aca="false">'Result do Turno'!BM26</f>
        <v>0</v>
      </c>
      <c r="U26" s="48" t="n">
        <f aca="false">IF(T26=1,1,IF(T27=1,1,0))</f>
        <v>1</v>
      </c>
      <c r="V26" s="224" t="str">
        <f aca="false">IF(Y26=1,IF(X26=1,"»",""),IF('Result do Turno'!BY26="(D)","(D)",""))</f>
        <v>»</v>
      </c>
      <c r="W26" s="225" t="str">
        <f aca="false">'Result do Turno'!BZ26</f>
        <v>LUCIANO CASTRO</v>
      </c>
      <c r="X26" s="48" t="n">
        <f aca="false">'Result do Turno'!CA26</f>
        <v>1</v>
      </c>
      <c r="Y26" s="48" t="n">
        <f aca="false">IF(X26=1,1,IF(X27=1,1,0))</f>
        <v>1</v>
      </c>
    </row>
    <row r="27" customFormat="false" ht="15" hidden="false" customHeight="false" outlineLevel="0" collapsed="false">
      <c r="B27" s="190" t="n">
        <v>6</v>
      </c>
      <c r="C27" s="101" t="str">
        <f aca="false">'Result do Turno'!D27</f>
        <v>DANIEL CHAGAS</v>
      </c>
      <c r="F27" s="230" t="str">
        <f aca="false">IF(I27=1,IF(H27=1,"»",""),IF('Result do Turno'!U27="(D)","(D)",""))</f>
        <v/>
      </c>
      <c r="G27" s="231" t="str">
        <f aca="false">'Result do Turno'!V27</f>
        <v>LUCIANO CASTRO</v>
      </c>
      <c r="H27" s="226" t="n">
        <f aca="false">'Result do Turno'!W27</f>
        <v>0</v>
      </c>
      <c r="I27" s="48" t="n">
        <f aca="false">IF(H27=1,1,IF(H26=1,1,0))</f>
        <v>1</v>
      </c>
      <c r="J27" s="230" t="str">
        <f aca="false">IF(M27=1,IF(L27=1,"»",""),IF('Result do Turno'!AI27="(D)","(D)",""))</f>
        <v/>
      </c>
      <c r="K27" s="231" t="str">
        <f aca="false">'Result do Turno'!AJ27</f>
        <v>DANIEL CHAGAS</v>
      </c>
      <c r="L27" s="226" t="n">
        <f aca="false">'Result do Turno'!AK27</f>
        <v>0</v>
      </c>
      <c r="M27" s="48" t="n">
        <f aca="false">IF(L27=1,1,IF(L26=1,1,0))</f>
        <v>1</v>
      </c>
      <c r="N27" s="230" t="str">
        <f aca="false">IF(Q27=1,IF(P27=1,"»",""),IF('Result do Turno'!AW27="(D)","(D)",""))</f>
        <v/>
      </c>
      <c r="O27" s="231" t="str">
        <f aca="false">'Result do Turno'!AX27</f>
        <v>DANIEL CHAGAS</v>
      </c>
      <c r="P27" s="226" t="n">
        <f aca="false">'Result do Turno'!AY27</f>
        <v>0</v>
      </c>
      <c r="Q27" s="48" t="n">
        <f aca="false">IF(P27=1,1,IF(P26=1,1,0))</f>
        <v>1</v>
      </c>
      <c r="R27" s="230" t="str">
        <f aca="false">IF(U27=1,IF(T27=1,"»",""),IF('Result do Turno'!BK27="(D)","(D)",""))</f>
        <v>»</v>
      </c>
      <c r="S27" s="231" t="str">
        <f aca="false">'Result do Turno'!BL27</f>
        <v>LUCIANO CASTRO</v>
      </c>
      <c r="T27" s="226" t="n">
        <f aca="false">'Result do Turno'!BM27</f>
        <v>1</v>
      </c>
      <c r="U27" s="48" t="n">
        <f aca="false">IF(T27=1,1,IF(T26=1,1,0))</f>
        <v>1</v>
      </c>
      <c r="V27" s="230" t="str">
        <f aca="false">IF(Y27=1,IF(X27=1,"»",""),IF('Result do Turno'!BY27="(D)","(D)",""))</f>
        <v/>
      </c>
      <c r="W27" s="231" t="str">
        <f aca="false">'Result do Turno'!BZ27</f>
        <v>DANIEL CHAGAS</v>
      </c>
      <c r="X27" s="48" t="n">
        <f aca="false">'Result do Turno'!CA27</f>
        <v>0</v>
      </c>
      <c r="Y27" s="48" t="n">
        <f aca="false">IF(X27=1,1,IF(X26=1,1,0))</f>
        <v>1</v>
      </c>
    </row>
    <row r="28" customFormat="false" ht="15" hidden="false" customHeight="false" outlineLevel="0" collapsed="false">
      <c r="H28" s="212"/>
      <c r="I28" s="48"/>
      <c r="L28" s="212"/>
      <c r="M28" s="48"/>
      <c r="Q28" s="48"/>
      <c r="T28" s="212"/>
      <c r="U28" s="48"/>
      <c r="X28" s="48"/>
      <c r="Y28" s="48"/>
    </row>
    <row r="29" s="168" customFormat="true" ht="22.5" hidden="false" customHeight="true" outlineLevel="0" collapsed="false">
      <c r="B29" s="232" t="s">
        <v>120</v>
      </c>
      <c r="C29" s="232" t="s">
        <v>120</v>
      </c>
      <c r="F29" s="218" t="str">
        <f aca="false">F20</f>
        <v>3o TURNO - 1a RODADA</v>
      </c>
      <c r="G29" s="218" t="s">
        <v>148</v>
      </c>
      <c r="H29" s="219"/>
      <c r="I29" s="220"/>
      <c r="J29" s="218" t="str">
        <f aca="false">J20</f>
        <v>3o TURNO - 2a RODADA</v>
      </c>
      <c r="K29" s="218" t="s">
        <v>144</v>
      </c>
      <c r="L29" s="219"/>
      <c r="M29" s="220"/>
      <c r="N29" s="218" t="str">
        <f aca="false">N20</f>
        <v>3o TURNO - 3a RODADA</v>
      </c>
      <c r="O29" s="218" t="s">
        <v>145</v>
      </c>
      <c r="P29" s="219"/>
      <c r="Q29" s="220"/>
      <c r="R29" s="218" t="str">
        <f aca="false">R20</f>
        <v>3o TURNO - 4a RODADA</v>
      </c>
      <c r="S29" s="218" t="s">
        <v>146</v>
      </c>
      <c r="T29" s="219"/>
      <c r="U29" s="220"/>
      <c r="V29" s="218" t="str">
        <f aca="false">V20</f>
        <v>3o TURNO - 5a RODADA</v>
      </c>
      <c r="W29" s="218" t="s">
        <v>147</v>
      </c>
      <c r="X29" s="48"/>
      <c r="Y29" s="48"/>
    </row>
    <row r="30" s="168" customFormat="true" ht="24.75" hidden="false" customHeight="true" outlineLevel="0" collapsed="false">
      <c r="B30" s="178" t="s">
        <v>30</v>
      </c>
      <c r="C30" s="178"/>
      <c r="F30" s="221"/>
      <c r="G30" s="222" t="str">
        <f aca="false">G21</f>
        <v>23 a 29 Mai</v>
      </c>
      <c r="H30" s="223"/>
      <c r="I30" s="220"/>
      <c r="J30" s="221"/>
      <c r="K30" s="222" t="str">
        <f aca="false">K21</f>
        <v>30 a 05 Jun</v>
      </c>
      <c r="L30" s="223"/>
      <c r="M30" s="220"/>
      <c r="N30" s="221"/>
      <c r="O30" s="222" t="str">
        <f aca="false">O21</f>
        <v>06 a 12 Jun</v>
      </c>
      <c r="P30" s="223"/>
      <c r="Q30" s="220"/>
      <c r="R30" s="221"/>
      <c r="S30" s="222" t="str">
        <f aca="false">S21</f>
        <v>13 a 19 Jun</v>
      </c>
      <c r="T30" s="223"/>
      <c r="U30" s="220"/>
      <c r="V30" s="221"/>
      <c r="W30" s="222" t="str">
        <f aca="false">W21</f>
        <v>20 a 26 Jun</v>
      </c>
      <c r="X30" s="48"/>
      <c r="Y30" s="48"/>
    </row>
    <row r="31" customFormat="false" ht="15" hidden="false" customHeight="false" outlineLevel="0" collapsed="false">
      <c r="B31" s="183" t="n">
        <v>1</v>
      </c>
      <c r="C31" s="50" t="str">
        <f aca="false">'Result do Turno'!D31</f>
        <v>MARCUS MAMEDE</v>
      </c>
      <c r="F31" s="224" t="str">
        <f aca="false">IF(I31=1,IF(H31=1,"»",""),IF('Result do Turno'!U31="(D)","(D)",""))</f>
        <v/>
      </c>
      <c r="G31" s="225" t="str">
        <f aca="false">'Result do Turno'!V31</f>
        <v>MARCUS MAMEDE</v>
      </c>
      <c r="H31" s="226" t="n">
        <f aca="false">'Result do Turno'!W31</f>
        <v>0</v>
      </c>
      <c r="I31" s="48" t="n">
        <f aca="false">IF(H31=1,1,IF(H32=1,1,0))</f>
        <v>1</v>
      </c>
      <c r="J31" s="224" t="str">
        <f aca="false">IF(M31=1,IF(L31=1,"»",""),IF('Result do Turno'!AI31="(D)","(D)",""))</f>
        <v/>
      </c>
      <c r="K31" s="225" t="str">
        <f aca="false">'Result do Turno'!AJ31</f>
        <v>MARCUS MAMEDE</v>
      </c>
      <c r="L31" s="226" t="n">
        <f aca="false">'Result do Turno'!AK31</f>
        <v>0</v>
      </c>
      <c r="M31" s="48" t="n">
        <f aca="false">IF(L31=1,1,IF(L32=1,1,0))</f>
        <v>1</v>
      </c>
      <c r="N31" s="224" t="str">
        <f aca="false">IF(Q31=1,IF(P31=1,"»",""),IF('Result do Turno'!AW31="(D)","(D)",""))</f>
        <v>»</v>
      </c>
      <c r="O31" s="225" t="str">
        <f aca="false">'Result do Turno'!AX31</f>
        <v>MARCUS MAMEDE</v>
      </c>
      <c r="P31" s="226" t="n">
        <f aca="false">'Result do Turno'!AY31</f>
        <v>1</v>
      </c>
      <c r="Q31" s="48" t="n">
        <f aca="false">IF(P31=1,1,IF(P32=1,1,0))</f>
        <v>1</v>
      </c>
      <c r="R31" s="224" t="str">
        <f aca="false">IF(U31=1,IF(T31=1,"»",""),IF('Result do Turno'!BK31="(D)","(D)",""))</f>
        <v>»</v>
      </c>
      <c r="S31" s="225" t="str">
        <f aca="false">'Result do Turno'!BL31</f>
        <v>MARCUS MAMEDE</v>
      </c>
      <c r="T31" s="226" t="n">
        <f aca="false">'Result do Turno'!BM31</f>
        <v>1</v>
      </c>
      <c r="U31" s="48" t="n">
        <f aca="false">IF(T31=1,1,IF(T32=1,1,0))</f>
        <v>1</v>
      </c>
      <c r="V31" s="224" t="str">
        <f aca="false">IF(Y31=1,IF(X31=1,"»",""),IF('Result do Turno'!BY31="(D)","(D)",""))</f>
        <v/>
      </c>
      <c r="W31" s="225" t="str">
        <f aca="false">'Result do Turno'!BZ31</f>
        <v>MARCUS MAMEDE</v>
      </c>
      <c r="X31" s="48" t="n">
        <f aca="false">'Result do Turno'!CA31</f>
        <v>0</v>
      </c>
      <c r="Y31" s="48" t="n">
        <f aca="false">IF(X31=1,1,IF(X32=1,1,0))</f>
        <v>1</v>
      </c>
    </row>
    <row r="32" customFormat="false" ht="15" hidden="false" customHeight="false" outlineLevel="0" collapsed="false">
      <c r="B32" s="183" t="n">
        <v>2</v>
      </c>
      <c r="C32" s="50" t="str">
        <f aca="false">'Result do Turno'!D32</f>
        <v>DANIEL PRADO</v>
      </c>
      <c r="F32" s="227" t="str">
        <f aca="false">IF(I32=1,IF(H32=1,"»",""),IF('Result do Turno'!U32="(D)","(D)",""))</f>
        <v>»</v>
      </c>
      <c r="G32" s="228" t="str">
        <f aca="false">'Result do Turno'!V32</f>
        <v>ADRIANO CHIARI</v>
      </c>
      <c r="H32" s="226" t="n">
        <f aca="false">'Result do Turno'!W32</f>
        <v>1</v>
      </c>
      <c r="I32" s="48" t="n">
        <f aca="false">IF(H32=1,1,IF(H31=1,1,0))</f>
        <v>1</v>
      </c>
      <c r="J32" s="227" t="str">
        <f aca="false">IF(M32=1,IF(L32=1,"»",""),IF('Result do Turno'!AI32="(D)","(D)",""))</f>
        <v>»</v>
      </c>
      <c r="K32" s="228" t="str">
        <f aca="false">'Result do Turno'!AJ32</f>
        <v>JOAO RIBEIRO</v>
      </c>
      <c r="L32" s="226" t="n">
        <f aca="false">'Result do Turno'!AK32</f>
        <v>1</v>
      </c>
      <c r="M32" s="48" t="n">
        <f aca="false">IF(L32=1,1,IF(L31=1,1,0))</f>
        <v>1</v>
      </c>
      <c r="N32" s="227" t="str">
        <f aca="false">IF(Q32=1,IF(P32=1,"»",""),IF('Result do Turno'!AW32="(D)","(D)",""))</f>
        <v/>
      </c>
      <c r="O32" s="228" t="str">
        <f aca="false">'Result do Turno'!AX32</f>
        <v>CARLOS EWBANK</v>
      </c>
      <c r="P32" s="226" t="n">
        <f aca="false">'Result do Turno'!AY32</f>
        <v>0</v>
      </c>
      <c r="Q32" s="48" t="n">
        <f aca="false">IF(P32=1,1,IF(P31=1,1,0))</f>
        <v>1</v>
      </c>
      <c r="R32" s="227" t="str">
        <f aca="false">IF(U32=1,IF(T32=1,"»",""),IF('Result do Turno'!BK32="(D)","(D)",""))</f>
        <v/>
      </c>
      <c r="S32" s="228" t="str">
        <f aca="false">'Result do Turno'!BL32</f>
        <v>RAFAEL NOGUEIRA</v>
      </c>
      <c r="T32" s="226" t="n">
        <f aca="false">'Result do Turno'!BM32</f>
        <v>0</v>
      </c>
      <c r="U32" s="48" t="n">
        <f aca="false">IF(T32=1,1,IF(T31=1,1,0))</f>
        <v>1</v>
      </c>
      <c r="V32" s="227" t="str">
        <f aca="false">IF(Y32=1,IF(X32=1,"»",""),IF('Result do Turno'!BY32="(D)","(D)",""))</f>
        <v>»</v>
      </c>
      <c r="W32" s="228" t="str">
        <f aca="false">'Result do Turno'!BZ32</f>
        <v>DANIEL PRADO</v>
      </c>
      <c r="X32" s="48" t="n">
        <f aca="false">'Result do Turno'!CA32</f>
        <v>1</v>
      </c>
      <c r="Y32" s="48" t="n">
        <f aca="false">IF(X32=1,1,IF(X31=1,1,0))</f>
        <v>1</v>
      </c>
    </row>
    <row r="33" customFormat="false" ht="15" hidden="false" customHeight="false" outlineLevel="0" collapsed="false">
      <c r="B33" s="183" t="n">
        <v>3</v>
      </c>
      <c r="C33" s="50" t="str">
        <f aca="false">'Result do Turno'!D33</f>
        <v>RAFAEL NOGUEIRA</v>
      </c>
      <c r="F33" s="224" t="str">
        <f aca="false">IF(I33=1,IF(H33=1,"»",""),IF('Result do Turno'!U33="(D)","(D)",""))</f>
        <v>»</v>
      </c>
      <c r="G33" s="225" t="str">
        <f aca="false">'Result do Turno'!V33</f>
        <v>DANIEL PRADO</v>
      </c>
      <c r="H33" s="226" t="n">
        <f aca="false">'Result do Turno'!W33</f>
        <v>1</v>
      </c>
      <c r="I33" s="48" t="n">
        <f aca="false">IF(H33=1,1,IF(H34=1,1,0))</f>
        <v>1</v>
      </c>
      <c r="J33" s="224" t="str">
        <f aca="false">IF(M33=1,IF(L33=1,"»",""),IF('Result do Turno'!AI33="(D)","(D)",""))</f>
        <v>»</v>
      </c>
      <c r="K33" s="225" t="str">
        <f aca="false">'Result do Turno'!AJ33</f>
        <v>DANIEL PRADO</v>
      </c>
      <c r="L33" s="226" t="n">
        <f aca="false">'Result do Turno'!AK33</f>
        <v>1</v>
      </c>
      <c r="M33" s="48" t="n">
        <f aca="false">IF(L33=1,1,IF(L34=1,1,0))</f>
        <v>1</v>
      </c>
      <c r="N33" s="224" t="str">
        <f aca="false">IF(Q33=1,IF(P33=1,"»",""),IF('Result do Turno'!AW33="(D)","(D)",""))</f>
        <v>»</v>
      </c>
      <c r="O33" s="225" t="str">
        <f aca="false">'Result do Turno'!AX33</f>
        <v>DANIEL PRADO</v>
      </c>
      <c r="P33" s="226" t="n">
        <f aca="false">'Result do Turno'!AY33</f>
        <v>1</v>
      </c>
      <c r="Q33" s="48" t="n">
        <f aca="false">IF(P33=1,1,IF(P34=1,1,0))</f>
        <v>1</v>
      </c>
      <c r="R33" s="224" t="str">
        <f aca="false">IF(U33=1,IF(T33=1,"»",""),IF('Result do Turno'!BK33="(D)","(D)",""))</f>
        <v>»</v>
      </c>
      <c r="S33" s="225" t="str">
        <f aca="false">'Result do Turno'!BL33</f>
        <v>DANIEL PRADO</v>
      </c>
      <c r="T33" s="226" t="n">
        <f aca="false">'Result do Turno'!BM33</f>
        <v>1</v>
      </c>
      <c r="U33" s="48" t="n">
        <f aca="false">IF(T33=1,1,IF(T34=1,1,0))</f>
        <v>1</v>
      </c>
      <c r="V33" s="224" t="str">
        <f aca="false">IF(Y33=1,IF(X33=1,"»",""),IF('Result do Turno'!BY33="(D)","(D)",""))</f>
        <v/>
      </c>
      <c r="W33" s="225" t="str">
        <f aca="false">'Result do Turno'!BZ33</f>
        <v>RAFAEL NOGUEIRA</v>
      </c>
      <c r="X33" s="48" t="n">
        <f aca="false">'Result do Turno'!CA33</f>
        <v>0</v>
      </c>
      <c r="Y33" s="48" t="n">
        <f aca="false">IF(X33=1,1,IF(X34=1,1,0))</f>
        <v>1</v>
      </c>
    </row>
    <row r="34" customFormat="false" ht="15" hidden="false" customHeight="false" outlineLevel="0" collapsed="false">
      <c r="B34" s="183" t="n">
        <v>4</v>
      </c>
      <c r="C34" s="50" t="str">
        <f aca="false">'Result do Turno'!D34</f>
        <v>CARLOS EWBANK</v>
      </c>
      <c r="F34" s="227" t="str">
        <f aca="false">IF(I34=1,IF(H34=1,"»",""),IF('Result do Turno'!U34="(D)","(D)",""))</f>
        <v/>
      </c>
      <c r="G34" s="228" t="str">
        <f aca="false">'Result do Turno'!V34</f>
        <v>JOAO RIBEIRO</v>
      </c>
      <c r="H34" s="226" t="n">
        <f aca="false">'Result do Turno'!W34</f>
        <v>0</v>
      </c>
      <c r="I34" s="48" t="n">
        <f aca="false">IF(H34=1,1,IF(H33=1,1,0))</f>
        <v>1</v>
      </c>
      <c r="J34" s="227" t="str">
        <f aca="false">IF(M34=1,IF(L34=1,"»",""),IF('Result do Turno'!AI34="(D)","(D)",""))</f>
        <v/>
      </c>
      <c r="K34" s="228" t="str">
        <f aca="false">'Result do Turno'!AJ34</f>
        <v>CARLOS EWBANK</v>
      </c>
      <c r="L34" s="226" t="n">
        <f aca="false">'Result do Turno'!AK34</f>
        <v>0</v>
      </c>
      <c r="M34" s="48" t="n">
        <f aca="false">IF(L34=1,1,IF(L33=1,1,0))</f>
        <v>1</v>
      </c>
      <c r="N34" s="227" t="str">
        <f aca="false">IF(Q34=1,IF(P34=1,"»",""),IF('Result do Turno'!AW34="(D)","(D)",""))</f>
        <v/>
      </c>
      <c r="O34" s="228" t="str">
        <f aca="false">'Result do Turno'!AX34</f>
        <v>RAFAEL NOGUEIRA</v>
      </c>
      <c r="P34" s="226" t="n">
        <f aca="false">'Result do Turno'!AY34</f>
        <v>0</v>
      </c>
      <c r="Q34" s="48" t="n">
        <f aca="false">IF(P34=1,1,IF(P33=1,1,0))</f>
        <v>1</v>
      </c>
      <c r="R34" s="227" t="str">
        <f aca="false">IF(U34=1,IF(T34=1,"»",""),IF('Result do Turno'!BK34="(D)","(D)",""))</f>
        <v/>
      </c>
      <c r="S34" s="228" t="str">
        <f aca="false">'Result do Turno'!BL34</f>
        <v>ADRIANO CHIARI</v>
      </c>
      <c r="T34" s="226" t="n">
        <f aca="false">'Result do Turno'!BM34</f>
        <v>0</v>
      </c>
      <c r="U34" s="48" t="n">
        <f aca="false">IF(T34=1,1,IF(T33=1,1,0))</f>
        <v>1</v>
      </c>
      <c r="V34" s="227" t="str">
        <f aca="false">IF(Y34=1,IF(X34=1,"»",""),IF('Result do Turno'!BY34="(D)","(D)",""))</f>
        <v>»</v>
      </c>
      <c r="W34" s="228" t="str">
        <f aca="false">'Result do Turno'!BZ34</f>
        <v>JOAO RIBEIRO</v>
      </c>
      <c r="X34" s="48" t="n">
        <f aca="false">'Result do Turno'!CA34</f>
        <v>1</v>
      </c>
      <c r="Y34" s="48" t="n">
        <f aca="false">IF(X34=1,1,IF(X33=1,1,0))</f>
        <v>1</v>
      </c>
    </row>
    <row r="35" customFormat="false" ht="15" hidden="false" customHeight="false" outlineLevel="0" collapsed="false">
      <c r="B35" s="183" t="n">
        <v>5</v>
      </c>
      <c r="C35" s="50" t="str">
        <f aca="false">'Result do Turno'!D35</f>
        <v>JOAO RIBEIRO</v>
      </c>
      <c r="F35" s="224" t="str">
        <f aca="false">IF(I35=1,IF(H35=1,"»",""),IF('Result do Turno'!U35="(D)","(D)",""))</f>
        <v/>
      </c>
      <c r="G35" s="225" t="str">
        <f aca="false">'Result do Turno'!V35</f>
        <v>RAFAEL NOGUEIRA</v>
      </c>
      <c r="H35" s="226" t="n">
        <f aca="false">'Result do Turno'!W35</f>
        <v>0</v>
      </c>
      <c r="I35" s="48" t="n">
        <f aca="false">IF(H35=1,1,IF(H36=1,1,0))</f>
        <v>1</v>
      </c>
      <c r="J35" s="224" t="str">
        <f aca="false">IF(M35=1,IF(L35=1,"»",""),IF('Result do Turno'!AI35="(D)","(D)",""))</f>
        <v>»</v>
      </c>
      <c r="K35" s="225" t="str">
        <f aca="false">'Result do Turno'!AJ35</f>
        <v>RAFAEL NOGUEIRA</v>
      </c>
      <c r="L35" s="226" t="n">
        <f aca="false">'Result do Turno'!AK35</f>
        <v>1</v>
      </c>
      <c r="M35" s="48" t="n">
        <f aca="false">IF(L35=1,1,IF(L36=1,1,0))</f>
        <v>1</v>
      </c>
      <c r="N35" s="224" t="str">
        <f aca="false">IF(Q35=1,IF(P35=1,"»",""),IF('Result do Turno'!AW35="(D)","(D)",""))</f>
        <v>»</v>
      </c>
      <c r="O35" s="225" t="str">
        <f aca="false">'Result do Turno'!AX35</f>
        <v>JOAO RIBEIRO</v>
      </c>
      <c r="P35" s="226" t="n">
        <f aca="false">'Result do Turno'!AY35</f>
        <v>1</v>
      </c>
      <c r="Q35" s="48" t="n">
        <f aca="false">IF(P35=1,1,IF(P36=1,1,0))</f>
        <v>1</v>
      </c>
      <c r="R35" s="224" t="str">
        <f aca="false">IF(U35=1,IF(T35=1,"»",""),IF('Result do Turno'!BK35="(D)","(D)",""))</f>
        <v>»</v>
      </c>
      <c r="S35" s="225" t="str">
        <f aca="false">'Result do Turno'!BL35</f>
        <v>JOAO RIBEIRO</v>
      </c>
      <c r="T35" s="226" t="n">
        <f aca="false">'Result do Turno'!BM35</f>
        <v>1</v>
      </c>
      <c r="U35" s="48" t="n">
        <f aca="false">IF(T35=1,1,IF(T36=1,1,0))</f>
        <v>1</v>
      </c>
      <c r="V35" s="224" t="str">
        <f aca="false">IF(Y35=1,IF(X35=1,"»",""),IF('Result do Turno'!BY35="(D)","(D)",""))</f>
        <v/>
      </c>
      <c r="W35" s="225" t="str">
        <f aca="false">'Result do Turno'!BZ35</f>
        <v>CARLOS EWBANK</v>
      </c>
      <c r="X35" s="48" t="n">
        <f aca="false">'Result do Turno'!CA35</f>
        <v>0</v>
      </c>
      <c r="Y35" s="48" t="n">
        <f aca="false">IF(X35=1,1,IF(X36=1,1,0))</f>
        <v>1</v>
      </c>
    </row>
    <row r="36" customFormat="false" ht="15" hidden="false" customHeight="false" outlineLevel="0" collapsed="false">
      <c r="B36" s="190" t="n">
        <v>6</v>
      </c>
      <c r="C36" s="101" t="str">
        <f aca="false">'Result do Turno'!D36</f>
        <v>ADRIANO CHIARI</v>
      </c>
      <c r="F36" s="230" t="str">
        <f aca="false">IF(I36=1,IF(H36=1,"»",""),IF('Result do Turno'!U36="(D)","(D)",""))</f>
        <v>»</v>
      </c>
      <c r="G36" s="231" t="str">
        <f aca="false">'Result do Turno'!V36</f>
        <v>CARLOS EWBANK</v>
      </c>
      <c r="H36" s="226" t="n">
        <f aca="false">'Result do Turno'!W36</f>
        <v>1</v>
      </c>
      <c r="I36" s="48" t="n">
        <f aca="false">IF(H36=1,1,IF(H35=1,1,0))</f>
        <v>1</v>
      </c>
      <c r="J36" s="230" t="str">
        <f aca="false">IF(M36=1,IF(L36=1,"»",""),IF('Result do Turno'!AI36="(D)","(D)",""))</f>
        <v/>
      </c>
      <c r="K36" s="231" t="str">
        <f aca="false">'Result do Turno'!AJ36</f>
        <v>ADRIANO CHIARI</v>
      </c>
      <c r="L36" s="226" t="n">
        <f aca="false">'Result do Turno'!AK36</f>
        <v>0</v>
      </c>
      <c r="M36" s="48" t="n">
        <f aca="false">IF(L36=1,1,IF(L35=1,1,0))</f>
        <v>1</v>
      </c>
      <c r="N36" s="230" t="str">
        <f aca="false">IF(Q36=1,IF(P36=1,"»",""),IF('Result do Turno'!AW36="(D)","(D)",""))</f>
        <v/>
      </c>
      <c r="O36" s="231" t="str">
        <f aca="false">'Result do Turno'!AX36</f>
        <v>ADRIANO CHIARI</v>
      </c>
      <c r="P36" s="226" t="n">
        <f aca="false">'Result do Turno'!AY36</f>
        <v>0</v>
      </c>
      <c r="Q36" s="48" t="n">
        <f aca="false">IF(P36=1,1,IF(P35=1,1,0))</f>
        <v>1</v>
      </c>
      <c r="R36" s="230" t="str">
        <f aca="false">IF(U36=1,IF(T36=1,"»",""),IF('Result do Turno'!BK36="(D)","(D)",""))</f>
        <v/>
      </c>
      <c r="S36" s="231" t="str">
        <f aca="false">'Result do Turno'!BL36</f>
        <v>CARLOS EWBANK</v>
      </c>
      <c r="T36" s="226" t="n">
        <f aca="false">'Result do Turno'!BM36</f>
        <v>0</v>
      </c>
      <c r="U36" s="48" t="n">
        <f aca="false">IF(T36=1,1,IF(T35=1,1,0))</f>
        <v>1</v>
      </c>
      <c r="V36" s="230" t="str">
        <f aca="false">IF(Y36=1,IF(X36=1,"»",""),IF('Result do Turno'!BY36="(D)","(D)",""))</f>
        <v>»</v>
      </c>
      <c r="W36" s="231" t="str">
        <f aca="false">'Result do Turno'!BZ36</f>
        <v>ADRIANO CHIARI</v>
      </c>
      <c r="X36" s="48" t="n">
        <f aca="false">'Result do Turno'!CA36</f>
        <v>1</v>
      </c>
      <c r="Y36" s="48" t="n">
        <f aca="false">IF(X36=1,1,IF(X35=1,1,0))</f>
        <v>1</v>
      </c>
    </row>
    <row r="37" customFormat="false" ht="15" hidden="false" customHeight="false" outlineLevel="0" collapsed="false">
      <c r="H37" s="212"/>
      <c r="I37" s="48"/>
      <c r="L37" s="212"/>
      <c r="M37" s="48"/>
      <c r="Q37" s="48"/>
      <c r="T37" s="212"/>
      <c r="U37" s="48"/>
      <c r="X37" s="48"/>
      <c r="Y37" s="48"/>
    </row>
    <row r="38" s="168" customFormat="true" ht="22.5" hidden="false" customHeight="true" outlineLevel="0" collapsed="false">
      <c r="B38" s="232" t="s">
        <v>121</v>
      </c>
      <c r="C38" s="232" t="s">
        <v>121</v>
      </c>
      <c r="F38" s="218" t="str">
        <f aca="false">F29</f>
        <v>3o TURNO - 1a RODADA</v>
      </c>
      <c r="G38" s="218" t="s">
        <v>148</v>
      </c>
      <c r="H38" s="219"/>
      <c r="I38" s="220"/>
      <c r="J38" s="218" t="str">
        <f aca="false">J29</f>
        <v>3o TURNO - 2a RODADA</v>
      </c>
      <c r="K38" s="218" t="s">
        <v>144</v>
      </c>
      <c r="L38" s="219"/>
      <c r="M38" s="220"/>
      <c r="N38" s="218" t="str">
        <f aca="false">N29</f>
        <v>3o TURNO - 3a RODADA</v>
      </c>
      <c r="O38" s="218" t="s">
        <v>145</v>
      </c>
      <c r="P38" s="219"/>
      <c r="Q38" s="220"/>
      <c r="R38" s="218" t="str">
        <f aca="false">R29</f>
        <v>3o TURNO - 4a RODADA</v>
      </c>
      <c r="S38" s="218" t="s">
        <v>146</v>
      </c>
      <c r="T38" s="219"/>
      <c r="U38" s="220"/>
      <c r="V38" s="218" t="str">
        <f aca="false">V29</f>
        <v>3o TURNO - 5a RODADA</v>
      </c>
      <c r="W38" s="218" t="s">
        <v>147</v>
      </c>
      <c r="X38" s="48"/>
      <c r="Y38" s="48"/>
    </row>
    <row r="39" s="168" customFormat="true" ht="24.75" hidden="false" customHeight="true" outlineLevel="0" collapsed="false">
      <c r="B39" s="178" t="s">
        <v>30</v>
      </c>
      <c r="C39" s="178"/>
      <c r="F39" s="221"/>
      <c r="G39" s="222" t="str">
        <f aca="false">G30</f>
        <v>23 a 29 Mai</v>
      </c>
      <c r="H39" s="223"/>
      <c r="I39" s="220"/>
      <c r="J39" s="221"/>
      <c r="K39" s="222" t="str">
        <f aca="false">K30</f>
        <v>30 a 05 Jun</v>
      </c>
      <c r="L39" s="223"/>
      <c r="M39" s="220"/>
      <c r="N39" s="221"/>
      <c r="O39" s="222" t="str">
        <f aca="false">O30</f>
        <v>06 a 12 Jun</v>
      </c>
      <c r="P39" s="223"/>
      <c r="Q39" s="220"/>
      <c r="R39" s="221"/>
      <c r="S39" s="222" t="str">
        <f aca="false">S30</f>
        <v>13 a 19 Jun</v>
      </c>
      <c r="T39" s="223"/>
      <c r="U39" s="220"/>
      <c r="V39" s="221"/>
      <c r="W39" s="222" t="str">
        <f aca="false">W30</f>
        <v>20 a 26 Jun</v>
      </c>
      <c r="X39" s="48"/>
      <c r="Y39" s="48"/>
    </row>
    <row r="40" customFormat="false" ht="15" hidden="false" customHeight="false" outlineLevel="0" collapsed="false">
      <c r="B40" s="183" t="n">
        <v>1</v>
      </c>
      <c r="C40" s="50" t="str">
        <f aca="false">'Result do Turno'!D40</f>
        <v>EDUARDO BARBOSA</v>
      </c>
      <c r="F40" s="224" t="str">
        <f aca="false">IF(I40=1,IF(H40=1,"»",""),IF('Result do Turno'!U40="(D)","(D)",""))</f>
        <v>»</v>
      </c>
      <c r="G40" s="225" t="str">
        <f aca="false">'Result do Turno'!V40</f>
        <v>EDUARDO BARBOSA</v>
      </c>
      <c r="H40" s="226" t="n">
        <f aca="false">'Result do Turno'!W40</f>
        <v>1</v>
      </c>
      <c r="I40" s="48" t="n">
        <f aca="false">IF(H40=1,1,IF(H41=1,1,0))</f>
        <v>1</v>
      </c>
      <c r="J40" s="224" t="str">
        <f aca="false">IF(M40=1,IF(L40=1,"»",""),IF('Result do Turno'!AI40="(D)","(D)",""))</f>
        <v>»</v>
      </c>
      <c r="K40" s="225" t="str">
        <f aca="false">'Result do Turno'!AJ40</f>
        <v>EDUARDO BARBOSA</v>
      </c>
      <c r="L40" s="226" t="n">
        <f aca="false">'Result do Turno'!AK40</f>
        <v>1</v>
      </c>
      <c r="M40" s="48" t="n">
        <f aca="false">IF(L40=1,1,IF(L41=1,1,0))</f>
        <v>1</v>
      </c>
      <c r="N40" s="224" t="str">
        <f aca="false">IF(Q40=1,IF(P40=1,"»",""),IF('Result do Turno'!AW40="(D)","(D)",""))</f>
        <v/>
      </c>
      <c r="O40" s="225" t="str">
        <f aca="false">'Result do Turno'!AX40</f>
        <v>EDUARDO BARBOSA</v>
      </c>
      <c r="P40" s="226" t="n">
        <f aca="false">'Result do Turno'!AY40</f>
        <v>0</v>
      </c>
      <c r="Q40" s="48" t="n">
        <f aca="false">IF(P40=1,1,IF(P41=1,1,0))</f>
        <v>1</v>
      </c>
      <c r="R40" s="224" t="str">
        <f aca="false">IF(U40=1,IF(T40=1,"»",""),IF('Result do Turno'!BK40="(D)","(D)",""))</f>
        <v>»</v>
      </c>
      <c r="S40" s="225" t="str">
        <f aca="false">'Result do Turno'!BL40</f>
        <v>EDUARDO BARBOSA</v>
      </c>
      <c r="T40" s="226" t="n">
        <f aca="false">'Result do Turno'!BM40</f>
        <v>1</v>
      </c>
      <c r="U40" s="48" t="n">
        <f aca="false">IF(T40=1,1,IF(T41=1,1,0))</f>
        <v>1</v>
      </c>
      <c r="V40" s="224" t="str">
        <f aca="false">IF(Y40=1,IF(X40=1,"»",""),IF('Result do Turno'!BY40="(D)","(D)",""))</f>
        <v>»</v>
      </c>
      <c r="W40" s="225" t="str">
        <f aca="false">'Result do Turno'!BZ40</f>
        <v>EDUARDO BARBOSA</v>
      </c>
      <c r="X40" s="48" t="n">
        <f aca="false">'Result do Turno'!CA40</f>
        <v>1</v>
      </c>
      <c r="Y40" s="48" t="n">
        <f aca="false">IF(X40=1,1,IF(X41=1,1,0))</f>
        <v>1</v>
      </c>
    </row>
    <row r="41" customFormat="false" ht="15" hidden="false" customHeight="false" outlineLevel="0" collapsed="false">
      <c r="B41" s="183" t="n">
        <v>2</v>
      </c>
      <c r="C41" s="50" t="str">
        <f aca="false">'Result do Turno'!D41</f>
        <v>THIAGO MILHOMEM</v>
      </c>
      <c r="F41" s="227" t="str">
        <f aca="false">IF(I41=1,IF(H41=1,"»",""),IF('Result do Turno'!U41="(D)","(D)",""))</f>
        <v/>
      </c>
      <c r="G41" s="228" t="str">
        <f aca="false">'Result do Turno'!V41</f>
        <v>MARCELO MORAES</v>
      </c>
      <c r="H41" s="226" t="n">
        <f aca="false">'Result do Turno'!W41</f>
        <v>0</v>
      </c>
      <c r="I41" s="48" t="n">
        <f aca="false">IF(H41=1,1,IF(H40=1,1,0))</f>
        <v>1</v>
      </c>
      <c r="J41" s="227" t="str">
        <f aca="false">IF(M41=1,IF(L41=1,"»",""),IF('Result do Turno'!AI41="(D)","(D)",""))</f>
        <v/>
      </c>
      <c r="K41" s="228" t="str">
        <f aca="false">'Result do Turno'!AJ41</f>
        <v>RICARDO MACHADO</v>
      </c>
      <c r="L41" s="226" t="n">
        <f aca="false">'Result do Turno'!AK41</f>
        <v>0</v>
      </c>
      <c r="M41" s="48" t="n">
        <f aca="false">IF(L41=1,1,IF(L40=1,1,0))</f>
        <v>1</v>
      </c>
      <c r="N41" s="227" t="str">
        <f aca="false">IF(Q41=1,IF(P41=1,"»",""),IF('Result do Turno'!AW41="(D)","(D)",""))</f>
        <v>»</v>
      </c>
      <c r="O41" s="228" t="str">
        <f aca="false">'Result do Turno'!AX41</f>
        <v>RENATO OLIVEIRA</v>
      </c>
      <c r="P41" s="226" t="n">
        <f aca="false">'Result do Turno'!AY41</f>
        <v>1</v>
      </c>
      <c r="Q41" s="48" t="n">
        <f aca="false">IF(P41=1,1,IF(P40=1,1,0))</f>
        <v>1</v>
      </c>
      <c r="R41" s="227" t="str">
        <f aca="false">IF(U41=1,IF(T41=1,"»",""),IF('Result do Turno'!BK41="(D)","(D)",""))</f>
        <v/>
      </c>
      <c r="S41" s="228" t="str">
        <f aca="false">'Result do Turno'!BL41</f>
        <v>LOURIVALDO RABELO</v>
      </c>
      <c r="T41" s="226" t="n">
        <f aca="false">'Result do Turno'!BM41</f>
        <v>0</v>
      </c>
      <c r="U41" s="48" t="n">
        <f aca="false">IF(T41=1,1,IF(T40=1,1,0))</f>
        <v>1</v>
      </c>
      <c r="V41" s="227" t="str">
        <f aca="false">IF(Y41=1,IF(X41=1,"»",""),IF('Result do Turno'!BY41="(D)","(D)",""))</f>
        <v/>
      </c>
      <c r="W41" s="228" t="str">
        <f aca="false">'Result do Turno'!BZ41</f>
        <v>THIAGO MILHOMEM</v>
      </c>
      <c r="X41" s="48" t="n">
        <f aca="false">'Result do Turno'!CA41</f>
        <v>0</v>
      </c>
      <c r="Y41" s="48" t="n">
        <f aca="false">IF(X41=1,1,IF(X40=1,1,0))</f>
        <v>1</v>
      </c>
    </row>
    <row r="42" customFormat="false" ht="15" hidden="false" customHeight="false" outlineLevel="0" collapsed="false">
      <c r="B42" s="183" t="n">
        <v>3</v>
      </c>
      <c r="C42" s="50" t="str">
        <f aca="false">'Result do Turno'!D42</f>
        <v>LOURIVALDO RABELO</v>
      </c>
      <c r="F42" s="224" t="str">
        <f aca="false">IF(I42=1,IF(H42=1,"»",""),IF('Result do Turno'!U42="(D)","(D)",""))</f>
        <v/>
      </c>
      <c r="G42" s="225" t="str">
        <f aca="false">'Result do Turno'!V42</f>
        <v>THIAGO MILHOMEM</v>
      </c>
      <c r="H42" s="226" t="n">
        <f aca="false">'Result do Turno'!W42</f>
        <v>0</v>
      </c>
      <c r="I42" s="48" t="n">
        <f aca="false">IF(H42=1,1,IF(H43=1,1,0))</f>
        <v>1</v>
      </c>
      <c r="J42" s="224" t="str">
        <f aca="false">IF(M42=1,IF(L42=1,"»",""),IF('Result do Turno'!AI42="(D)","(D)",""))</f>
        <v/>
      </c>
      <c r="K42" s="225" t="str">
        <f aca="false">'Result do Turno'!AJ42</f>
        <v>THIAGO MILHOMEM</v>
      </c>
      <c r="L42" s="226" t="n">
        <f aca="false">'Result do Turno'!AK42</f>
        <v>0</v>
      </c>
      <c r="M42" s="48" t="n">
        <f aca="false">IF(L42=1,1,IF(L43=1,1,0))</f>
        <v>1</v>
      </c>
      <c r="N42" s="224" t="str">
        <f aca="false">IF(Q42=1,IF(P42=1,"»",""),IF('Result do Turno'!AW42="(D)","(D)",""))</f>
        <v/>
      </c>
      <c r="O42" s="225" t="str">
        <f aca="false">'Result do Turno'!AX42</f>
        <v>THIAGO MILHOMEM</v>
      </c>
      <c r="P42" s="226" t="n">
        <f aca="false">'Result do Turno'!AY42</f>
        <v>0</v>
      </c>
      <c r="Q42" s="48" t="n">
        <f aca="false">IF(P42=1,1,IF(P43=1,1,0))</f>
        <v>1</v>
      </c>
      <c r="R42" s="224" t="str">
        <f aca="false">IF(U42=1,IF(T42=1,"»",""),IF('Result do Turno'!BK42="(D)","(D)",""))</f>
        <v/>
      </c>
      <c r="S42" s="225" t="str">
        <f aca="false">'Result do Turno'!BL42</f>
        <v>THIAGO MILHOMEM</v>
      </c>
      <c r="T42" s="226" t="n">
        <f aca="false">'Result do Turno'!BM42</f>
        <v>0</v>
      </c>
      <c r="U42" s="48" t="n">
        <f aca="false">IF(T42=1,1,IF(T43=1,1,0))</f>
        <v>1</v>
      </c>
      <c r="V42" s="224" t="str">
        <f aca="false">IF(Y42=1,IF(X42=1,"»",""),IF('Result do Turno'!BY42="(D)","(D)",""))</f>
        <v>»</v>
      </c>
      <c r="W42" s="225" t="str">
        <f aca="false">'Result do Turno'!BZ42</f>
        <v>LOURIVALDO RABELO</v>
      </c>
      <c r="X42" s="48" t="n">
        <f aca="false">'Result do Turno'!CA42</f>
        <v>1</v>
      </c>
      <c r="Y42" s="48" t="n">
        <f aca="false">IF(X42=1,1,IF(X43=1,1,0))</f>
        <v>1</v>
      </c>
    </row>
    <row r="43" customFormat="false" ht="15" hidden="false" customHeight="false" outlineLevel="0" collapsed="false">
      <c r="B43" s="183" t="n">
        <v>4</v>
      </c>
      <c r="C43" s="50" t="str">
        <f aca="false">'Result do Turno'!D43</f>
        <v>RENATO OLIVEIRA</v>
      </c>
      <c r="F43" s="227" t="str">
        <f aca="false">IF(I43=1,IF(H43=1,"»",""),IF('Result do Turno'!U43="(D)","(D)",""))</f>
        <v>»</v>
      </c>
      <c r="G43" s="228" t="str">
        <f aca="false">'Result do Turno'!V43</f>
        <v>RICARDO MACHADO</v>
      </c>
      <c r="H43" s="226" t="n">
        <f aca="false">'Result do Turno'!W43</f>
        <v>1</v>
      </c>
      <c r="I43" s="48" t="n">
        <f aca="false">IF(H43=1,1,IF(H42=1,1,0))</f>
        <v>1</v>
      </c>
      <c r="J43" s="227" t="str">
        <f aca="false">IF(M43=1,IF(L43=1,"»",""),IF('Result do Turno'!AI43="(D)","(D)",""))</f>
        <v>»</v>
      </c>
      <c r="K43" s="228" t="str">
        <f aca="false">'Result do Turno'!AJ43</f>
        <v>RENATO OLIVEIRA</v>
      </c>
      <c r="L43" s="226" t="n">
        <f aca="false">'Result do Turno'!AK43</f>
        <v>1</v>
      </c>
      <c r="M43" s="48" t="n">
        <f aca="false">IF(L43=1,1,IF(L42=1,1,0))</f>
        <v>1</v>
      </c>
      <c r="N43" s="227" t="str">
        <f aca="false">IF(Q43=1,IF(P43=1,"»",""),IF('Result do Turno'!AW43="(D)","(D)",""))</f>
        <v>»</v>
      </c>
      <c r="O43" s="228" t="str">
        <f aca="false">'Result do Turno'!AX43</f>
        <v>LOURIVALDO RABELO</v>
      </c>
      <c r="P43" s="226" t="n">
        <f aca="false">'Result do Turno'!AY43</f>
        <v>1</v>
      </c>
      <c r="Q43" s="48" t="n">
        <f aca="false">IF(P43=1,1,IF(P42=1,1,0))</f>
        <v>1</v>
      </c>
      <c r="R43" s="227" t="str">
        <f aca="false">IF(U43=1,IF(T43=1,"»",""),IF('Result do Turno'!BK43="(D)","(D)",""))</f>
        <v>»</v>
      </c>
      <c r="S43" s="228" t="str">
        <f aca="false">'Result do Turno'!BL43</f>
        <v>MARCELO MORAES</v>
      </c>
      <c r="T43" s="226" t="n">
        <f aca="false">'Result do Turno'!BM43</f>
        <v>1</v>
      </c>
      <c r="U43" s="48" t="n">
        <f aca="false">IF(T43=1,1,IF(T42=1,1,0))</f>
        <v>1</v>
      </c>
      <c r="V43" s="227" t="str">
        <f aca="false">IF(Y43=1,IF(X43=1,"»",""),IF('Result do Turno'!BY43="(D)","(D)",""))</f>
        <v/>
      </c>
      <c r="W43" s="228" t="str">
        <f aca="false">'Result do Turno'!BZ43</f>
        <v>RICARDO MACHADO</v>
      </c>
      <c r="X43" s="48" t="n">
        <f aca="false">'Result do Turno'!CA43</f>
        <v>0</v>
      </c>
      <c r="Y43" s="48" t="n">
        <f aca="false">IF(X43=1,1,IF(X42=1,1,0))</f>
        <v>1</v>
      </c>
    </row>
    <row r="44" customFormat="false" ht="15" hidden="false" customHeight="false" outlineLevel="0" collapsed="false">
      <c r="B44" s="183" t="n">
        <v>5</v>
      </c>
      <c r="C44" s="50" t="str">
        <f aca="false">'Result do Turno'!D44</f>
        <v>RICARDO MACHADO</v>
      </c>
      <c r="F44" s="224" t="str">
        <f aca="false">IF(I44=1,IF(H44=1,"»",""),IF('Result do Turno'!U44="(D)","(D)",""))</f>
        <v/>
      </c>
      <c r="G44" s="225" t="str">
        <f aca="false">'Result do Turno'!V44</f>
        <v>LOURIVALDO RABELO</v>
      </c>
      <c r="H44" s="226" t="n">
        <f aca="false">'Result do Turno'!W44</f>
        <v>0</v>
      </c>
      <c r="I44" s="48" t="n">
        <f aca="false">IF(H44=1,1,IF(H45=1,1,0))</f>
        <v>1</v>
      </c>
      <c r="J44" s="224" t="str">
        <f aca="false">IF(M44=1,IF(L44=1,"»",""),IF('Result do Turno'!AI44="(D)","(D)",""))</f>
        <v>»</v>
      </c>
      <c r="K44" s="225" t="str">
        <f aca="false">'Result do Turno'!AJ44</f>
        <v>LOURIVALDO RABELO</v>
      </c>
      <c r="L44" s="226" t="n">
        <f aca="false">'Result do Turno'!AK44</f>
        <v>1</v>
      </c>
      <c r="M44" s="48" t="n">
        <f aca="false">IF(L44=1,1,IF(L45=1,1,0))</f>
        <v>1</v>
      </c>
      <c r="N44" s="224" t="str">
        <f aca="false">IF(Q44=1,IF(P44=1,"»",""),IF('Result do Turno'!AW44="(D)","(D)",""))</f>
        <v/>
      </c>
      <c r="O44" s="225" t="str">
        <f aca="false">'Result do Turno'!AX44</f>
        <v>RICARDO MACHADO</v>
      </c>
      <c r="P44" s="226" t="n">
        <f aca="false">'Result do Turno'!AY44</f>
        <v>0</v>
      </c>
      <c r="Q44" s="48" t="n">
        <f aca="false">IF(P44=1,1,IF(P45=1,1,0))</f>
        <v>1</v>
      </c>
      <c r="R44" s="224" t="str">
        <f aca="false">IF(U44=1,IF(T44=1,"»",""),IF('Result do Turno'!BK44="(D)","(D)",""))</f>
        <v/>
      </c>
      <c r="S44" s="225" t="str">
        <f aca="false">'Result do Turno'!BL44</f>
        <v>RICARDO MACHADO</v>
      </c>
      <c r="T44" s="226" t="n">
        <f aca="false">'Result do Turno'!BM44</f>
        <v>0</v>
      </c>
      <c r="U44" s="48" t="n">
        <f aca="false">IF(T44=1,1,IF(T45=1,1,0))</f>
        <v>1</v>
      </c>
      <c r="V44" s="224" t="str">
        <f aca="false">IF(Y44=1,IF(X44=1,"»",""),IF('Result do Turno'!BY44="(D)","(D)",""))</f>
        <v>»</v>
      </c>
      <c r="W44" s="225" t="str">
        <f aca="false">'Result do Turno'!BZ44</f>
        <v>RENATO OLIVEIRA</v>
      </c>
      <c r="X44" s="48" t="n">
        <f aca="false">'Result do Turno'!CA44</f>
        <v>1</v>
      </c>
      <c r="Y44" s="48" t="n">
        <f aca="false">IF(X44=1,1,IF(X45=1,1,0))</f>
        <v>1</v>
      </c>
    </row>
    <row r="45" customFormat="false" ht="15" hidden="false" customHeight="false" outlineLevel="0" collapsed="false">
      <c r="B45" s="190" t="n">
        <v>6</v>
      </c>
      <c r="C45" s="101" t="str">
        <f aca="false">'Result do Turno'!D45</f>
        <v>MARCELO MORAES</v>
      </c>
      <c r="F45" s="230" t="str">
        <f aca="false">IF(I45=1,IF(H45=1,"»",""),IF('Result do Turno'!U45="(D)","(D)",""))</f>
        <v>»</v>
      </c>
      <c r="G45" s="231" t="str">
        <f aca="false">'Result do Turno'!V45</f>
        <v>RENATO OLIVEIRA</v>
      </c>
      <c r="H45" s="226" t="n">
        <f aca="false">'Result do Turno'!W45</f>
        <v>1</v>
      </c>
      <c r="I45" s="48" t="n">
        <f aca="false">IF(H45=1,1,IF(H44=1,1,0))</f>
        <v>1</v>
      </c>
      <c r="J45" s="230" t="str">
        <f aca="false">IF(M45=1,IF(L45=1,"»",""),IF('Result do Turno'!AI45="(D)","(D)",""))</f>
        <v/>
      </c>
      <c r="K45" s="231" t="str">
        <f aca="false">'Result do Turno'!AJ45</f>
        <v>MARCELO MORAES</v>
      </c>
      <c r="L45" s="226" t="n">
        <f aca="false">'Result do Turno'!AK45</f>
        <v>0</v>
      </c>
      <c r="M45" s="48" t="n">
        <f aca="false">IF(L45=1,1,IF(L44=1,1,0))</f>
        <v>1</v>
      </c>
      <c r="N45" s="230" t="str">
        <f aca="false">IF(Q45=1,IF(P45=1,"»",""),IF('Result do Turno'!AW45="(D)","(D)",""))</f>
        <v>»</v>
      </c>
      <c r="O45" s="231" t="str">
        <f aca="false">'Result do Turno'!AX45</f>
        <v>MARCELO MORAES</v>
      </c>
      <c r="P45" s="226" t="n">
        <f aca="false">'Result do Turno'!AY45</f>
        <v>1</v>
      </c>
      <c r="Q45" s="48" t="n">
        <f aca="false">IF(P45=1,1,IF(P44=1,1,0))</f>
        <v>1</v>
      </c>
      <c r="R45" s="230" t="str">
        <f aca="false">IF(U45=1,IF(T45=1,"»",""),IF('Result do Turno'!BK45="(D)","(D)",""))</f>
        <v>»</v>
      </c>
      <c r="S45" s="231" t="str">
        <f aca="false">'Result do Turno'!BL45</f>
        <v>RENATO OLIVEIRA</v>
      </c>
      <c r="T45" s="226" t="n">
        <f aca="false">'Result do Turno'!BM45</f>
        <v>1</v>
      </c>
      <c r="U45" s="48" t="n">
        <f aca="false">IF(T45=1,1,IF(T44=1,1,0))</f>
        <v>1</v>
      </c>
      <c r="V45" s="230" t="str">
        <f aca="false">IF(Y45=1,IF(X45=1,"»",""),IF('Result do Turno'!BY45="(D)","(D)",""))</f>
        <v/>
      </c>
      <c r="W45" s="231" t="str">
        <f aca="false">'Result do Turno'!BZ45</f>
        <v>MARCELO MORAES</v>
      </c>
      <c r="X45" s="48" t="n">
        <f aca="false">'Result do Turno'!CA45</f>
        <v>0</v>
      </c>
      <c r="Y45" s="48" t="n">
        <f aca="false">IF(X45=1,1,IF(X44=1,1,0))</f>
        <v>1</v>
      </c>
    </row>
    <row r="46" customFormat="false" ht="15" hidden="false" customHeight="false" outlineLevel="0" collapsed="false">
      <c r="H46" s="212"/>
      <c r="I46" s="48"/>
      <c r="L46" s="212"/>
      <c r="M46" s="48"/>
      <c r="Q46" s="48"/>
      <c r="T46" s="212"/>
      <c r="U46" s="48"/>
      <c r="X46" s="48"/>
      <c r="Y46" s="48"/>
    </row>
    <row r="47" s="168" customFormat="true" ht="22.5" hidden="false" customHeight="true" outlineLevel="0" collapsed="false">
      <c r="B47" s="233" t="s">
        <v>122</v>
      </c>
      <c r="C47" s="233" t="s">
        <v>122</v>
      </c>
      <c r="F47" s="218" t="str">
        <f aca="false">F38</f>
        <v>3o TURNO - 1a RODADA</v>
      </c>
      <c r="G47" s="218" t="s">
        <v>148</v>
      </c>
      <c r="H47" s="219"/>
      <c r="I47" s="220"/>
      <c r="J47" s="218" t="str">
        <f aca="false">J38</f>
        <v>3o TURNO - 2a RODADA</v>
      </c>
      <c r="K47" s="218" t="s">
        <v>144</v>
      </c>
      <c r="L47" s="219"/>
      <c r="M47" s="220"/>
      <c r="N47" s="218" t="str">
        <f aca="false">N38</f>
        <v>3o TURNO - 3a RODADA</v>
      </c>
      <c r="O47" s="218" t="s">
        <v>145</v>
      </c>
      <c r="P47" s="219"/>
      <c r="Q47" s="220"/>
      <c r="R47" s="218" t="str">
        <f aca="false">R38</f>
        <v>3o TURNO - 4a RODADA</v>
      </c>
      <c r="S47" s="218" t="s">
        <v>146</v>
      </c>
      <c r="T47" s="219"/>
      <c r="U47" s="220"/>
      <c r="V47" s="218" t="str">
        <f aca="false">V38</f>
        <v>3o TURNO - 5a RODADA</v>
      </c>
      <c r="W47" s="218" t="s">
        <v>147</v>
      </c>
      <c r="X47" s="48"/>
      <c r="Y47" s="48"/>
    </row>
    <row r="48" s="168" customFormat="true" ht="24.75" hidden="false" customHeight="true" outlineLevel="0" collapsed="false">
      <c r="B48" s="178" t="s">
        <v>30</v>
      </c>
      <c r="C48" s="178"/>
      <c r="F48" s="221"/>
      <c r="G48" s="222" t="str">
        <f aca="false">G39</f>
        <v>23 a 29 Mai</v>
      </c>
      <c r="H48" s="223"/>
      <c r="I48" s="220"/>
      <c r="J48" s="221"/>
      <c r="K48" s="222" t="str">
        <f aca="false">K39</f>
        <v>30 a 05 Jun</v>
      </c>
      <c r="L48" s="223"/>
      <c r="M48" s="220"/>
      <c r="N48" s="221"/>
      <c r="O48" s="222" t="str">
        <f aca="false">O39</f>
        <v>06 a 12 Jun</v>
      </c>
      <c r="P48" s="223"/>
      <c r="Q48" s="220"/>
      <c r="R48" s="221"/>
      <c r="S48" s="222" t="str">
        <f aca="false">S39</f>
        <v>13 a 19 Jun</v>
      </c>
      <c r="T48" s="223"/>
      <c r="U48" s="220"/>
      <c r="V48" s="221"/>
      <c r="W48" s="222" t="str">
        <f aca="false">W39</f>
        <v>20 a 26 Jun</v>
      </c>
      <c r="X48" s="48"/>
      <c r="Y48" s="48"/>
    </row>
    <row r="49" customFormat="false" ht="15" hidden="false" customHeight="false" outlineLevel="0" collapsed="false">
      <c r="B49" s="183" t="n">
        <v>1</v>
      </c>
      <c r="C49" s="50" t="str">
        <f aca="false">'Result do Turno'!D49</f>
        <v>CARLOS MAMEDE</v>
      </c>
      <c r="F49" s="224" t="str">
        <f aca="false">IF(I49=1,IF(H49=1,"»",""),IF('Result do Turno'!U49="(D)","(D)",""))</f>
        <v/>
      </c>
      <c r="G49" s="225" t="str">
        <f aca="false">'Result do Turno'!V49</f>
        <v>CARLOS MAMEDE</v>
      </c>
      <c r="H49" s="226" t="n">
        <f aca="false">'Result do Turno'!W49</f>
        <v>0</v>
      </c>
      <c r="I49" s="48" t="n">
        <f aca="false">IF(H49=1,1,IF(H50=1,1,0))</f>
        <v>1</v>
      </c>
      <c r="J49" s="224" t="str">
        <f aca="false">IF(M49=1,IF(L49=1,"»",""),IF('Result do Turno'!AI49="(D)","(D)",""))</f>
        <v>»</v>
      </c>
      <c r="K49" s="225" t="str">
        <f aca="false">'Result do Turno'!AJ49</f>
        <v>CARLOS MAMEDE</v>
      </c>
      <c r="L49" s="226" t="n">
        <f aca="false">'Result do Turno'!AK49</f>
        <v>1</v>
      </c>
      <c r="M49" s="48" t="n">
        <f aca="false">IF(L49=1,1,IF(L50=1,1,0))</f>
        <v>1</v>
      </c>
      <c r="N49" s="224" t="str">
        <f aca="false">IF(Q49=1,IF(P49=1,"»",""),IF('Result do Turno'!AW49="(D)","(D)",""))</f>
        <v/>
      </c>
      <c r="O49" s="225" t="str">
        <f aca="false">'Result do Turno'!AX49</f>
        <v>CARLOS MAMEDE</v>
      </c>
      <c r="P49" s="226" t="n">
        <f aca="false">'Result do Turno'!AY49</f>
        <v>0</v>
      </c>
      <c r="Q49" s="48" t="n">
        <f aca="false">IF(P49=1,1,IF(P50=1,1,0))</f>
        <v>1</v>
      </c>
      <c r="R49" s="224" t="str">
        <f aca="false">IF(U49=1,IF(T49=1,"»",""),IF('Result do Turno'!BK49="(D)","(D)",""))</f>
        <v/>
      </c>
      <c r="S49" s="225" t="str">
        <f aca="false">'Result do Turno'!BL49</f>
        <v>CARLOS MAMEDE</v>
      </c>
      <c r="T49" s="226" t="n">
        <f aca="false">'Result do Turno'!BM49</f>
        <v>0</v>
      </c>
      <c r="U49" s="48" t="n">
        <f aca="false">IF(T49=1,1,IF(T50=1,1,0))</f>
        <v>1</v>
      </c>
      <c r="V49" s="224" t="str">
        <f aca="false">IF(Y49=1,IF(X49=1,"»",""),IF('Result do Turno'!BY49="(D)","(D)",""))</f>
        <v/>
      </c>
      <c r="W49" s="225" t="str">
        <f aca="false">'Result do Turno'!BZ49</f>
        <v>CARLOS MAMEDE</v>
      </c>
      <c r="X49" s="48" t="n">
        <f aca="false">'Result do Turno'!CA49</f>
        <v>0</v>
      </c>
      <c r="Y49" s="48" t="n">
        <f aca="false">IF(X49=1,1,IF(X50=1,1,0))</f>
        <v>1</v>
      </c>
    </row>
    <row r="50" customFormat="false" ht="15" hidden="false" customHeight="false" outlineLevel="0" collapsed="false">
      <c r="B50" s="183" t="n">
        <v>2</v>
      </c>
      <c r="C50" s="50" t="str">
        <f aca="false">'Result do Turno'!D50</f>
        <v>RENATO SOUZA</v>
      </c>
      <c r="F50" s="227" t="str">
        <f aca="false">IF(I50=1,IF(H50=1,"»",""),IF('Result do Turno'!U50="(D)","(D)",""))</f>
        <v>»</v>
      </c>
      <c r="G50" s="228" t="str">
        <f aca="false">'Result do Turno'!V50</f>
        <v>MARCO MACIEL</v>
      </c>
      <c r="H50" s="226" t="n">
        <f aca="false">'Result do Turno'!W50</f>
        <v>1</v>
      </c>
      <c r="I50" s="48" t="n">
        <f aca="false">IF(H50=1,1,IF(H49=1,1,0))</f>
        <v>1</v>
      </c>
      <c r="J50" s="227" t="str">
        <f aca="false">IF(M50=1,IF(L50=1,"»",""),IF('Result do Turno'!AI50="(D)","(D)",""))</f>
        <v/>
      </c>
      <c r="K50" s="228" t="str">
        <f aca="false">'Result do Turno'!AJ50</f>
        <v>LEONARDO SARAIVA</v>
      </c>
      <c r="L50" s="226" t="n">
        <f aca="false">'Result do Turno'!AK50</f>
        <v>0</v>
      </c>
      <c r="M50" s="48" t="n">
        <f aca="false">IF(L50=1,1,IF(L49=1,1,0))</f>
        <v>1</v>
      </c>
      <c r="N50" s="227" t="str">
        <f aca="false">IF(Q50=1,IF(P50=1,"»",""),IF('Result do Turno'!AW50="(D)","(D)",""))</f>
        <v>»</v>
      </c>
      <c r="O50" s="228" t="str">
        <f aca="false">'Result do Turno'!AX50</f>
        <v>EDSON BELLO</v>
      </c>
      <c r="P50" s="226" t="n">
        <f aca="false">'Result do Turno'!AY50</f>
        <v>1</v>
      </c>
      <c r="Q50" s="48" t="n">
        <f aca="false">IF(P50=1,1,IF(P49=1,1,0))</f>
        <v>1</v>
      </c>
      <c r="R50" s="227" t="str">
        <f aca="false">IF(U50=1,IF(T50=1,"»",""),IF('Result do Turno'!BK50="(D)","(D)",""))</f>
        <v>»</v>
      </c>
      <c r="S50" s="228" t="str">
        <f aca="false">'Result do Turno'!BL50</f>
        <v>ALÉCIO SILVA</v>
      </c>
      <c r="T50" s="226" t="n">
        <f aca="false">'Result do Turno'!BM50</f>
        <v>1</v>
      </c>
      <c r="U50" s="48" t="n">
        <f aca="false">IF(T50=1,1,IF(T49=1,1,0))</f>
        <v>1</v>
      </c>
      <c r="V50" s="227" t="str">
        <f aca="false">IF(Y50=1,IF(X50=1,"»",""),IF('Result do Turno'!BY50="(D)","(D)",""))</f>
        <v>»</v>
      </c>
      <c r="W50" s="228" t="str">
        <f aca="false">'Result do Turno'!BZ50</f>
        <v>RENATO SOUZA</v>
      </c>
      <c r="X50" s="48" t="n">
        <f aca="false">'Result do Turno'!CA50</f>
        <v>1</v>
      </c>
      <c r="Y50" s="48" t="n">
        <f aca="false">IF(X50=1,1,IF(X49=1,1,0))</f>
        <v>1</v>
      </c>
    </row>
    <row r="51" customFormat="false" ht="15" hidden="false" customHeight="false" outlineLevel="0" collapsed="false">
      <c r="B51" s="183" t="n">
        <v>3</v>
      </c>
      <c r="C51" s="50" t="str">
        <f aca="false">'Result do Turno'!D51</f>
        <v>ALÉCIO SILVA</v>
      </c>
      <c r="F51" s="224" t="str">
        <f aca="false">IF(I51=1,IF(H51=1,"»",""),IF('Result do Turno'!U51="(D)","(D)",""))</f>
        <v/>
      </c>
      <c r="G51" s="225" t="str">
        <f aca="false">'Result do Turno'!V51</f>
        <v>RENATO SOUZA</v>
      </c>
      <c r="H51" s="226" t="n">
        <f aca="false">'Result do Turno'!W51</f>
        <v>0</v>
      </c>
      <c r="I51" s="48" t="n">
        <f aca="false">IF(H51=1,1,IF(H52=1,1,0))</f>
        <v>1</v>
      </c>
      <c r="J51" s="224" t="str">
        <f aca="false">IF(M51=1,IF(L51=1,"»",""),IF('Result do Turno'!AI51="(D)","(D)",""))</f>
        <v/>
      </c>
      <c r="K51" s="225" t="str">
        <f aca="false">'Result do Turno'!AJ51</f>
        <v>RENATO SOUZA</v>
      </c>
      <c r="L51" s="226" t="n">
        <f aca="false">'Result do Turno'!AK51</f>
        <v>0</v>
      </c>
      <c r="M51" s="48" t="n">
        <f aca="false">IF(L51=1,1,IF(L52=1,1,0))</f>
        <v>1</v>
      </c>
      <c r="N51" s="224" t="str">
        <f aca="false">IF(Q51=1,IF(P51=1,"»",""),IF('Result do Turno'!AW51="(D)","(D)",""))</f>
        <v/>
      </c>
      <c r="O51" s="225" t="str">
        <f aca="false">'Result do Turno'!AX51</f>
        <v>RENATO SOUZA</v>
      </c>
      <c r="P51" s="226" t="n">
        <f aca="false">'Result do Turno'!AY51</f>
        <v>0</v>
      </c>
      <c r="Q51" s="48" t="n">
        <f aca="false">IF(P51=1,1,IF(P52=1,1,0))</f>
        <v>1</v>
      </c>
      <c r="R51" s="224" t="str">
        <f aca="false">IF(U51=1,IF(T51=1,"»",""),IF('Result do Turno'!BK51="(D)","(D)",""))</f>
        <v/>
      </c>
      <c r="S51" s="225" t="str">
        <f aca="false">'Result do Turno'!BL51</f>
        <v>RENATO SOUZA</v>
      </c>
      <c r="T51" s="226" t="n">
        <f aca="false">'Result do Turno'!BM51</f>
        <v>0</v>
      </c>
      <c r="U51" s="48" t="n">
        <f aca="false">IF(T51=1,1,IF(T52=1,1,0))</f>
        <v>1</v>
      </c>
      <c r="V51" s="224" t="str">
        <f aca="false">IF(Y51=1,IF(X51=1,"»",""),IF('Result do Turno'!BY51="(D)","(D)",""))</f>
        <v>»</v>
      </c>
      <c r="W51" s="225" t="str">
        <f aca="false">'Result do Turno'!BZ51</f>
        <v>ALÉCIO SILVA</v>
      </c>
      <c r="X51" s="48" t="n">
        <f aca="false">'Result do Turno'!CA51</f>
        <v>1</v>
      </c>
      <c r="Y51" s="48" t="n">
        <f aca="false">IF(X51=1,1,IF(X52=1,1,0))</f>
        <v>1</v>
      </c>
    </row>
    <row r="52" customFormat="false" ht="15" hidden="false" customHeight="false" outlineLevel="0" collapsed="false">
      <c r="B52" s="183" t="n">
        <v>4</v>
      </c>
      <c r="C52" s="50" t="str">
        <f aca="false">'Result do Turno'!D52</f>
        <v>EDSON BELLO</v>
      </c>
      <c r="F52" s="227" t="str">
        <f aca="false">IF(I52=1,IF(H52=1,"»",""),IF('Result do Turno'!U52="(D)","(D)",""))</f>
        <v>»</v>
      </c>
      <c r="G52" s="228" t="str">
        <f aca="false">'Result do Turno'!V52</f>
        <v>LEONARDO SARAIVA</v>
      </c>
      <c r="H52" s="226" t="n">
        <f aca="false">'Result do Turno'!W52</f>
        <v>1</v>
      </c>
      <c r="I52" s="48" t="n">
        <f aca="false">IF(H52=1,1,IF(H51=1,1,0))</f>
        <v>1</v>
      </c>
      <c r="J52" s="227" t="str">
        <f aca="false">IF(M52=1,IF(L52=1,"»",""),IF('Result do Turno'!AI52="(D)","(D)",""))</f>
        <v>»</v>
      </c>
      <c r="K52" s="228" t="str">
        <f aca="false">'Result do Turno'!AJ52</f>
        <v>EDSON BELLO</v>
      </c>
      <c r="L52" s="226" t="n">
        <f aca="false">'Result do Turno'!AK52</f>
        <v>1</v>
      </c>
      <c r="M52" s="48" t="n">
        <f aca="false">IF(L52=1,1,IF(L51=1,1,0))</f>
        <v>1</v>
      </c>
      <c r="N52" s="227" t="str">
        <f aca="false">IF(Q52=1,IF(P52=1,"»",""),IF('Result do Turno'!AW52="(D)","(D)",""))</f>
        <v>»</v>
      </c>
      <c r="O52" s="228" t="str">
        <f aca="false">'Result do Turno'!AX52</f>
        <v>ALÉCIO SILVA</v>
      </c>
      <c r="P52" s="226" t="n">
        <f aca="false">'Result do Turno'!AY52</f>
        <v>1</v>
      </c>
      <c r="Q52" s="48" t="n">
        <f aca="false">IF(P52=1,1,IF(P51=1,1,0))</f>
        <v>1</v>
      </c>
      <c r="R52" s="227" t="str">
        <f aca="false">IF(U52=1,IF(T52=1,"»",""),IF('Result do Turno'!BK52="(D)","(D)",""))</f>
        <v>»</v>
      </c>
      <c r="S52" s="228" t="str">
        <f aca="false">'Result do Turno'!BL52</f>
        <v>MARCO MACIEL</v>
      </c>
      <c r="T52" s="226" t="n">
        <f aca="false">'Result do Turno'!BM52</f>
        <v>1</v>
      </c>
      <c r="U52" s="48" t="n">
        <f aca="false">IF(T52=1,1,IF(T51=1,1,0))</f>
        <v>1</v>
      </c>
      <c r="V52" s="227" t="str">
        <f aca="false">IF(Y52=1,IF(X52=1,"»",""),IF('Result do Turno'!BY52="(D)","(D)",""))</f>
        <v/>
      </c>
      <c r="W52" s="228" t="str">
        <f aca="false">'Result do Turno'!BZ52</f>
        <v>LEONARDO SARAIVA</v>
      </c>
      <c r="X52" s="48" t="n">
        <f aca="false">'Result do Turno'!CA52</f>
        <v>0</v>
      </c>
      <c r="Y52" s="48" t="n">
        <f aca="false">IF(X52=1,1,IF(X51=1,1,0))</f>
        <v>1</v>
      </c>
    </row>
    <row r="53" customFormat="false" ht="15" hidden="false" customHeight="false" outlineLevel="0" collapsed="false">
      <c r="B53" s="183" t="n">
        <v>5</v>
      </c>
      <c r="C53" s="50" t="str">
        <f aca="false">'Result do Turno'!D53</f>
        <v>LEONARDO SARAIVA</v>
      </c>
      <c r="F53" s="224" t="str">
        <f aca="false">IF(I53=1,IF(H53=1,"»",""),IF('Result do Turno'!U53="(D)","(D)",""))</f>
        <v>»</v>
      </c>
      <c r="G53" s="225" t="str">
        <f aca="false">'Result do Turno'!V53</f>
        <v>ALÉCIO SILVA</v>
      </c>
      <c r="H53" s="226" t="n">
        <f aca="false">'Result do Turno'!W53</f>
        <v>1</v>
      </c>
      <c r="I53" s="48" t="n">
        <f aca="false">IF(H53=1,1,IF(H54=1,1,0))</f>
        <v>1</v>
      </c>
      <c r="J53" s="224" t="str">
        <f aca="false">IF(M53=1,IF(L53=1,"»",""),IF('Result do Turno'!AI53="(D)","(D)",""))</f>
        <v/>
      </c>
      <c r="K53" s="225" t="str">
        <f aca="false">'Result do Turno'!AJ53</f>
        <v>ALÉCIO SILVA</v>
      </c>
      <c r="L53" s="226" t="n">
        <f aca="false">'Result do Turno'!AK53</f>
        <v>0</v>
      </c>
      <c r="M53" s="48" t="n">
        <f aca="false">IF(L53=1,1,IF(L54=1,1,0))</f>
        <v>1</v>
      </c>
      <c r="N53" s="224" t="str">
        <f aca="false">IF(Q53=1,IF(P53=1,"»",""),IF('Result do Turno'!AW53="(D)","(D)",""))</f>
        <v>»</v>
      </c>
      <c r="O53" s="225" t="str">
        <f aca="false">'Result do Turno'!AX53</f>
        <v>LEONARDO SARAIVA</v>
      </c>
      <c r="P53" s="226" t="n">
        <f aca="false">'Result do Turno'!AY53</f>
        <v>1</v>
      </c>
      <c r="Q53" s="48" t="n">
        <f aca="false">IF(P53=1,1,IF(P54=1,1,0))</f>
        <v>1</v>
      </c>
      <c r="R53" s="224" t="str">
        <f aca="false">IF(U53=1,IF(T53=1,"»",""),IF('Result do Turno'!BK53="(D)","(D)",""))</f>
        <v/>
      </c>
      <c r="S53" s="225" t="str">
        <f aca="false">'Result do Turno'!BL53</f>
        <v>LEONARDO SARAIVA</v>
      </c>
      <c r="T53" s="226" t="n">
        <f aca="false">'Result do Turno'!BM53</f>
        <v>0</v>
      </c>
      <c r="U53" s="48" t="n">
        <f aca="false">IF(T53=1,1,IF(T54=1,1,0))</f>
        <v>1</v>
      </c>
      <c r="V53" s="224" t="str">
        <f aca="false">IF(Y53=1,IF(X53=1,"»",""),IF('Result do Turno'!BY53="(D)","(D)",""))</f>
        <v/>
      </c>
      <c r="W53" s="225" t="str">
        <f aca="false">'Result do Turno'!BZ53</f>
        <v>EDSON BELLO</v>
      </c>
      <c r="X53" s="48" t="n">
        <f aca="false">'Result do Turno'!CA53</f>
        <v>0</v>
      </c>
      <c r="Y53" s="48" t="n">
        <f aca="false">IF(X53=1,1,IF(X54=1,1,0))</f>
        <v>1</v>
      </c>
    </row>
    <row r="54" customFormat="false" ht="15" hidden="false" customHeight="false" outlineLevel="0" collapsed="false">
      <c r="B54" s="190" t="n">
        <v>6</v>
      </c>
      <c r="C54" s="101" t="str">
        <f aca="false">'Result do Turno'!D54</f>
        <v>MARCO MACIEL</v>
      </c>
      <c r="F54" s="230" t="str">
        <f aca="false">IF(I54=1,IF(H54=1,"»",""),IF('Result do Turno'!U54="(D)","(D)",""))</f>
        <v/>
      </c>
      <c r="G54" s="231" t="str">
        <f aca="false">'Result do Turno'!V54</f>
        <v>EDSON BELLO</v>
      </c>
      <c r="H54" s="226" t="n">
        <f aca="false">'Result do Turno'!W54</f>
        <v>0</v>
      </c>
      <c r="I54" s="48" t="n">
        <f aca="false">IF(H54=1,1,IF(H53=1,1,0))</f>
        <v>1</v>
      </c>
      <c r="J54" s="230" t="str">
        <f aca="false">IF(M54=1,IF(L54=1,"»",""),IF('Result do Turno'!AI54="(D)","(D)",""))</f>
        <v>»</v>
      </c>
      <c r="K54" s="231" t="str">
        <f aca="false">'Result do Turno'!AJ54</f>
        <v>MARCO MACIEL</v>
      </c>
      <c r="L54" s="226" t="n">
        <f aca="false">'Result do Turno'!AK54</f>
        <v>1</v>
      </c>
      <c r="M54" s="48" t="n">
        <f aca="false">IF(L54=1,1,IF(L53=1,1,0))</f>
        <v>1</v>
      </c>
      <c r="N54" s="230" t="str">
        <f aca="false">IF(Q54=1,IF(P54=1,"»",""),IF('Result do Turno'!AW54="(D)","(D)",""))</f>
        <v/>
      </c>
      <c r="O54" s="231" t="str">
        <f aca="false">'Result do Turno'!AX54</f>
        <v>MARCO MACIEL</v>
      </c>
      <c r="P54" s="226" t="n">
        <f aca="false">'Result do Turno'!AY54</f>
        <v>0</v>
      </c>
      <c r="Q54" s="48" t="n">
        <f aca="false">IF(P54=1,1,IF(P53=1,1,0))</f>
        <v>1</v>
      </c>
      <c r="R54" s="230" t="str">
        <f aca="false">IF(U54=1,IF(T54=1,"»",""),IF('Result do Turno'!BK54="(D)","(D)",""))</f>
        <v>»</v>
      </c>
      <c r="S54" s="231" t="str">
        <f aca="false">'Result do Turno'!BL54</f>
        <v>EDSON BELLO</v>
      </c>
      <c r="T54" s="226" t="n">
        <f aca="false">'Result do Turno'!BM54</f>
        <v>1</v>
      </c>
      <c r="U54" s="48" t="n">
        <f aca="false">IF(T54=1,1,IF(T53=1,1,0))</f>
        <v>1</v>
      </c>
      <c r="V54" s="230" t="str">
        <f aca="false">IF(Y54=1,IF(X54=1,"»",""),IF('Result do Turno'!BY54="(D)","(D)",""))</f>
        <v>»</v>
      </c>
      <c r="W54" s="231" t="str">
        <f aca="false">'Result do Turno'!BZ54</f>
        <v>MARCO MACIEL</v>
      </c>
      <c r="X54" s="48" t="n">
        <f aca="false">'Result do Turno'!CA54</f>
        <v>1</v>
      </c>
      <c r="Y54" s="48" t="n">
        <f aca="false">IF(X54=1,1,IF(X53=1,1,0))</f>
        <v>1</v>
      </c>
    </row>
    <row r="55" customFormat="false" ht="15" hidden="false" customHeight="false" outlineLevel="0" collapsed="false">
      <c r="H55" s="212"/>
      <c r="I55" s="48"/>
      <c r="L55" s="212"/>
      <c r="M55" s="48"/>
      <c r="Q55" s="48"/>
      <c r="T55" s="212"/>
      <c r="U55" s="48"/>
      <c r="X55" s="48"/>
      <c r="Y55" s="48"/>
    </row>
    <row r="56" s="168" customFormat="true" ht="22.5" hidden="false" customHeight="true" outlineLevel="0" collapsed="false">
      <c r="B56" s="232" t="s">
        <v>123</v>
      </c>
      <c r="C56" s="232" t="s">
        <v>123</v>
      </c>
      <c r="F56" s="218" t="str">
        <f aca="false">F47</f>
        <v>3o TURNO - 1a RODADA</v>
      </c>
      <c r="G56" s="218" t="s">
        <v>148</v>
      </c>
      <c r="H56" s="219"/>
      <c r="I56" s="220"/>
      <c r="J56" s="218" t="str">
        <f aca="false">J47</f>
        <v>3o TURNO - 2a RODADA</v>
      </c>
      <c r="K56" s="218" t="s">
        <v>144</v>
      </c>
      <c r="L56" s="219"/>
      <c r="M56" s="220"/>
      <c r="N56" s="218" t="str">
        <f aca="false">N47</f>
        <v>3o TURNO - 3a RODADA</v>
      </c>
      <c r="O56" s="218" t="s">
        <v>145</v>
      </c>
      <c r="P56" s="219"/>
      <c r="Q56" s="220"/>
      <c r="R56" s="218" t="str">
        <f aca="false">R47</f>
        <v>3o TURNO - 4a RODADA</v>
      </c>
      <c r="S56" s="218" t="s">
        <v>146</v>
      </c>
      <c r="T56" s="219"/>
      <c r="U56" s="220"/>
      <c r="V56" s="218" t="str">
        <f aca="false">V47</f>
        <v>3o TURNO - 5a RODADA</v>
      </c>
      <c r="W56" s="218" t="s">
        <v>147</v>
      </c>
      <c r="X56" s="48"/>
      <c r="Y56" s="48"/>
    </row>
    <row r="57" s="168" customFormat="true" ht="24.75" hidden="false" customHeight="true" outlineLevel="0" collapsed="false">
      <c r="B57" s="178" t="s">
        <v>30</v>
      </c>
      <c r="C57" s="178"/>
      <c r="F57" s="221"/>
      <c r="G57" s="222" t="str">
        <f aca="false">G48</f>
        <v>23 a 29 Mai</v>
      </c>
      <c r="H57" s="223"/>
      <c r="I57" s="220"/>
      <c r="J57" s="221"/>
      <c r="K57" s="222" t="str">
        <f aca="false">K48</f>
        <v>30 a 05 Jun</v>
      </c>
      <c r="L57" s="223"/>
      <c r="M57" s="220"/>
      <c r="N57" s="221"/>
      <c r="O57" s="222" t="str">
        <f aca="false">O48</f>
        <v>06 a 12 Jun</v>
      </c>
      <c r="P57" s="223"/>
      <c r="Q57" s="220"/>
      <c r="R57" s="221"/>
      <c r="S57" s="222" t="str">
        <f aca="false">S48</f>
        <v>13 a 19 Jun</v>
      </c>
      <c r="T57" s="223"/>
      <c r="U57" s="220"/>
      <c r="V57" s="221"/>
      <c r="W57" s="222" t="str">
        <f aca="false">W48</f>
        <v>20 a 26 Jun</v>
      </c>
      <c r="X57" s="48"/>
      <c r="Y57" s="48"/>
    </row>
    <row r="58" customFormat="false" ht="15" hidden="false" customHeight="false" outlineLevel="0" collapsed="false">
      <c r="B58" s="183" t="n">
        <v>1</v>
      </c>
      <c r="C58" s="50" t="str">
        <f aca="false">'Result do Turno'!D58</f>
        <v>EDMAR MARTINS</v>
      </c>
      <c r="F58" s="224" t="str">
        <f aca="false">IF(I58=1,IF(H58=1,"»",""),IF('Result do Turno'!U58="(D)","(D)",""))</f>
        <v/>
      </c>
      <c r="G58" s="225" t="str">
        <f aca="false">'Result do Turno'!V58</f>
        <v>EDMAR MARTINS</v>
      </c>
      <c r="H58" s="226" t="n">
        <f aca="false">'Result do Turno'!W58</f>
        <v>0</v>
      </c>
      <c r="I58" s="48" t="n">
        <f aca="false">IF(H58=1,1,IF(H59=1,1,0))</f>
        <v>1</v>
      </c>
      <c r="J58" s="224" t="str">
        <f aca="false">IF(M58=1,IF(L58=1,"»",""),IF('Result do Turno'!AI58="(D)","(D)",""))</f>
        <v/>
      </c>
      <c r="K58" s="225" t="str">
        <f aca="false">'Result do Turno'!AJ58</f>
        <v>EDMAR MARTINS</v>
      </c>
      <c r="L58" s="226" t="n">
        <f aca="false">'Result do Turno'!AK58</f>
        <v>0</v>
      </c>
      <c r="M58" s="48" t="n">
        <f aca="false">IF(L58=1,1,IF(L59=1,1,0))</f>
        <v>1</v>
      </c>
      <c r="N58" s="224" t="str">
        <f aca="false">IF(Q58=1,IF(P58=1,"»",""),IF('Result do Turno'!AW58="(D)","(D)",""))</f>
        <v/>
      </c>
      <c r="O58" s="225" t="str">
        <f aca="false">'Result do Turno'!AX58</f>
        <v>EDMAR MARTINS</v>
      </c>
      <c r="P58" s="226" t="n">
        <f aca="false">'Result do Turno'!AY58</f>
        <v>0</v>
      </c>
      <c r="Q58" s="48" t="n">
        <f aca="false">IF(P58=1,1,IF(P59=1,1,0))</f>
        <v>1</v>
      </c>
      <c r="R58" s="224" t="str">
        <f aca="false">IF(U58=1,IF(T58=1,"»",""),IF('Result do Turno'!BK58="(D)","(D)",""))</f>
        <v/>
      </c>
      <c r="S58" s="225" t="str">
        <f aca="false">'Result do Turno'!BL58</f>
        <v>EDMAR MARTINS</v>
      </c>
      <c r="T58" s="226" t="n">
        <f aca="false">'Result do Turno'!BM58</f>
        <v>0</v>
      </c>
      <c r="U58" s="48" t="n">
        <f aca="false">IF(T58=1,1,IF(T59=1,1,0))</f>
        <v>1</v>
      </c>
      <c r="V58" s="224" t="str">
        <f aca="false">IF(Y58=1,IF(X58=1,"»",""),IF('Result do Turno'!BY58="(D)","(D)",""))</f>
        <v/>
      </c>
      <c r="W58" s="225" t="str">
        <f aca="false">'Result do Turno'!BZ58</f>
        <v>EDMAR MARTINS</v>
      </c>
      <c r="X58" s="48" t="n">
        <f aca="false">'Result do Turno'!CA58</f>
        <v>0</v>
      </c>
      <c r="Y58" s="48" t="n">
        <f aca="false">IF(X58=1,1,IF(X59=1,1,0))</f>
        <v>1</v>
      </c>
    </row>
    <row r="59" customFormat="false" ht="15" hidden="false" customHeight="false" outlineLevel="0" collapsed="false">
      <c r="B59" s="183" t="n">
        <v>2</v>
      </c>
      <c r="C59" s="50" t="str">
        <f aca="false">'Result do Turno'!D59</f>
        <v>LUIZ ALFREDO</v>
      </c>
      <c r="F59" s="227" t="str">
        <f aca="false">IF(I59=1,IF(H59=1,"»",""),IF('Result do Turno'!U59="(D)","(D)",""))</f>
        <v>»</v>
      </c>
      <c r="G59" s="228" t="str">
        <f aca="false">'Result do Turno'!V59</f>
        <v>WELTON SILVA</v>
      </c>
      <c r="H59" s="226" t="n">
        <f aca="false">'Result do Turno'!W59</f>
        <v>1</v>
      </c>
      <c r="I59" s="48" t="n">
        <f aca="false">IF(H59=1,1,IF(H58=1,1,0))</f>
        <v>1</v>
      </c>
      <c r="J59" s="227" t="str">
        <f aca="false">IF(M59=1,IF(L59=1,"»",""),IF('Result do Turno'!AI59="(D)","(D)",""))</f>
        <v>»</v>
      </c>
      <c r="K59" s="228" t="str">
        <f aca="false">'Result do Turno'!AJ59</f>
        <v>ANDERSON REDMERSKI</v>
      </c>
      <c r="L59" s="226" t="n">
        <f aca="false">'Result do Turno'!AK59</f>
        <v>1</v>
      </c>
      <c r="M59" s="48" t="n">
        <f aca="false">IF(L59=1,1,IF(L58=1,1,0))</f>
        <v>1</v>
      </c>
      <c r="N59" s="227" t="str">
        <f aca="false">IF(Q59=1,IF(P59=1,"»",""),IF('Result do Turno'!AW59="(D)","(D)",""))</f>
        <v>»</v>
      </c>
      <c r="O59" s="228" t="str">
        <f aca="false">'Result do Turno'!AX59</f>
        <v>OLIMPIO FILHO</v>
      </c>
      <c r="P59" s="226" t="n">
        <f aca="false">'Result do Turno'!AY59</f>
        <v>1</v>
      </c>
      <c r="Q59" s="48" t="n">
        <f aca="false">IF(P59=1,1,IF(P58=1,1,0))</f>
        <v>1</v>
      </c>
      <c r="R59" s="227" t="str">
        <f aca="false">IF(U59=1,IF(T59=1,"»",""),IF('Result do Turno'!BK59="(D)","(D)",""))</f>
        <v>»</v>
      </c>
      <c r="S59" s="228" t="str">
        <f aca="false">'Result do Turno'!BL59</f>
        <v>WILSON FREIRE</v>
      </c>
      <c r="T59" s="226" t="n">
        <f aca="false">'Result do Turno'!BM59</f>
        <v>1</v>
      </c>
      <c r="U59" s="48" t="n">
        <f aca="false">IF(T59=1,1,IF(T58=1,1,0))</f>
        <v>1</v>
      </c>
      <c r="V59" s="227" t="str">
        <f aca="false">IF(Y59=1,IF(X59=1,"»",""),IF('Result do Turno'!BY59="(D)","(D)",""))</f>
        <v>»</v>
      </c>
      <c r="W59" s="228" t="str">
        <f aca="false">'Result do Turno'!BZ59</f>
        <v>LUIZ ALFREDO</v>
      </c>
      <c r="X59" s="48" t="n">
        <f aca="false">'Result do Turno'!CA59</f>
        <v>1</v>
      </c>
      <c r="Y59" s="48" t="n">
        <f aca="false">IF(X59=1,1,IF(X58=1,1,0))</f>
        <v>1</v>
      </c>
    </row>
    <row r="60" customFormat="false" ht="15" hidden="false" customHeight="false" outlineLevel="0" collapsed="false">
      <c r="B60" s="183" t="n">
        <v>3</v>
      </c>
      <c r="C60" s="50" t="str">
        <f aca="false">'Result do Turno'!D60</f>
        <v>WILSON FREIRE</v>
      </c>
      <c r="F60" s="224" t="str">
        <f aca="false">IF(I60=1,IF(H60=1,"»",""),IF('Result do Turno'!U60="(D)","(D)",""))</f>
        <v>»</v>
      </c>
      <c r="G60" s="225" t="str">
        <f aca="false">'Result do Turno'!V60</f>
        <v>LUIZ ALFREDO</v>
      </c>
      <c r="H60" s="226" t="n">
        <f aca="false">'Result do Turno'!W60</f>
        <v>1</v>
      </c>
      <c r="I60" s="48" t="n">
        <f aca="false">IF(H60=1,1,IF(H61=1,1,0))</f>
        <v>1</v>
      </c>
      <c r="J60" s="224" t="str">
        <f aca="false">IF(M60=1,IF(L60=1,"»",""),IF('Result do Turno'!AI60="(D)","(D)",""))</f>
        <v/>
      </c>
      <c r="K60" s="225" t="str">
        <f aca="false">'Result do Turno'!AJ60</f>
        <v>LUIZ ALFREDO</v>
      </c>
      <c r="L60" s="226" t="n">
        <f aca="false">'Result do Turno'!AK60</f>
        <v>0</v>
      </c>
      <c r="M60" s="48" t="n">
        <f aca="false">IF(L60=1,1,IF(L61=1,1,0))</f>
        <v>1</v>
      </c>
      <c r="N60" s="224" t="str">
        <f aca="false">IF(Q60=1,IF(P60=1,"»",""),IF('Result do Turno'!AW60="(D)","(D)",""))</f>
        <v>»</v>
      </c>
      <c r="O60" s="225" t="str">
        <f aca="false">'Result do Turno'!AX60</f>
        <v>LUIZ ALFREDO</v>
      </c>
      <c r="P60" s="226" t="n">
        <f aca="false">'Result do Turno'!AY60</f>
        <v>1</v>
      </c>
      <c r="Q60" s="48" t="n">
        <f aca="false">IF(P60=1,1,IF(P61=1,1,0))</f>
        <v>1</v>
      </c>
      <c r="R60" s="224" t="str">
        <f aca="false">IF(U60=1,IF(T60=1,"»",""),IF('Result do Turno'!BK60="(D)","(D)",""))</f>
        <v>»</v>
      </c>
      <c r="S60" s="225" t="str">
        <f aca="false">'Result do Turno'!BL60</f>
        <v>LUIZ ALFREDO</v>
      </c>
      <c r="T60" s="226" t="n">
        <f aca="false">'Result do Turno'!BM60</f>
        <v>1</v>
      </c>
      <c r="U60" s="48" t="n">
        <f aca="false">IF(T60=1,1,IF(T61=1,1,0))</f>
        <v>1</v>
      </c>
      <c r="V60" s="224" t="str">
        <f aca="false">IF(Y60=1,IF(X60=1,"»",""),IF('Result do Turno'!BY60="(D)","(D)",""))</f>
        <v>»</v>
      </c>
      <c r="W60" s="225" t="str">
        <f aca="false">'Result do Turno'!BZ60</f>
        <v>WILSON FREIRE</v>
      </c>
      <c r="X60" s="48" t="n">
        <f aca="false">'Result do Turno'!CA60</f>
        <v>1</v>
      </c>
      <c r="Y60" s="48" t="n">
        <f aca="false">IF(X60=1,1,IF(X61=1,1,0))</f>
        <v>1</v>
      </c>
    </row>
    <row r="61" customFormat="false" ht="15" hidden="false" customHeight="false" outlineLevel="0" collapsed="false">
      <c r="B61" s="183" t="n">
        <v>4</v>
      </c>
      <c r="C61" s="50" t="str">
        <f aca="false">'Result do Turno'!D61</f>
        <v>OLIMPIO FILHO</v>
      </c>
      <c r="F61" s="227" t="str">
        <f aca="false">IF(I61=1,IF(H61=1,"»",""),IF('Result do Turno'!U61="(D)","(D)",""))</f>
        <v/>
      </c>
      <c r="G61" s="228" t="str">
        <f aca="false">'Result do Turno'!V61</f>
        <v>ANDERSON REDMERSKI</v>
      </c>
      <c r="H61" s="226" t="n">
        <f aca="false">'Result do Turno'!W61</f>
        <v>0</v>
      </c>
      <c r="I61" s="48" t="n">
        <f aca="false">IF(H61=1,1,IF(H60=1,1,0))</f>
        <v>1</v>
      </c>
      <c r="J61" s="227" t="str">
        <f aca="false">IF(M61=1,IF(L61=1,"»",""),IF('Result do Turno'!AI61="(D)","(D)",""))</f>
        <v>»</v>
      </c>
      <c r="K61" s="228" t="str">
        <f aca="false">'Result do Turno'!AJ61</f>
        <v>OLIMPIO FILHO</v>
      </c>
      <c r="L61" s="226" t="n">
        <f aca="false">'Result do Turno'!AK61</f>
        <v>1</v>
      </c>
      <c r="M61" s="48" t="n">
        <f aca="false">IF(L61=1,1,IF(L60=1,1,0))</f>
        <v>1</v>
      </c>
      <c r="N61" s="227" t="str">
        <f aca="false">IF(Q61=1,IF(P61=1,"»",""),IF('Result do Turno'!AW61="(D)","(D)",""))</f>
        <v/>
      </c>
      <c r="O61" s="228" t="str">
        <f aca="false">'Result do Turno'!AX61</f>
        <v>WILSON FREIRE</v>
      </c>
      <c r="P61" s="226" t="n">
        <f aca="false">'Result do Turno'!AY61</f>
        <v>0</v>
      </c>
      <c r="Q61" s="48" t="n">
        <f aca="false">IF(P61=1,1,IF(P60=1,1,0))</f>
        <v>1</v>
      </c>
      <c r="R61" s="227" t="str">
        <f aca="false">IF(U61=1,IF(T61=1,"»",""),IF('Result do Turno'!BK61="(D)","(D)",""))</f>
        <v/>
      </c>
      <c r="S61" s="228" t="str">
        <f aca="false">'Result do Turno'!BL61</f>
        <v>WELTON SILVA</v>
      </c>
      <c r="T61" s="226" t="n">
        <f aca="false">'Result do Turno'!BM61</f>
        <v>0</v>
      </c>
      <c r="U61" s="48" t="n">
        <f aca="false">IF(T61=1,1,IF(T60=1,1,0))</f>
        <v>1</v>
      </c>
      <c r="V61" s="227" t="str">
        <f aca="false">IF(Y61=1,IF(X61=1,"»",""),IF('Result do Turno'!BY61="(D)","(D)",""))</f>
        <v/>
      </c>
      <c r="W61" s="228" t="str">
        <f aca="false">'Result do Turno'!BZ61</f>
        <v>ANDERSON REDMERSKI</v>
      </c>
      <c r="X61" s="48" t="n">
        <f aca="false">'Result do Turno'!CA61</f>
        <v>0</v>
      </c>
      <c r="Y61" s="48" t="n">
        <f aca="false">IF(X61=1,1,IF(X60=1,1,0))</f>
        <v>1</v>
      </c>
    </row>
    <row r="62" customFormat="false" ht="15" hidden="false" customHeight="false" outlineLevel="0" collapsed="false">
      <c r="B62" s="183" t="n">
        <v>5</v>
      </c>
      <c r="C62" s="50" t="str">
        <f aca="false">'Result do Turno'!D62</f>
        <v>ANDERSON REDMERSKI</v>
      </c>
      <c r="F62" s="224" t="str">
        <f aca="false">IF(I62=1,IF(H62=1,"»",""),IF('Result do Turno'!U62="(D)","(D)",""))</f>
        <v/>
      </c>
      <c r="G62" s="225" t="str">
        <f aca="false">'Result do Turno'!V62</f>
        <v>WILSON FREIRE</v>
      </c>
      <c r="H62" s="226" t="n">
        <f aca="false">'Result do Turno'!W62</f>
        <v>0</v>
      </c>
      <c r="I62" s="48" t="n">
        <f aca="false">IF(H62=1,1,IF(H63=1,1,0))</f>
        <v>1</v>
      </c>
      <c r="J62" s="224" t="str">
        <f aca="false">IF(M62=1,IF(L62=1,"»",""),IF('Result do Turno'!AI62="(D)","(D)",""))</f>
        <v>»</v>
      </c>
      <c r="K62" s="225" t="str">
        <f aca="false">'Result do Turno'!AJ62</f>
        <v>WILSON FREIRE</v>
      </c>
      <c r="L62" s="226" t="n">
        <f aca="false">'Result do Turno'!AK62</f>
        <v>1</v>
      </c>
      <c r="M62" s="48" t="n">
        <f aca="false">IF(L62=1,1,IF(L63=1,1,0))</f>
        <v>1</v>
      </c>
      <c r="N62" s="224" t="str">
        <f aca="false">IF(Q62=1,IF(P62=1,"»",""),IF('Result do Turno'!AW62="(D)","(D)",""))</f>
        <v>»</v>
      </c>
      <c r="O62" s="225" t="str">
        <f aca="false">'Result do Turno'!AX62</f>
        <v>ANDERSON REDMERSKI</v>
      </c>
      <c r="P62" s="226" t="n">
        <f aca="false">'Result do Turno'!AY62</f>
        <v>1</v>
      </c>
      <c r="Q62" s="48" t="n">
        <f aca="false">IF(P62=1,1,IF(P63=1,1,0))</f>
        <v>1</v>
      </c>
      <c r="R62" s="224" t="str">
        <f aca="false">IF(U62=1,IF(T62=1,"»",""),IF('Result do Turno'!BK62="(D)","(D)",""))</f>
        <v/>
      </c>
      <c r="S62" s="225" t="str">
        <f aca="false">'Result do Turno'!BL62</f>
        <v>ANDERSON REDMERSKI</v>
      </c>
      <c r="T62" s="226" t="n">
        <f aca="false">'Result do Turno'!BM62</f>
        <v>0</v>
      </c>
      <c r="U62" s="48" t="n">
        <f aca="false">IF(T62=1,1,IF(T63=1,1,0))</f>
        <v>1</v>
      </c>
      <c r="V62" s="224" t="str">
        <f aca="false">IF(Y62=1,IF(X62=1,"»",""),IF('Result do Turno'!BY62="(D)","(D)",""))</f>
        <v/>
      </c>
      <c r="W62" s="225" t="str">
        <f aca="false">'Result do Turno'!BZ62</f>
        <v>OLIMPIO FILHO</v>
      </c>
      <c r="X62" s="48" t="n">
        <f aca="false">'Result do Turno'!CA62</f>
        <v>0</v>
      </c>
      <c r="Y62" s="48" t="n">
        <f aca="false">IF(X62=1,1,IF(X63=1,1,0))</f>
        <v>1</v>
      </c>
    </row>
    <row r="63" customFormat="false" ht="15" hidden="false" customHeight="false" outlineLevel="0" collapsed="false">
      <c r="B63" s="190" t="n">
        <v>6</v>
      </c>
      <c r="C63" s="101" t="str">
        <f aca="false">'Result do Turno'!D63</f>
        <v>WELTON SILVA</v>
      </c>
      <c r="F63" s="230" t="str">
        <f aca="false">IF(I63=1,IF(H63=1,"»",""),IF('Result do Turno'!U63="(D)","(D)",""))</f>
        <v>»</v>
      </c>
      <c r="G63" s="231" t="str">
        <f aca="false">'Result do Turno'!V63</f>
        <v>OLIMPIO FILHO</v>
      </c>
      <c r="H63" s="226" t="n">
        <f aca="false">'Result do Turno'!W63</f>
        <v>1</v>
      </c>
      <c r="I63" s="48" t="n">
        <f aca="false">IF(H63=1,1,IF(H62=1,1,0))</f>
        <v>1</v>
      </c>
      <c r="J63" s="230" t="str">
        <f aca="false">IF(M63=1,IF(L63=1,"»",""),IF('Result do Turno'!AI63="(D)","(D)",""))</f>
        <v/>
      </c>
      <c r="K63" s="231" t="str">
        <f aca="false">'Result do Turno'!AJ63</f>
        <v>WELTON SILVA</v>
      </c>
      <c r="L63" s="226" t="n">
        <f aca="false">'Result do Turno'!AK63</f>
        <v>0</v>
      </c>
      <c r="M63" s="48" t="n">
        <f aca="false">IF(L63=1,1,IF(L62=1,1,0))</f>
        <v>1</v>
      </c>
      <c r="N63" s="230" t="str">
        <f aca="false">IF(Q63=1,IF(P63=1,"»",""),IF('Result do Turno'!AW63="(D)","(D)",""))</f>
        <v/>
      </c>
      <c r="O63" s="231" t="str">
        <f aca="false">'Result do Turno'!AX63</f>
        <v>WELTON SILVA</v>
      </c>
      <c r="P63" s="226" t="n">
        <f aca="false">'Result do Turno'!AY63</f>
        <v>0</v>
      </c>
      <c r="Q63" s="48" t="n">
        <f aca="false">IF(P63=1,1,IF(P62=1,1,0))</f>
        <v>1</v>
      </c>
      <c r="R63" s="230" t="str">
        <f aca="false">IF(U63=1,IF(T63=1,"»",""),IF('Result do Turno'!BK63="(D)","(D)",""))</f>
        <v>»</v>
      </c>
      <c r="S63" s="231" t="str">
        <f aca="false">'Result do Turno'!BL63</f>
        <v>OLIMPIO FILHO</v>
      </c>
      <c r="T63" s="226" t="n">
        <f aca="false">'Result do Turno'!BM63</f>
        <v>1</v>
      </c>
      <c r="U63" s="48" t="n">
        <f aca="false">IF(T63=1,1,IF(T62=1,1,0))</f>
        <v>1</v>
      </c>
      <c r="V63" s="230" t="str">
        <f aca="false">IF(Y63=1,IF(X63=1,"»",""),IF('Result do Turno'!BY63="(D)","(D)",""))</f>
        <v>»</v>
      </c>
      <c r="W63" s="231" t="str">
        <f aca="false">'Result do Turno'!BZ63</f>
        <v>WELTON SILVA</v>
      </c>
      <c r="X63" s="48" t="n">
        <f aca="false">'Result do Turno'!CA63</f>
        <v>1</v>
      </c>
      <c r="Y63" s="48" t="n">
        <f aca="false">IF(X63=1,1,IF(X62=1,1,0))</f>
        <v>1</v>
      </c>
    </row>
    <row r="64" customFormat="false" ht="15" hidden="false" customHeight="false" outlineLevel="0" collapsed="false">
      <c r="H64" s="212"/>
      <c r="I64" s="48"/>
      <c r="L64" s="212"/>
      <c r="M64" s="48"/>
      <c r="Q64" s="48"/>
      <c r="T64" s="212"/>
      <c r="U64" s="48"/>
      <c r="X64" s="48"/>
      <c r="Y64" s="48"/>
    </row>
    <row r="65" s="168" customFormat="true" ht="22.5" hidden="false" customHeight="true" outlineLevel="0" collapsed="false">
      <c r="B65" s="232" t="s">
        <v>124</v>
      </c>
      <c r="C65" s="232" t="s">
        <v>124</v>
      </c>
      <c r="F65" s="218" t="str">
        <f aca="false">F56</f>
        <v>3o TURNO - 1a RODADA</v>
      </c>
      <c r="G65" s="218" t="s">
        <v>148</v>
      </c>
      <c r="H65" s="219"/>
      <c r="I65" s="220"/>
      <c r="J65" s="218" t="str">
        <f aca="false">J56</f>
        <v>3o TURNO - 2a RODADA</v>
      </c>
      <c r="K65" s="218" t="s">
        <v>144</v>
      </c>
      <c r="L65" s="219"/>
      <c r="M65" s="220"/>
      <c r="N65" s="218" t="str">
        <f aca="false">N56</f>
        <v>3o TURNO - 3a RODADA</v>
      </c>
      <c r="O65" s="218" t="s">
        <v>145</v>
      </c>
      <c r="P65" s="219"/>
      <c r="Q65" s="220"/>
      <c r="R65" s="218" t="str">
        <f aca="false">R56</f>
        <v>3o TURNO - 4a RODADA</v>
      </c>
      <c r="S65" s="218" t="s">
        <v>146</v>
      </c>
      <c r="T65" s="219"/>
      <c r="U65" s="220"/>
      <c r="V65" s="218" t="str">
        <f aca="false">V56</f>
        <v>3o TURNO - 5a RODADA</v>
      </c>
      <c r="W65" s="218" t="s">
        <v>147</v>
      </c>
      <c r="X65" s="48"/>
      <c r="Y65" s="48"/>
    </row>
    <row r="66" s="168" customFormat="true" ht="24.75" hidden="false" customHeight="true" outlineLevel="0" collapsed="false">
      <c r="B66" s="178" t="s">
        <v>30</v>
      </c>
      <c r="C66" s="178"/>
      <c r="F66" s="221"/>
      <c r="G66" s="222" t="str">
        <f aca="false">G57</f>
        <v>23 a 29 Mai</v>
      </c>
      <c r="H66" s="223"/>
      <c r="I66" s="220"/>
      <c r="J66" s="221"/>
      <c r="K66" s="222" t="str">
        <f aca="false">K57</f>
        <v>30 a 05 Jun</v>
      </c>
      <c r="L66" s="223"/>
      <c r="M66" s="220"/>
      <c r="N66" s="221"/>
      <c r="O66" s="222" t="str">
        <f aca="false">O57</f>
        <v>06 a 12 Jun</v>
      </c>
      <c r="P66" s="223"/>
      <c r="Q66" s="220"/>
      <c r="R66" s="221"/>
      <c r="S66" s="222" t="str">
        <f aca="false">S57</f>
        <v>13 a 19 Jun</v>
      </c>
      <c r="T66" s="223"/>
      <c r="U66" s="220"/>
      <c r="V66" s="221"/>
      <c r="W66" s="222" t="str">
        <f aca="false">W57</f>
        <v>20 a 26 Jun</v>
      </c>
      <c r="X66" s="48"/>
      <c r="Y66" s="48"/>
    </row>
    <row r="67" customFormat="false" ht="15" hidden="false" customHeight="false" outlineLevel="0" collapsed="false">
      <c r="B67" s="183" t="n">
        <v>1</v>
      </c>
      <c r="C67" s="50" t="str">
        <f aca="false">'Result do Turno'!D67</f>
        <v>JOSE LUIS</v>
      </c>
      <c r="F67" s="224" t="str">
        <f aca="false">IF(I67=1,IF(H67=1,"»",""),IF('Result do Turno'!U67="(D)","(D)",""))</f>
        <v>»</v>
      </c>
      <c r="G67" s="225" t="str">
        <f aca="false">'Result do Turno'!V67</f>
        <v>JOSE LUIS</v>
      </c>
      <c r="H67" s="226" t="n">
        <f aca="false">'Result do Turno'!W67</f>
        <v>1</v>
      </c>
      <c r="I67" s="48" t="n">
        <f aca="false">IF(H67=1,1,IF(H68=1,1,0))</f>
        <v>1</v>
      </c>
      <c r="J67" s="224" t="str">
        <f aca="false">IF(M67=1,IF(L67=1,"»",""),IF('Result do Turno'!AI67="(D)","(D)",""))</f>
        <v>»</v>
      </c>
      <c r="K67" s="225" t="str">
        <f aca="false">'Result do Turno'!AJ67</f>
        <v>JOSE LUIS</v>
      </c>
      <c r="L67" s="226" t="n">
        <f aca="false">'Result do Turno'!AK67</f>
        <v>1</v>
      </c>
      <c r="M67" s="48" t="n">
        <f aca="false">IF(L67=1,1,IF(L68=1,1,0))</f>
        <v>1</v>
      </c>
      <c r="N67" s="224" t="str">
        <f aca="false">IF(Q67=1,IF(P67=1,"»",""),IF('Result do Turno'!AW67="(D)","(D)",""))</f>
        <v>»</v>
      </c>
      <c r="O67" s="225" t="str">
        <f aca="false">'Result do Turno'!AX67</f>
        <v>JOSE LUIS</v>
      </c>
      <c r="P67" s="226" t="n">
        <f aca="false">'Result do Turno'!AY67</f>
        <v>1</v>
      </c>
      <c r="Q67" s="48" t="n">
        <f aca="false">IF(P67=1,1,IF(P68=1,1,0))</f>
        <v>1</v>
      </c>
      <c r="R67" s="224" t="str">
        <f aca="false">IF(U67=1,IF(T67=1,"»",""),IF('Result do Turno'!BK67="(D)","(D)",""))</f>
        <v>»</v>
      </c>
      <c r="S67" s="225" t="str">
        <f aca="false">'Result do Turno'!BL67</f>
        <v>JOSE LUIS</v>
      </c>
      <c r="T67" s="226" t="n">
        <f aca="false">'Result do Turno'!BM67</f>
        <v>1</v>
      </c>
      <c r="U67" s="48" t="n">
        <f aca="false">IF(T67=1,1,IF(T68=1,1,0))</f>
        <v>1</v>
      </c>
      <c r="V67" s="224" t="str">
        <f aca="false">IF(Y67=1,IF(X67=1,"»",""),IF('Result do Turno'!BY67="(D)","(D)",""))</f>
        <v>»</v>
      </c>
      <c r="W67" s="225" t="str">
        <f aca="false">'Result do Turno'!BZ67</f>
        <v>JOSE LUIS</v>
      </c>
      <c r="X67" s="48" t="n">
        <f aca="false">'Result do Turno'!CA67</f>
        <v>1</v>
      </c>
      <c r="Y67" s="48" t="n">
        <f aca="false">IF(X67=1,1,IF(X68=1,1,0))</f>
        <v>1</v>
      </c>
    </row>
    <row r="68" customFormat="false" ht="15" hidden="false" customHeight="false" outlineLevel="0" collapsed="false">
      <c r="B68" s="183" t="n">
        <v>2</v>
      </c>
      <c r="C68" s="50" t="str">
        <f aca="false">'Result do Turno'!D68</f>
        <v>JOAO MEDEIROS</v>
      </c>
      <c r="F68" s="227" t="str">
        <f aca="false">IF(I68=1,IF(H68=1,"»",""),IF('Result do Turno'!U68="(D)","(D)",""))</f>
        <v/>
      </c>
      <c r="G68" s="228" t="str">
        <f aca="false">'Result do Turno'!V68</f>
        <v>MAXWELL FROTA</v>
      </c>
      <c r="H68" s="226" t="n">
        <f aca="false">'Result do Turno'!W68</f>
        <v>0</v>
      </c>
      <c r="I68" s="48" t="n">
        <f aca="false">IF(H68=1,1,IF(H67=1,1,0))</f>
        <v>1</v>
      </c>
      <c r="J68" s="227" t="str">
        <f aca="false">IF(M68=1,IF(L68=1,"»",""),IF('Result do Turno'!AI68="(D)","(D)",""))</f>
        <v/>
      </c>
      <c r="K68" s="228" t="str">
        <f aca="false">'Result do Turno'!AJ68</f>
        <v>DARIO TESTONI</v>
      </c>
      <c r="L68" s="226" t="n">
        <f aca="false">'Result do Turno'!AK68</f>
        <v>0</v>
      </c>
      <c r="M68" s="48" t="n">
        <f aca="false">IF(L68=1,1,IF(L67=1,1,0))</f>
        <v>1</v>
      </c>
      <c r="N68" s="227" t="str">
        <f aca="false">IF(Q68=1,IF(P68=1,"»",""),IF('Result do Turno'!AW68="(D)","(D)",""))</f>
        <v/>
      </c>
      <c r="O68" s="228" t="str">
        <f aca="false">'Result do Turno'!AX68</f>
        <v>GLAYSON PIMENTA</v>
      </c>
      <c r="P68" s="226" t="n">
        <f aca="false">'Result do Turno'!AY68</f>
        <v>0</v>
      </c>
      <c r="Q68" s="48" t="n">
        <f aca="false">IF(P68=1,1,IF(P67=1,1,0))</f>
        <v>1</v>
      </c>
      <c r="R68" s="227" t="str">
        <f aca="false">IF(U68=1,IF(T68=1,"»",""),IF('Result do Turno'!BK68="(D)","(D)",""))</f>
        <v/>
      </c>
      <c r="S68" s="228" t="str">
        <f aca="false">'Result do Turno'!BL68</f>
        <v>ANDERSON ALMEIDA</v>
      </c>
      <c r="T68" s="226" t="n">
        <f aca="false">'Result do Turno'!BM68</f>
        <v>0</v>
      </c>
      <c r="U68" s="48" t="n">
        <f aca="false">IF(T68=1,1,IF(T67=1,1,0))</f>
        <v>1</v>
      </c>
      <c r="V68" s="227" t="str">
        <f aca="false">IF(Y68=1,IF(X68=1,"»",""),IF('Result do Turno'!BY68="(D)","(D)",""))</f>
        <v/>
      </c>
      <c r="W68" s="228" t="str">
        <f aca="false">'Result do Turno'!BZ68</f>
        <v>JOAO MEDEIROS</v>
      </c>
      <c r="X68" s="48" t="n">
        <f aca="false">'Result do Turno'!CA68</f>
        <v>0</v>
      </c>
      <c r="Y68" s="48" t="n">
        <f aca="false">IF(X68=1,1,IF(X67=1,1,0))</f>
        <v>1</v>
      </c>
    </row>
    <row r="69" customFormat="false" ht="15" hidden="false" customHeight="false" outlineLevel="0" collapsed="false">
      <c r="B69" s="183" t="n">
        <v>3</v>
      </c>
      <c r="C69" s="50" t="str">
        <f aca="false">'Result do Turno'!D69</f>
        <v>ANDERSON ALMEIDA</v>
      </c>
      <c r="F69" s="224" t="str">
        <f aca="false">IF(I69=1,IF(H69=1,"»",""),IF('Result do Turno'!U69="(D)","(D)",""))</f>
        <v>»</v>
      </c>
      <c r="G69" s="225" t="str">
        <f aca="false">'Result do Turno'!V69</f>
        <v>JOAO MEDEIROS</v>
      </c>
      <c r="H69" s="226" t="n">
        <f aca="false">'Result do Turno'!W69</f>
        <v>1</v>
      </c>
      <c r="I69" s="48" t="n">
        <f aca="false">IF(H69=1,1,IF(H70=1,1,0))</f>
        <v>1</v>
      </c>
      <c r="J69" s="224" t="str">
        <f aca="false">IF(M69=1,IF(L69=1,"»",""),IF('Result do Turno'!AI69="(D)","(D)",""))</f>
        <v/>
      </c>
      <c r="K69" s="225" t="str">
        <f aca="false">'Result do Turno'!AJ69</f>
        <v>JOAO MEDEIROS</v>
      </c>
      <c r="L69" s="226" t="n">
        <f aca="false">'Result do Turno'!AK69</f>
        <v>0</v>
      </c>
      <c r="M69" s="48" t="n">
        <f aca="false">IF(L69=1,1,IF(L70=1,1,0))</f>
        <v>1</v>
      </c>
      <c r="N69" s="224" t="str">
        <f aca="false">IF(Q69=1,IF(P69=1,"»",""),IF('Result do Turno'!AW69="(D)","(D)",""))</f>
        <v>»</v>
      </c>
      <c r="O69" s="225" t="str">
        <f aca="false">'Result do Turno'!AX69</f>
        <v>JOAO MEDEIROS</v>
      </c>
      <c r="P69" s="226" t="n">
        <f aca="false">'Result do Turno'!AY69</f>
        <v>1</v>
      </c>
      <c r="Q69" s="48" t="n">
        <f aca="false">IF(P69=1,1,IF(P70=1,1,0))</f>
        <v>1</v>
      </c>
      <c r="R69" s="224" t="str">
        <f aca="false">IF(U69=1,IF(T69=1,"»",""),IF('Result do Turno'!BK69="(D)","(D)",""))</f>
        <v>»</v>
      </c>
      <c r="S69" s="225" t="str">
        <f aca="false">'Result do Turno'!BL69</f>
        <v>JOAO MEDEIROS</v>
      </c>
      <c r="T69" s="226" t="n">
        <f aca="false">'Result do Turno'!BM69</f>
        <v>1</v>
      </c>
      <c r="U69" s="48" t="n">
        <f aca="false">IF(T69=1,1,IF(T70=1,1,0))</f>
        <v>1</v>
      </c>
      <c r="V69" s="224" t="str">
        <f aca="false">IF(Y69=1,IF(X69=1,"»",""),IF('Result do Turno'!BY69="(D)","(D)",""))</f>
        <v/>
      </c>
      <c r="W69" s="225" t="str">
        <f aca="false">'Result do Turno'!BZ69</f>
        <v>ANDERSON ALMEIDA</v>
      </c>
      <c r="X69" s="48" t="n">
        <f aca="false">'Result do Turno'!CA69</f>
        <v>0</v>
      </c>
      <c r="Y69" s="48" t="n">
        <f aca="false">IF(X69=1,1,IF(X70=1,1,0))</f>
        <v>1</v>
      </c>
    </row>
    <row r="70" customFormat="false" ht="15" hidden="false" customHeight="false" outlineLevel="0" collapsed="false">
      <c r="B70" s="183" t="n">
        <v>4</v>
      </c>
      <c r="C70" s="50" t="str">
        <f aca="false">'Result do Turno'!D70</f>
        <v>GLAYSON PIMENTA</v>
      </c>
      <c r="F70" s="227" t="str">
        <f aca="false">IF(I70=1,IF(H70=1,"»",""),IF('Result do Turno'!U70="(D)","(D)",""))</f>
        <v/>
      </c>
      <c r="G70" s="228" t="str">
        <f aca="false">'Result do Turno'!V70</f>
        <v>DARIO TESTONI</v>
      </c>
      <c r="H70" s="226" t="n">
        <f aca="false">'Result do Turno'!W70</f>
        <v>0</v>
      </c>
      <c r="I70" s="48" t="n">
        <f aca="false">IF(H70=1,1,IF(H69=1,1,0))</f>
        <v>1</v>
      </c>
      <c r="J70" s="227" t="str">
        <f aca="false">IF(M70=1,IF(L70=1,"»",""),IF('Result do Turno'!AI70="(D)","(D)",""))</f>
        <v>»</v>
      </c>
      <c r="K70" s="228" t="str">
        <f aca="false">'Result do Turno'!AJ70</f>
        <v>GLAYSON PIMENTA</v>
      </c>
      <c r="L70" s="226" t="n">
        <f aca="false">'Result do Turno'!AK70</f>
        <v>1</v>
      </c>
      <c r="M70" s="48" t="n">
        <f aca="false">IF(L70=1,1,IF(L69=1,1,0))</f>
        <v>1</v>
      </c>
      <c r="N70" s="227" t="str">
        <f aca="false">IF(Q70=1,IF(P70=1,"»",""),IF('Result do Turno'!AW70="(D)","(D)",""))</f>
        <v/>
      </c>
      <c r="O70" s="228" t="str">
        <f aca="false">'Result do Turno'!AX70</f>
        <v>ANDERSON ALMEIDA</v>
      </c>
      <c r="P70" s="226" t="n">
        <f aca="false">'Result do Turno'!AY70</f>
        <v>0</v>
      </c>
      <c r="Q70" s="48" t="n">
        <f aca="false">IF(P70=1,1,IF(P69=1,1,0))</f>
        <v>1</v>
      </c>
      <c r="R70" s="227" t="str">
        <f aca="false">IF(U70=1,IF(T70=1,"»",""),IF('Result do Turno'!BK70="(D)","(D)",""))</f>
        <v/>
      </c>
      <c r="S70" s="228" t="str">
        <f aca="false">'Result do Turno'!BL70</f>
        <v>MAXWELL FROTA</v>
      </c>
      <c r="T70" s="226" t="n">
        <f aca="false">'Result do Turno'!BM70</f>
        <v>0</v>
      </c>
      <c r="U70" s="48" t="n">
        <f aca="false">IF(T70=1,1,IF(T69=1,1,0))</f>
        <v>1</v>
      </c>
      <c r="V70" s="227" t="str">
        <f aca="false">IF(Y70=1,IF(X70=1,"»",""),IF('Result do Turno'!BY70="(D)","(D)",""))</f>
        <v>»</v>
      </c>
      <c r="W70" s="228" t="str">
        <f aca="false">'Result do Turno'!BZ70</f>
        <v>DARIO TESTONI</v>
      </c>
      <c r="X70" s="48" t="n">
        <f aca="false">'Result do Turno'!CA70</f>
        <v>1</v>
      </c>
      <c r="Y70" s="48" t="n">
        <f aca="false">IF(X70=1,1,IF(X69=1,1,0))</f>
        <v>1</v>
      </c>
    </row>
    <row r="71" customFormat="false" ht="15" hidden="false" customHeight="false" outlineLevel="0" collapsed="false">
      <c r="B71" s="183" t="n">
        <v>5</v>
      </c>
      <c r="C71" s="50" t="str">
        <f aca="false">'Result do Turno'!D71</f>
        <v>DARIO TESTONI</v>
      </c>
      <c r="F71" s="224" t="str">
        <f aca="false">IF(I71=1,IF(H71=1,"»",""),IF('Result do Turno'!U71="(D)","(D)",""))</f>
        <v>»</v>
      </c>
      <c r="G71" s="225" t="str">
        <f aca="false">'Result do Turno'!V71</f>
        <v>ANDERSON ALMEIDA</v>
      </c>
      <c r="H71" s="226" t="n">
        <f aca="false">'Result do Turno'!W71</f>
        <v>1</v>
      </c>
      <c r="I71" s="48" t="n">
        <f aca="false">IF(H71=1,1,IF(H72=1,1,0))</f>
        <v>1</v>
      </c>
      <c r="J71" s="224" t="str">
        <f aca="false">IF(M71=1,IF(L71=1,"»",""),IF('Result do Turno'!AI71="(D)","(D)",""))</f>
        <v>»</v>
      </c>
      <c r="K71" s="225" t="str">
        <f aca="false">'Result do Turno'!AJ71</f>
        <v>ANDERSON ALMEIDA</v>
      </c>
      <c r="L71" s="226" t="n">
        <f aca="false">'Result do Turno'!AK71</f>
        <v>1</v>
      </c>
      <c r="M71" s="48" t="n">
        <f aca="false">IF(L71=1,1,IF(L72=1,1,0))</f>
        <v>1</v>
      </c>
      <c r="N71" s="224" t="str">
        <f aca="false">IF(Q71=1,IF(P71=1,"»",""),IF('Result do Turno'!AW71="(D)","(D)",""))</f>
        <v>»</v>
      </c>
      <c r="O71" s="225" t="str">
        <f aca="false">'Result do Turno'!AX71</f>
        <v>DARIO TESTONI</v>
      </c>
      <c r="P71" s="226" t="n">
        <f aca="false">'Result do Turno'!AY71</f>
        <v>1</v>
      </c>
      <c r="Q71" s="48" t="n">
        <f aca="false">IF(P71=1,1,IF(P72=1,1,0))</f>
        <v>1</v>
      </c>
      <c r="R71" s="224" t="str">
        <f aca="false">IF(U71=1,IF(T71=1,"»",""),IF('Result do Turno'!BK71="(D)","(D)",""))</f>
        <v/>
      </c>
      <c r="S71" s="225" t="str">
        <f aca="false">'Result do Turno'!BL71</f>
        <v>DARIO TESTONI</v>
      </c>
      <c r="T71" s="226" t="n">
        <f aca="false">'Result do Turno'!BM71</f>
        <v>0</v>
      </c>
      <c r="U71" s="48" t="n">
        <f aca="false">IF(T71=1,1,IF(T72=1,1,0))</f>
        <v>1</v>
      </c>
      <c r="V71" s="224" t="str">
        <f aca="false">IF(Y71=1,IF(X71=1,"»",""),IF('Result do Turno'!BY71="(D)","(D)",""))</f>
        <v/>
      </c>
      <c r="W71" s="225" t="str">
        <f aca="false">'Result do Turno'!BZ71</f>
        <v>GLAYSON PIMENTA</v>
      </c>
      <c r="X71" s="48" t="n">
        <f aca="false">'Result do Turno'!CA71</f>
        <v>0</v>
      </c>
      <c r="Y71" s="48" t="n">
        <f aca="false">IF(X71=1,1,IF(X72=1,1,0))</f>
        <v>1</v>
      </c>
    </row>
    <row r="72" customFormat="false" ht="15" hidden="false" customHeight="false" outlineLevel="0" collapsed="false">
      <c r="B72" s="190" t="n">
        <v>6</v>
      </c>
      <c r="C72" s="101" t="str">
        <f aca="false">'Result do Turno'!D72</f>
        <v>MAXWELL FROTA</v>
      </c>
      <c r="F72" s="230" t="str">
        <f aca="false">IF(I72=1,IF(H72=1,"»",""),IF('Result do Turno'!U72="(D)","(D)",""))</f>
        <v/>
      </c>
      <c r="G72" s="231" t="str">
        <f aca="false">'Result do Turno'!V72</f>
        <v>GLAYSON PIMENTA</v>
      </c>
      <c r="H72" s="226" t="n">
        <f aca="false">'Result do Turno'!W72</f>
        <v>0</v>
      </c>
      <c r="I72" s="48" t="n">
        <f aca="false">IF(H72=1,1,IF(H71=1,1,0))</f>
        <v>1</v>
      </c>
      <c r="J72" s="230" t="str">
        <f aca="false">IF(M72=1,IF(L72=1,"»",""),IF('Result do Turno'!AI72="(D)","(D)",""))</f>
        <v/>
      </c>
      <c r="K72" s="231" t="str">
        <f aca="false">'Result do Turno'!AJ72</f>
        <v>MAXWELL FROTA</v>
      </c>
      <c r="L72" s="226" t="n">
        <f aca="false">'Result do Turno'!AK72</f>
        <v>0</v>
      </c>
      <c r="M72" s="48" t="n">
        <f aca="false">IF(L72=1,1,IF(L71=1,1,0))</f>
        <v>1</v>
      </c>
      <c r="N72" s="230" t="str">
        <f aca="false">IF(Q72=1,IF(P72=1,"»",""),IF('Result do Turno'!AW72="(D)","(D)",""))</f>
        <v/>
      </c>
      <c r="O72" s="231" t="str">
        <f aca="false">'Result do Turno'!AX72</f>
        <v>MAXWELL FROTA</v>
      </c>
      <c r="P72" s="226" t="n">
        <f aca="false">'Result do Turno'!AY72</f>
        <v>0</v>
      </c>
      <c r="Q72" s="48" t="n">
        <f aca="false">IF(P72=1,1,IF(P71=1,1,0))</f>
        <v>1</v>
      </c>
      <c r="R72" s="230" t="str">
        <f aca="false">IF(U72=1,IF(T72=1,"»",""),IF('Result do Turno'!BK72="(D)","(D)",""))</f>
        <v>»</v>
      </c>
      <c r="S72" s="231" t="str">
        <f aca="false">'Result do Turno'!BL72</f>
        <v>GLAYSON PIMENTA</v>
      </c>
      <c r="T72" s="226" t="n">
        <f aca="false">'Result do Turno'!BM72</f>
        <v>1</v>
      </c>
      <c r="U72" s="48" t="n">
        <f aca="false">IF(T72=1,1,IF(T71=1,1,0))</f>
        <v>1</v>
      </c>
      <c r="V72" s="230" t="str">
        <f aca="false">IF(Y72=1,IF(X72=1,"»",""),IF('Result do Turno'!BY72="(D)","(D)",""))</f>
        <v>»</v>
      </c>
      <c r="W72" s="231" t="str">
        <f aca="false">'Result do Turno'!BZ72</f>
        <v>MAXWELL FROTA</v>
      </c>
      <c r="X72" s="48" t="n">
        <f aca="false">'Result do Turno'!CA72</f>
        <v>1</v>
      </c>
      <c r="Y72" s="48" t="n">
        <f aca="false">IF(X72=1,1,IF(X71=1,1,0))</f>
        <v>1</v>
      </c>
    </row>
    <row r="73" customFormat="false" ht="15" hidden="false" customHeight="false" outlineLevel="0" collapsed="false">
      <c r="H73" s="212"/>
      <c r="I73" s="48"/>
      <c r="L73" s="212"/>
      <c r="M73" s="48"/>
      <c r="Q73" s="48"/>
      <c r="T73" s="212"/>
      <c r="U73" s="48"/>
      <c r="X73" s="48"/>
      <c r="Y73" s="48"/>
    </row>
    <row r="74" s="168" customFormat="true" ht="22.5" hidden="false" customHeight="true" outlineLevel="0" collapsed="false">
      <c r="B74" s="232" t="s">
        <v>125</v>
      </c>
      <c r="C74" s="232" t="s">
        <v>125</v>
      </c>
      <c r="F74" s="218" t="str">
        <f aca="false">F65</f>
        <v>3o TURNO - 1a RODADA</v>
      </c>
      <c r="G74" s="218" t="s">
        <v>148</v>
      </c>
      <c r="H74" s="219"/>
      <c r="I74" s="220"/>
      <c r="J74" s="218" t="str">
        <f aca="false">J65</f>
        <v>3o TURNO - 2a RODADA</v>
      </c>
      <c r="K74" s="218" t="s">
        <v>144</v>
      </c>
      <c r="L74" s="219"/>
      <c r="M74" s="220"/>
      <c r="N74" s="218" t="str">
        <f aca="false">N65</f>
        <v>3o TURNO - 3a RODADA</v>
      </c>
      <c r="O74" s="218" t="s">
        <v>145</v>
      </c>
      <c r="P74" s="219"/>
      <c r="Q74" s="220"/>
      <c r="R74" s="218" t="str">
        <f aca="false">R65</f>
        <v>3o TURNO - 4a RODADA</v>
      </c>
      <c r="S74" s="218" t="s">
        <v>146</v>
      </c>
      <c r="T74" s="219"/>
      <c r="U74" s="220"/>
      <c r="V74" s="218" t="str">
        <f aca="false">V65</f>
        <v>3o TURNO - 5a RODADA</v>
      </c>
      <c r="W74" s="218" t="s">
        <v>147</v>
      </c>
      <c r="X74" s="48"/>
      <c r="Y74" s="48"/>
    </row>
    <row r="75" s="168" customFormat="true" ht="24.75" hidden="false" customHeight="true" outlineLevel="0" collapsed="false">
      <c r="B75" s="178" t="s">
        <v>30</v>
      </c>
      <c r="C75" s="178"/>
      <c r="F75" s="221"/>
      <c r="G75" s="222" t="str">
        <f aca="false">G66</f>
        <v>23 a 29 Mai</v>
      </c>
      <c r="H75" s="223"/>
      <c r="I75" s="220"/>
      <c r="J75" s="221"/>
      <c r="K75" s="222" t="str">
        <f aca="false">K66</f>
        <v>30 a 05 Jun</v>
      </c>
      <c r="L75" s="223"/>
      <c r="M75" s="220"/>
      <c r="N75" s="221"/>
      <c r="O75" s="222" t="str">
        <f aca="false">O66</f>
        <v>06 a 12 Jun</v>
      </c>
      <c r="P75" s="223"/>
      <c r="Q75" s="220"/>
      <c r="R75" s="221"/>
      <c r="S75" s="222" t="str">
        <f aca="false">S66</f>
        <v>13 a 19 Jun</v>
      </c>
      <c r="T75" s="223"/>
      <c r="U75" s="220"/>
      <c r="V75" s="221"/>
      <c r="W75" s="222" t="str">
        <f aca="false">W66</f>
        <v>20 a 26 Jun</v>
      </c>
      <c r="X75" s="48"/>
      <c r="Y75" s="48"/>
    </row>
    <row r="76" customFormat="false" ht="15" hidden="false" customHeight="false" outlineLevel="0" collapsed="false">
      <c r="B76" s="183" t="n">
        <v>1</v>
      </c>
      <c r="C76" s="50" t="str">
        <f aca="false">'Result do Turno'!D76</f>
        <v>VENUS DEA</v>
      </c>
      <c r="F76" s="224" t="str">
        <f aca="false">IF(I76=1,IF(H76=1,"»",""),IF('Result do Turno'!U76="(D)","(D)",""))</f>
        <v/>
      </c>
      <c r="G76" s="225" t="str">
        <f aca="false">'Result do Turno'!V76</f>
        <v>VENUS DEA</v>
      </c>
      <c r="H76" s="226" t="n">
        <f aca="false">'Result do Turno'!W76</f>
        <v>0</v>
      </c>
      <c r="I76" s="48" t="n">
        <f aca="false">IF(H76=1,1,IF(H77=1,1,0))</f>
        <v>1</v>
      </c>
      <c r="J76" s="224" t="str">
        <f aca="false">IF(M76=1,IF(L76=1,"»",""),IF('Result do Turno'!AI76="(D)","(D)",""))</f>
        <v/>
      </c>
      <c r="K76" s="225" t="str">
        <f aca="false">'Result do Turno'!AJ76</f>
        <v>VENUS DEA</v>
      </c>
      <c r="L76" s="226" t="n">
        <f aca="false">'Result do Turno'!AK76</f>
        <v>0</v>
      </c>
      <c r="M76" s="48" t="n">
        <f aca="false">IF(L76=1,1,IF(L77=1,1,0))</f>
        <v>1</v>
      </c>
      <c r="N76" s="224" t="str">
        <f aca="false">IF(Q76=1,IF(P76=1,"»",""),IF('Result do Turno'!AW76="(D)","(D)",""))</f>
        <v>»</v>
      </c>
      <c r="O76" s="225" t="str">
        <f aca="false">'Result do Turno'!AX76</f>
        <v>VENUS DEA</v>
      </c>
      <c r="P76" s="226" t="n">
        <f aca="false">'Result do Turno'!AY76</f>
        <v>1</v>
      </c>
      <c r="Q76" s="48" t="n">
        <f aca="false">IF(P76=1,1,IF(P77=1,1,0))</f>
        <v>1</v>
      </c>
      <c r="R76" s="224" t="str">
        <f aca="false">IF(U76=1,IF(T76=1,"»",""),IF('Result do Turno'!BK76="(D)","(D)",""))</f>
        <v>»</v>
      </c>
      <c r="S76" s="225" t="str">
        <f aca="false">'Result do Turno'!BL76</f>
        <v>VENUS DEA</v>
      </c>
      <c r="T76" s="226" t="n">
        <f aca="false">'Result do Turno'!BM76</f>
        <v>1</v>
      </c>
      <c r="U76" s="48" t="n">
        <f aca="false">IF(T76=1,1,IF(T77=1,1,0))</f>
        <v>1</v>
      </c>
      <c r="V76" s="224" t="str">
        <f aca="false">IF(Y76=1,IF(X76=1,"»",""),IF('Result do Turno'!BY76="(D)","(D)",""))</f>
        <v/>
      </c>
      <c r="W76" s="225" t="str">
        <f aca="false">'Result do Turno'!BZ76</f>
        <v>VENUS DEA</v>
      </c>
      <c r="X76" s="48" t="n">
        <f aca="false">'Result do Turno'!CA76</f>
        <v>0</v>
      </c>
      <c r="Y76" s="48" t="n">
        <f aca="false">IF(X76=1,1,IF(X77=1,1,0))</f>
        <v>1</v>
      </c>
    </row>
    <row r="77" customFormat="false" ht="15" hidden="false" customHeight="false" outlineLevel="0" collapsed="false">
      <c r="B77" s="183" t="n">
        <v>2</v>
      </c>
      <c r="C77" s="50" t="str">
        <f aca="false">'Result do Turno'!D77</f>
        <v>ARIO TOLEDO</v>
      </c>
      <c r="F77" s="227" t="str">
        <f aca="false">IF(I77=1,IF(H77=1,"»",""),IF('Result do Turno'!U77="(D)","(D)",""))</f>
        <v>»</v>
      </c>
      <c r="G77" s="228" t="str">
        <f aca="false">'Result do Turno'!V77</f>
        <v>UIRA OLIVEIRA</v>
      </c>
      <c r="H77" s="226" t="n">
        <f aca="false">'Result do Turno'!W77</f>
        <v>1</v>
      </c>
      <c r="I77" s="48" t="n">
        <f aca="false">IF(H77=1,1,IF(H76=1,1,0))</f>
        <v>1</v>
      </c>
      <c r="J77" s="227" t="str">
        <f aca="false">IF(M77=1,IF(L77=1,"»",""),IF('Result do Turno'!AI77="(D)","(D)",""))</f>
        <v>»</v>
      </c>
      <c r="K77" s="228" t="str">
        <f aca="false">'Result do Turno'!AJ77</f>
        <v>MARLOS PARANHOS</v>
      </c>
      <c r="L77" s="226" t="n">
        <f aca="false">'Result do Turno'!AK77</f>
        <v>1</v>
      </c>
      <c r="M77" s="48" t="n">
        <f aca="false">IF(L77=1,1,IF(L76=1,1,0))</f>
        <v>1</v>
      </c>
      <c r="N77" s="227" t="str">
        <f aca="false">IF(Q77=1,IF(P77=1,"»",""),IF('Result do Turno'!AW77="(D)","(D)",""))</f>
        <v/>
      </c>
      <c r="O77" s="228" t="str">
        <f aca="false">'Result do Turno'!AX77</f>
        <v>RICARDO VILLELA</v>
      </c>
      <c r="P77" s="226" t="n">
        <f aca="false">'Result do Turno'!AY77</f>
        <v>0</v>
      </c>
      <c r="Q77" s="48" t="n">
        <f aca="false">IF(P77=1,1,IF(P76=1,1,0))</f>
        <v>1</v>
      </c>
      <c r="R77" s="227" t="str">
        <f aca="false">IF(U77=1,IF(T77=1,"»",""),IF('Result do Turno'!BK77="(D)","(D)",""))</f>
        <v/>
      </c>
      <c r="S77" s="228" t="str">
        <f aca="false">'Result do Turno'!BL77</f>
        <v>CRISTIANO SANTOS</v>
      </c>
      <c r="T77" s="226" t="n">
        <f aca="false">'Result do Turno'!BM77</f>
        <v>0</v>
      </c>
      <c r="U77" s="48" t="n">
        <f aca="false">IF(T77=1,1,IF(T76=1,1,0))</f>
        <v>1</v>
      </c>
      <c r="V77" s="227" t="str">
        <f aca="false">IF(Y77=1,IF(X77=1,"»",""),IF('Result do Turno'!BY77="(D)","(D)",""))</f>
        <v>»</v>
      </c>
      <c r="W77" s="228" t="str">
        <f aca="false">'Result do Turno'!BZ77</f>
        <v>ARIO TOLEDO</v>
      </c>
      <c r="X77" s="48" t="n">
        <f aca="false">'Result do Turno'!CA77</f>
        <v>1</v>
      </c>
      <c r="Y77" s="48" t="n">
        <f aca="false">IF(X77=1,1,IF(X76=1,1,0))</f>
        <v>1</v>
      </c>
    </row>
    <row r="78" customFormat="false" ht="15" hidden="false" customHeight="false" outlineLevel="0" collapsed="false">
      <c r="B78" s="183" t="n">
        <v>3</v>
      </c>
      <c r="C78" s="50" t="str">
        <f aca="false">'Result do Turno'!D78</f>
        <v>CRISTIANO SANTOS</v>
      </c>
      <c r="F78" s="224" t="str">
        <f aca="false">IF(I78=1,IF(H78=1,"»",""),IF('Result do Turno'!U78="(D)","(D)",""))</f>
        <v/>
      </c>
      <c r="G78" s="225" t="str">
        <f aca="false">'Result do Turno'!V78</f>
        <v>ARIO TOLEDO</v>
      </c>
      <c r="H78" s="226" t="n">
        <f aca="false">'Result do Turno'!W78</f>
        <v>0</v>
      </c>
      <c r="I78" s="48" t="n">
        <f aca="false">IF(H78=1,1,IF(H79=1,1,0))</f>
        <v>1</v>
      </c>
      <c r="J78" s="224" t="str">
        <f aca="false">IF(M78=1,IF(L78=1,"»",""),IF('Result do Turno'!AI78="(D)","(D)",""))</f>
        <v>»</v>
      </c>
      <c r="K78" s="225" t="str">
        <f aca="false">'Result do Turno'!AJ78</f>
        <v>ARIO TOLEDO</v>
      </c>
      <c r="L78" s="226" t="n">
        <f aca="false">'Result do Turno'!AK78</f>
        <v>1</v>
      </c>
      <c r="M78" s="48" t="n">
        <f aca="false">IF(L78=1,1,IF(L79=1,1,0))</f>
        <v>1</v>
      </c>
      <c r="N78" s="224" t="str">
        <f aca="false">IF(Q78=1,IF(P78=1,"»",""),IF('Result do Turno'!AW78="(D)","(D)",""))</f>
        <v>»</v>
      </c>
      <c r="O78" s="225" t="str">
        <f aca="false">'Result do Turno'!AX78</f>
        <v>ARIO TOLEDO</v>
      </c>
      <c r="P78" s="226" t="n">
        <f aca="false">'Result do Turno'!AY78</f>
        <v>1</v>
      </c>
      <c r="Q78" s="48" t="n">
        <f aca="false">IF(P78=1,1,IF(P79=1,1,0))</f>
        <v>1</v>
      </c>
      <c r="R78" s="224" t="str">
        <f aca="false">IF(U78=1,IF(T78=1,"»",""),IF('Result do Turno'!BK78="(D)","(D)",""))</f>
        <v>»</v>
      </c>
      <c r="S78" s="225" t="str">
        <f aca="false">'Result do Turno'!BL78</f>
        <v>ARIO TOLEDO</v>
      </c>
      <c r="T78" s="226" t="n">
        <f aca="false">'Result do Turno'!BM78</f>
        <v>1</v>
      </c>
      <c r="U78" s="48" t="n">
        <f aca="false">IF(T78=1,1,IF(T79=1,1,0))</f>
        <v>1</v>
      </c>
      <c r="V78" s="224" t="str">
        <f aca="false">IF(Y78=1,IF(X78=1,"»",""),IF('Result do Turno'!BY78="(D)","(D)",""))</f>
        <v/>
      </c>
      <c r="W78" s="225" t="str">
        <f aca="false">'Result do Turno'!BZ78</f>
        <v>CRISTIANO SANTOS</v>
      </c>
      <c r="X78" s="48" t="n">
        <f aca="false">'Result do Turno'!CA78</f>
        <v>0</v>
      </c>
      <c r="Y78" s="48" t="n">
        <f aca="false">IF(X78=1,1,IF(X79=1,1,0))</f>
        <v>1</v>
      </c>
    </row>
    <row r="79" customFormat="false" ht="15" hidden="false" customHeight="false" outlineLevel="0" collapsed="false">
      <c r="B79" s="183" t="n">
        <v>4</v>
      </c>
      <c r="C79" s="50" t="str">
        <f aca="false">'Result do Turno'!D79</f>
        <v>RICARDO VILLELA</v>
      </c>
      <c r="F79" s="227" t="str">
        <f aca="false">IF(I79=1,IF(H79=1,"»",""),IF('Result do Turno'!U79="(D)","(D)",""))</f>
        <v>»</v>
      </c>
      <c r="G79" s="228" t="str">
        <f aca="false">'Result do Turno'!V79</f>
        <v>MARLOS PARANHOS</v>
      </c>
      <c r="H79" s="226" t="n">
        <f aca="false">'Result do Turno'!W79</f>
        <v>1</v>
      </c>
      <c r="I79" s="48" t="n">
        <f aca="false">IF(H79=1,1,IF(H78=1,1,0))</f>
        <v>1</v>
      </c>
      <c r="J79" s="227" t="str">
        <f aca="false">IF(M79=1,IF(L79=1,"»",""),IF('Result do Turno'!AI79="(D)","(D)",""))</f>
        <v/>
      </c>
      <c r="K79" s="228" t="str">
        <f aca="false">'Result do Turno'!AJ79</f>
        <v>RICARDO VILLELA</v>
      </c>
      <c r="L79" s="226" t="n">
        <f aca="false">'Result do Turno'!AK79</f>
        <v>0</v>
      </c>
      <c r="M79" s="48" t="n">
        <f aca="false">IF(L79=1,1,IF(L78=1,1,0))</f>
        <v>1</v>
      </c>
      <c r="N79" s="227" t="str">
        <f aca="false">IF(Q79=1,IF(P79=1,"»",""),IF('Result do Turno'!AW79="(D)","(D)",""))</f>
        <v/>
      </c>
      <c r="O79" s="228" t="str">
        <f aca="false">'Result do Turno'!AX79</f>
        <v>CRISTIANO SANTOS</v>
      </c>
      <c r="P79" s="226" t="n">
        <f aca="false">'Result do Turno'!AY79</f>
        <v>0</v>
      </c>
      <c r="Q79" s="48" t="n">
        <f aca="false">IF(P79=1,1,IF(P78=1,1,0))</f>
        <v>1</v>
      </c>
      <c r="R79" s="227" t="str">
        <f aca="false">IF(U79=1,IF(T79=1,"»",""),IF('Result do Turno'!BK79="(D)","(D)",""))</f>
        <v/>
      </c>
      <c r="S79" s="228" t="str">
        <f aca="false">'Result do Turno'!BL79</f>
        <v>UIRA OLIVEIRA</v>
      </c>
      <c r="T79" s="226" t="n">
        <f aca="false">'Result do Turno'!BM79</f>
        <v>0</v>
      </c>
      <c r="U79" s="48" t="n">
        <f aca="false">IF(T79=1,1,IF(T78=1,1,0))</f>
        <v>1</v>
      </c>
      <c r="V79" s="227" t="str">
        <f aca="false">IF(Y79=1,IF(X79=1,"»",""),IF('Result do Turno'!BY79="(D)","(D)",""))</f>
        <v>»</v>
      </c>
      <c r="W79" s="228" t="str">
        <f aca="false">'Result do Turno'!BZ79</f>
        <v>MARLOS PARANHOS</v>
      </c>
      <c r="X79" s="48" t="n">
        <f aca="false">'Result do Turno'!CA79</f>
        <v>1</v>
      </c>
      <c r="Y79" s="48" t="n">
        <f aca="false">IF(X79=1,1,IF(X78=1,1,0))</f>
        <v>1</v>
      </c>
    </row>
    <row r="80" customFormat="false" ht="15" hidden="false" customHeight="false" outlineLevel="0" collapsed="false">
      <c r="B80" s="183" t="n">
        <v>5</v>
      </c>
      <c r="C80" s="50" t="str">
        <f aca="false">'Result do Turno'!D80</f>
        <v>MARLOS PARANHOS</v>
      </c>
      <c r="F80" s="224" t="str">
        <f aca="false">IF(I80=1,IF(H80=1,"»",""),IF('Result do Turno'!U80="(D)","(D)",""))</f>
        <v>»</v>
      </c>
      <c r="G80" s="225" t="str">
        <f aca="false">'Result do Turno'!V80</f>
        <v>CRISTIANO SANTOS</v>
      </c>
      <c r="H80" s="226" t="n">
        <f aca="false">'Result do Turno'!W80</f>
        <v>1</v>
      </c>
      <c r="I80" s="48" t="n">
        <f aca="false">IF(H80=1,1,IF(H81=1,1,0))</f>
        <v>1</v>
      </c>
      <c r="J80" s="224" t="str">
        <f aca="false">IF(M80=1,IF(L80=1,"»",""),IF('Result do Turno'!AI80="(D)","(D)",""))</f>
        <v/>
      </c>
      <c r="K80" s="225" t="str">
        <f aca="false">'Result do Turno'!AJ80</f>
        <v>CRISTIANO SANTOS</v>
      </c>
      <c r="L80" s="226" t="n">
        <f aca="false">'Result do Turno'!AK80</f>
        <v>0</v>
      </c>
      <c r="M80" s="48" t="n">
        <f aca="false">IF(L80=1,1,IF(L81=1,1,0))</f>
        <v>1</v>
      </c>
      <c r="N80" s="224" t="str">
        <f aca="false">IF(Q80=1,IF(P80=1,"»",""),IF('Result do Turno'!AW80="(D)","(D)",""))</f>
        <v>»</v>
      </c>
      <c r="O80" s="225" t="str">
        <f aca="false">'Result do Turno'!AX80</f>
        <v>MARLOS PARANHOS</v>
      </c>
      <c r="P80" s="226" t="n">
        <f aca="false">'Result do Turno'!AY80</f>
        <v>1</v>
      </c>
      <c r="Q80" s="48" t="n">
        <f aca="false">IF(P80=1,1,IF(P81=1,1,0))</f>
        <v>1</v>
      </c>
      <c r="R80" s="224" t="str">
        <f aca="false">IF(U80=1,IF(T80=1,"»",""),IF('Result do Turno'!BK80="(D)","(D)",""))</f>
        <v>»</v>
      </c>
      <c r="S80" s="225" t="str">
        <f aca="false">'Result do Turno'!BL80</f>
        <v>MARLOS PARANHOS</v>
      </c>
      <c r="T80" s="226" t="n">
        <f aca="false">'Result do Turno'!BM80</f>
        <v>1</v>
      </c>
      <c r="U80" s="48" t="n">
        <f aca="false">IF(T80=1,1,IF(T81=1,1,0))</f>
        <v>1</v>
      </c>
      <c r="V80" s="224" t="str">
        <f aca="false">IF(Y80=1,IF(X80=1,"»",""),IF('Result do Turno'!BY80="(D)","(D)",""))</f>
        <v/>
      </c>
      <c r="W80" s="225" t="str">
        <f aca="false">'Result do Turno'!BZ80</f>
        <v>RICARDO VILLELA</v>
      </c>
      <c r="X80" s="48" t="n">
        <f aca="false">'Result do Turno'!CA80</f>
        <v>0</v>
      </c>
      <c r="Y80" s="48" t="n">
        <f aca="false">IF(X80=1,1,IF(X81=1,1,0))</f>
        <v>1</v>
      </c>
    </row>
    <row r="81" customFormat="false" ht="15" hidden="false" customHeight="false" outlineLevel="0" collapsed="false">
      <c r="B81" s="190" t="n">
        <v>6</v>
      </c>
      <c r="C81" s="101" t="str">
        <f aca="false">'Result do Turno'!D81</f>
        <v>UIRA OLIVEIRA</v>
      </c>
      <c r="F81" s="230" t="str">
        <f aca="false">IF(I81=1,IF(H81=1,"»",""),IF('Result do Turno'!U81="(D)","(D)",""))</f>
        <v/>
      </c>
      <c r="G81" s="231" t="str">
        <f aca="false">'Result do Turno'!V81</f>
        <v>RICARDO VILLELA</v>
      </c>
      <c r="H81" s="226" t="n">
        <f aca="false">'Result do Turno'!W81</f>
        <v>0</v>
      </c>
      <c r="I81" s="48" t="n">
        <f aca="false">IF(H81=1,1,IF(H80=1,1,0))</f>
        <v>1</v>
      </c>
      <c r="J81" s="230" t="str">
        <f aca="false">IF(M81=1,IF(L81=1,"»",""),IF('Result do Turno'!AI81="(D)","(D)",""))</f>
        <v>»</v>
      </c>
      <c r="K81" s="231" t="str">
        <f aca="false">'Result do Turno'!AJ81</f>
        <v>UIRA OLIVEIRA</v>
      </c>
      <c r="L81" s="226" t="n">
        <f aca="false">'Result do Turno'!AK81</f>
        <v>1</v>
      </c>
      <c r="M81" s="48" t="n">
        <f aca="false">IF(L81=1,1,IF(L80=1,1,0))</f>
        <v>1</v>
      </c>
      <c r="N81" s="230" t="str">
        <f aca="false">IF(Q81=1,IF(P81=1,"»",""),IF('Result do Turno'!AW81="(D)","(D)",""))</f>
        <v/>
      </c>
      <c r="O81" s="231" t="str">
        <f aca="false">'Result do Turno'!AX81</f>
        <v>UIRA OLIVEIRA</v>
      </c>
      <c r="P81" s="226" t="n">
        <f aca="false">'Result do Turno'!AY81</f>
        <v>0</v>
      </c>
      <c r="Q81" s="48" t="n">
        <f aca="false">IF(P81=1,1,IF(P80=1,1,0))</f>
        <v>1</v>
      </c>
      <c r="R81" s="230" t="str">
        <f aca="false">IF(U81=1,IF(T81=1,"»",""),IF('Result do Turno'!BK81="(D)","(D)",""))</f>
        <v/>
      </c>
      <c r="S81" s="231" t="str">
        <f aca="false">'Result do Turno'!BL81</f>
        <v>RICARDO VILLELA</v>
      </c>
      <c r="T81" s="226" t="n">
        <f aca="false">'Result do Turno'!BM81</f>
        <v>0</v>
      </c>
      <c r="U81" s="48" t="n">
        <f aca="false">IF(T81=1,1,IF(T80=1,1,0))</f>
        <v>1</v>
      </c>
      <c r="V81" s="230" t="str">
        <f aca="false">IF(Y81=1,IF(X81=1,"»",""),IF('Result do Turno'!BY81="(D)","(D)",""))</f>
        <v>»</v>
      </c>
      <c r="W81" s="231" t="str">
        <f aca="false">'Result do Turno'!BZ81</f>
        <v>UIRA OLIVEIRA</v>
      </c>
      <c r="X81" s="48" t="n">
        <f aca="false">'Result do Turno'!CA81</f>
        <v>1</v>
      </c>
      <c r="Y81" s="48" t="n">
        <f aca="false">IF(X81=1,1,IF(X80=1,1,0))</f>
        <v>1</v>
      </c>
    </row>
    <row r="82" customFormat="false" ht="15" hidden="false" customHeight="false" outlineLevel="0" collapsed="false">
      <c r="H82" s="212"/>
      <c r="I82" s="48"/>
      <c r="L82" s="212"/>
      <c r="M82" s="48"/>
      <c r="Q82" s="48"/>
      <c r="T82" s="212"/>
      <c r="U82" s="48"/>
      <c r="X82" s="48"/>
      <c r="Y82" s="48"/>
    </row>
    <row r="83" s="168" customFormat="true" ht="22.5" hidden="false" customHeight="true" outlineLevel="0" collapsed="false">
      <c r="B83" s="232" t="s">
        <v>126</v>
      </c>
      <c r="C83" s="232" t="s">
        <v>126</v>
      </c>
      <c r="F83" s="218" t="str">
        <f aca="false">F74</f>
        <v>3o TURNO - 1a RODADA</v>
      </c>
      <c r="G83" s="218" t="s">
        <v>148</v>
      </c>
      <c r="H83" s="219"/>
      <c r="I83" s="220"/>
      <c r="J83" s="218" t="str">
        <f aca="false">J74</f>
        <v>3o TURNO - 2a RODADA</v>
      </c>
      <c r="K83" s="218" t="s">
        <v>144</v>
      </c>
      <c r="L83" s="219"/>
      <c r="M83" s="220"/>
      <c r="N83" s="218" t="str">
        <f aca="false">N74</f>
        <v>3o TURNO - 3a RODADA</v>
      </c>
      <c r="O83" s="218" t="s">
        <v>145</v>
      </c>
      <c r="P83" s="219"/>
      <c r="Q83" s="220"/>
      <c r="R83" s="218" t="str">
        <f aca="false">R74</f>
        <v>3o TURNO - 4a RODADA</v>
      </c>
      <c r="S83" s="218" t="s">
        <v>146</v>
      </c>
      <c r="T83" s="219"/>
      <c r="U83" s="220"/>
      <c r="V83" s="218" t="str">
        <f aca="false">V74</f>
        <v>3o TURNO - 5a RODADA</v>
      </c>
      <c r="W83" s="218" t="s">
        <v>147</v>
      </c>
      <c r="X83" s="48"/>
      <c r="Y83" s="48"/>
    </row>
    <row r="84" s="168" customFormat="true" ht="24.75" hidden="false" customHeight="true" outlineLevel="0" collapsed="false">
      <c r="B84" s="178" t="s">
        <v>30</v>
      </c>
      <c r="C84" s="178"/>
      <c r="F84" s="221"/>
      <c r="G84" s="222" t="str">
        <f aca="false">G75</f>
        <v>23 a 29 Mai</v>
      </c>
      <c r="H84" s="223"/>
      <c r="I84" s="220"/>
      <c r="J84" s="221"/>
      <c r="K84" s="222" t="str">
        <f aca="false">K75</f>
        <v>30 a 05 Jun</v>
      </c>
      <c r="L84" s="223"/>
      <c r="M84" s="220"/>
      <c r="N84" s="221"/>
      <c r="O84" s="222" t="str">
        <f aca="false">O75</f>
        <v>06 a 12 Jun</v>
      </c>
      <c r="P84" s="223"/>
      <c r="Q84" s="220"/>
      <c r="R84" s="221"/>
      <c r="S84" s="222" t="str">
        <f aca="false">S75</f>
        <v>13 a 19 Jun</v>
      </c>
      <c r="T84" s="223"/>
      <c r="U84" s="220"/>
      <c r="V84" s="221"/>
      <c r="W84" s="222" t="str">
        <f aca="false">W75</f>
        <v>20 a 26 Jun</v>
      </c>
      <c r="X84" s="48"/>
      <c r="Y84" s="48"/>
    </row>
    <row r="85" customFormat="false" ht="15" hidden="false" customHeight="false" outlineLevel="0" collapsed="false">
      <c r="B85" s="183" t="n">
        <v>1</v>
      </c>
      <c r="C85" s="50" t="str">
        <f aca="false">'Result do Turno'!D85</f>
        <v>VALNEI PIAZZA</v>
      </c>
      <c r="F85" s="224" t="str">
        <f aca="false">IF(I85=1,IF(H85=1,"»",""),IF('Result do Turno'!U85="(D)","(D)",""))</f>
        <v/>
      </c>
      <c r="G85" s="225" t="str">
        <f aca="false">'Result do Turno'!V85</f>
        <v>VALNEI PIAZZA</v>
      </c>
      <c r="H85" s="226" t="n">
        <f aca="false">'Result do Turno'!W85</f>
        <v>0</v>
      </c>
      <c r="I85" s="48" t="n">
        <f aca="false">IF(H85=1,1,IF(H86=1,1,0))</f>
        <v>1</v>
      </c>
      <c r="J85" s="224" t="str">
        <f aca="false">IF(M85=1,IF(L85=1,"»",""),IF('Result do Turno'!AI85="(D)","(D)",""))</f>
        <v>»</v>
      </c>
      <c r="K85" s="225" t="str">
        <f aca="false">'Result do Turno'!AJ85</f>
        <v>VALNEI PIAZZA</v>
      </c>
      <c r="L85" s="226" t="n">
        <f aca="false">'Result do Turno'!AK85</f>
        <v>1</v>
      </c>
      <c r="M85" s="48" t="n">
        <f aca="false">IF(L85=1,1,IF(L86=1,1,0))</f>
        <v>1</v>
      </c>
      <c r="N85" s="224" t="str">
        <f aca="false">IF(Q85=1,IF(P85=1,"»",""),IF('Result do Turno'!AW85="(D)","(D)",""))</f>
        <v>»</v>
      </c>
      <c r="O85" s="225" t="str">
        <f aca="false">'Result do Turno'!AX85</f>
        <v>VALNEI PIAZZA</v>
      </c>
      <c r="P85" s="226" t="n">
        <f aca="false">'Result do Turno'!AY85</f>
        <v>1</v>
      </c>
      <c r="Q85" s="48" t="n">
        <f aca="false">IF(P85=1,1,IF(P86=1,1,0))</f>
        <v>1</v>
      </c>
      <c r="R85" s="224" t="str">
        <f aca="false">IF(U85=1,IF(T85=1,"»",""),IF('Result do Turno'!BK85="(D)","(D)",""))</f>
        <v>»</v>
      </c>
      <c r="S85" s="225" t="str">
        <f aca="false">'Result do Turno'!BL85</f>
        <v>VALNEI PIAZZA</v>
      </c>
      <c r="T85" s="226" t="n">
        <f aca="false">'Result do Turno'!BM85</f>
        <v>1</v>
      </c>
      <c r="U85" s="48" t="n">
        <f aca="false">IF(T85=1,1,IF(T86=1,1,0))</f>
        <v>1</v>
      </c>
      <c r="V85" s="224" t="str">
        <f aca="false">IF(Y85=1,IF(X85=1,"»",""),IF('Result do Turno'!BY85="(D)","(D)",""))</f>
        <v>»</v>
      </c>
      <c r="W85" s="225" t="str">
        <f aca="false">'Result do Turno'!BZ85</f>
        <v>VALNEI PIAZZA</v>
      </c>
      <c r="X85" s="48" t="n">
        <f aca="false">'Result do Turno'!CA85</f>
        <v>1</v>
      </c>
      <c r="Y85" s="48" t="n">
        <f aca="false">IF(X85=1,1,IF(X86=1,1,0))</f>
        <v>1</v>
      </c>
    </row>
    <row r="86" customFormat="false" ht="15" hidden="false" customHeight="false" outlineLevel="0" collapsed="false">
      <c r="B86" s="183" t="n">
        <v>2</v>
      </c>
      <c r="C86" s="50" t="str">
        <f aca="false">'Result do Turno'!D86</f>
        <v>ELISA PRATA</v>
      </c>
      <c r="F86" s="227" t="str">
        <f aca="false">IF(I86=1,IF(H86=1,"»",""),IF('Result do Turno'!U86="(D)","(D)",""))</f>
        <v>»</v>
      </c>
      <c r="G86" s="228" t="str">
        <f aca="false">'Result do Turno'!V86</f>
        <v>NATAN MORELO</v>
      </c>
      <c r="H86" s="226" t="n">
        <f aca="false">'Result do Turno'!W86</f>
        <v>1</v>
      </c>
      <c r="I86" s="48" t="n">
        <f aca="false">IF(H86=1,1,IF(H85=1,1,0))</f>
        <v>1</v>
      </c>
      <c r="J86" s="227" t="str">
        <f aca="false">IF(M86=1,IF(L86=1,"»",""),IF('Result do Turno'!AI86="(D)","(D)",""))</f>
        <v/>
      </c>
      <c r="K86" s="228" t="str">
        <f aca="false">'Result do Turno'!AJ86</f>
        <v>JACKLINE FROTA</v>
      </c>
      <c r="L86" s="226" t="n">
        <f aca="false">'Result do Turno'!AK86</f>
        <v>0</v>
      </c>
      <c r="M86" s="48" t="n">
        <f aca="false">IF(L86=1,1,IF(L85=1,1,0))</f>
        <v>1</v>
      </c>
      <c r="N86" s="227" t="str">
        <f aca="false">IF(Q86=1,IF(P86=1,"»",""),IF('Result do Turno'!AW86="(D)","(D)",""))</f>
        <v/>
      </c>
      <c r="O86" s="228" t="str">
        <f aca="false">'Result do Turno'!AX86</f>
        <v>MAURO GOES</v>
      </c>
      <c r="P86" s="226" t="n">
        <f aca="false">'Result do Turno'!AY86</f>
        <v>0</v>
      </c>
      <c r="Q86" s="48" t="n">
        <f aca="false">IF(P86=1,1,IF(P85=1,1,0))</f>
        <v>1</v>
      </c>
      <c r="R86" s="227" t="str">
        <f aca="false">IF(U86=1,IF(T86=1,"»",""),IF('Result do Turno'!BK86="(D)","(D)",""))</f>
        <v/>
      </c>
      <c r="S86" s="228" t="str">
        <f aca="false">'Result do Turno'!BL86</f>
        <v>HERMINIO SUGUINO</v>
      </c>
      <c r="T86" s="226" t="n">
        <f aca="false">'Result do Turno'!BM86</f>
        <v>0</v>
      </c>
      <c r="U86" s="48" t="n">
        <f aca="false">IF(T86=1,1,IF(T85=1,1,0))</f>
        <v>1</v>
      </c>
      <c r="V86" s="227" t="str">
        <f aca="false">IF(Y86=1,IF(X86=1,"»",""),IF('Result do Turno'!BY86="(D)","(D)",""))</f>
        <v/>
      </c>
      <c r="W86" s="228" t="str">
        <f aca="false">'Result do Turno'!BZ86</f>
        <v>ELISA PRATA</v>
      </c>
      <c r="X86" s="48" t="n">
        <f aca="false">'Result do Turno'!CA86</f>
        <v>0</v>
      </c>
      <c r="Y86" s="48" t="n">
        <f aca="false">IF(X86=1,1,IF(X85=1,1,0))</f>
        <v>1</v>
      </c>
    </row>
    <row r="87" customFormat="false" ht="15" hidden="false" customHeight="false" outlineLevel="0" collapsed="false">
      <c r="B87" s="183" t="n">
        <v>3</v>
      </c>
      <c r="C87" s="50" t="str">
        <f aca="false">'Result do Turno'!D87</f>
        <v>HERMINIO SUGUINO</v>
      </c>
      <c r="F87" s="224" t="str">
        <f aca="false">IF(I87=1,IF(H87=1,"»",""),IF('Result do Turno'!U87="(D)","(D)",""))</f>
        <v>»</v>
      </c>
      <c r="G87" s="225" t="str">
        <f aca="false">'Result do Turno'!V87</f>
        <v>ELISA PRATA</v>
      </c>
      <c r="H87" s="226" t="n">
        <f aca="false">'Result do Turno'!W87</f>
        <v>1</v>
      </c>
      <c r="I87" s="48" t="n">
        <f aca="false">IF(H87=1,1,IF(H88=1,1,0))</f>
        <v>1</v>
      </c>
      <c r="J87" s="224" t="str">
        <f aca="false">IF(M87=1,IF(L87=1,"»",""),IF('Result do Turno'!AI87="(D)","(D)",""))</f>
        <v/>
      </c>
      <c r="K87" s="225" t="str">
        <f aca="false">'Result do Turno'!AJ87</f>
        <v>ELISA PRATA</v>
      </c>
      <c r="L87" s="226" t="n">
        <f aca="false">'Result do Turno'!AK87</f>
        <v>0</v>
      </c>
      <c r="M87" s="48" t="n">
        <f aca="false">IF(L87=1,1,IF(L88=1,1,0))</f>
        <v>1</v>
      </c>
      <c r="N87" s="224" t="str">
        <f aca="false">IF(Q87=1,IF(P87=1,"»",""),IF('Result do Turno'!AW87="(D)","(D)",""))</f>
        <v>»</v>
      </c>
      <c r="O87" s="225" t="str">
        <f aca="false">'Result do Turno'!AX87</f>
        <v>ELISA PRATA</v>
      </c>
      <c r="P87" s="226" t="n">
        <f aca="false">'Result do Turno'!AY87</f>
        <v>1</v>
      </c>
      <c r="Q87" s="48" t="n">
        <f aca="false">IF(P87=1,1,IF(P88=1,1,0))</f>
        <v>1</v>
      </c>
      <c r="R87" s="224" t="str">
        <f aca="false">IF(U87=1,IF(T87=1,"»",""),IF('Result do Turno'!BK87="(D)","(D)",""))</f>
        <v>»</v>
      </c>
      <c r="S87" s="225" t="str">
        <f aca="false">'Result do Turno'!BL87</f>
        <v>ELISA PRATA</v>
      </c>
      <c r="T87" s="226" t="n">
        <f aca="false">'Result do Turno'!BM87</f>
        <v>1</v>
      </c>
      <c r="U87" s="48" t="n">
        <f aca="false">IF(T87=1,1,IF(T88=1,1,0))</f>
        <v>1</v>
      </c>
      <c r="V87" s="224" t="str">
        <f aca="false">IF(Y87=1,IF(X87=1,"»",""),IF('Result do Turno'!BY87="(D)","(D)",""))</f>
        <v>»</v>
      </c>
      <c r="W87" s="225" t="str">
        <f aca="false">'Result do Turno'!BZ87</f>
        <v>HERMINIO SUGUINO</v>
      </c>
      <c r="X87" s="48" t="n">
        <f aca="false">'Result do Turno'!CA87</f>
        <v>1</v>
      </c>
      <c r="Y87" s="48" t="n">
        <f aca="false">IF(X87=1,1,IF(X88=1,1,0))</f>
        <v>1</v>
      </c>
    </row>
    <row r="88" customFormat="false" ht="15" hidden="false" customHeight="false" outlineLevel="0" collapsed="false">
      <c r="B88" s="183" t="n">
        <v>4</v>
      </c>
      <c r="C88" s="50" t="str">
        <f aca="false">'Result do Turno'!D88</f>
        <v>MAURO GOES</v>
      </c>
      <c r="F88" s="227" t="str">
        <f aca="false">IF(I88=1,IF(H88=1,"»",""),IF('Result do Turno'!U88="(D)","(D)",""))</f>
        <v/>
      </c>
      <c r="G88" s="228" t="str">
        <f aca="false">'Result do Turno'!V88</f>
        <v>JACKLINE FROTA</v>
      </c>
      <c r="H88" s="226" t="n">
        <f aca="false">'Result do Turno'!W88</f>
        <v>0</v>
      </c>
      <c r="I88" s="48" t="n">
        <f aca="false">IF(H88=1,1,IF(H87=1,1,0))</f>
        <v>1</v>
      </c>
      <c r="J88" s="227" t="str">
        <f aca="false">IF(M88=1,IF(L88=1,"»",""),IF('Result do Turno'!AI88="(D)","(D)",""))</f>
        <v>»</v>
      </c>
      <c r="K88" s="228" t="str">
        <f aca="false">'Result do Turno'!AJ88</f>
        <v>MAURO GOES</v>
      </c>
      <c r="L88" s="226" t="n">
        <f aca="false">'Result do Turno'!AK88</f>
        <v>1</v>
      </c>
      <c r="M88" s="48" t="n">
        <f aca="false">IF(L88=1,1,IF(L87=1,1,0))</f>
        <v>1</v>
      </c>
      <c r="N88" s="227" t="str">
        <f aca="false">IF(Q88=1,IF(P88=1,"»",""),IF('Result do Turno'!AW88="(D)","(D)",""))</f>
        <v/>
      </c>
      <c r="O88" s="228" t="str">
        <f aca="false">'Result do Turno'!AX88</f>
        <v>HERMINIO SUGUINO</v>
      </c>
      <c r="P88" s="226" t="n">
        <f aca="false">'Result do Turno'!AY88</f>
        <v>0</v>
      </c>
      <c r="Q88" s="48" t="n">
        <f aca="false">IF(P88=1,1,IF(P87=1,1,0))</f>
        <v>1</v>
      </c>
      <c r="R88" s="227" t="str">
        <f aca="false">IF(U88=1,IF(T88=1,"»",""),IF('Result do Turno'!BK88="(D)","(D)",""))</f>
        <v/>
      </c>
      <c r="S88" s="228" t="str">
        <f aca="false">'Result do Turno'!BL88</f>
        <v>NATAN MORELO</v>
      </c>
      <c r="T88" s="226" t="n">
        <f aca="false">'Result do Turno'!BM88</f>
        <v>0</v>
      </c>
      <c r="U88" s="48" t="n">
        <f aca="false">IF(T88=1,1,IF(T87=1,1,0))</f>
        <v>1</v>
      </c>
      <c r="V88" s="227" t="str">
        <f aca="false">IF(Y88=1,IF(X88=1,"»",""),IF('Result do Turno'!BY88="(D)","(D)",""))</f>
        <v/>
      </c>
      <c r="W88" s="228" t="str">
        <f aca="false">'Result do Turno'!BZ88</f>
        <v>JACKLINE FROTA</v>
      </c>
      <c r="X88" s="48" t="n">
        <f aca="false">'Result do Turno'!CA88</f>
        <v>0</v>
      </c>
      <c r="Y88" s="48" t="n">
        <f aca="false">IF(X88=1,1,IF(X87=1,1,0))</f>
        <v>1</v>
      </c>
    </row>
    <row r="89" customFormat="false" ht="15" hidden="false" customHeight="false" outlineLevel="0" collapsed="false">
      <c r="B89" s="183" t="n">
        <v>5</v>
      </c>
      <c r="C89" s="50" t="str">
        <f aca="false">'Result do Turno'!D89</f>
        <v>JACKLINE FROTA</v>
      </c>
      <c r="F89" s="224" t="str">
        <f aca="false">IF(I89=1,IF(H89=1,"»",""),IF('Result do Turno'!U89="(D)","(D)",""))</f>
        <v>»</v>
      </c>
      <c r="G89" s="225" t="str">
        <f aca="false">'Result do Turno'!V89</f>
        <v>HERMINIO SUGUINO</v>
      </c>
      <c r="H89" s="226" t="n">
        <f aca="false">'Result do Turno'!W89</f>
        <v>1</v>
      </c>
      <c r="I89" s="48" t="n">
        <f aca="false">IF(H89=1,1,IF(H90=1,1,0))</f>
        <v>1</v>
      </c>
      <c r="J89" s="224" t="str">
        <f aca="false">IF(M89=1,IF(L89=1,"»",""),IF('Result do Turno'!AI89="(D)","(D)",""))</f>
        <v/>
      </c>
      <c r="K89" s="225" t="str">
        <f aca="false">'Result do Turno'!AJ89</f>
        <v>HERMINIO SUGUINO</v>
      </c>
      <c r="L89" s="226" t="n">
        <f aca="false">'Result do Turno'!AK89</f>
        <v>0</v>
      </c>
      <c r="M89" s="48" t="n">
        <f aca="false">IF(L89=1,1,IF(L90=1,1,0))</f>
        <v>1</v>
      </c>
      <c r="N89" s="224" t="str">
        <f aca="false">IF(Q89=1,IF(P89=1,"»",""),IF('Result do Turno'!AW89="(D)","(D)",""))</f>
        <v/>
      </c>
      <c r="O89" s="225" t="str">
        <f aca="false">'Result do Turno'!AX89</f>
        <v>JACKLINE FROTA</v>
      </c>
      <c r="P89" s="226" t="n">
        <f aca="false">'Result do Turno'!AY89</f>
        <v>0</v>
      </c>
      <c r="Q89" s="48" t="n">
        <f aca="false">IF(P89=1,1,IF(P90=1,1,0))</f>
        <v>1</v>
      </c>
      <c r="R89" s="224" t="str">
        <f aca="false">IF(U89=1,IF(T89=1,"»",""),IF('Result do Turno'!BK89="(D)","(D)",""))</f>
        <v/>
      </c>
      <c r="S89" s="225" t="str">
        <f aca="false">'Result do Turno'!BL89</f>
        <v>JACKLINE FROTA</v>
      </c>
      <c r="T89" s="226" t="n">
        <f aca="false">'Result do Turno'!BM89</f>
        <v>0</v>
      </c>
      <c r="U89" s="48" t="n">
        <f aca="false">IF(T89=1,1,IF(T90=1,1,0))</f>
        <v>1</v>
      </c>
      <c r="V89" s="224" t="str">
        <f aca="false">IF(Y89=1,IF(X89=1,"»",""),IF('Result do Turno'!BY89="(D)","(D)",""))</f>
        <v>»</v>
      </c>
      <c r="W89" s="225" t="str">
        <f aca="false">'Result do Turno'!BZ89</f>
        <v>MAURO GOES</v>
      </c>
      <c r="X89" s="48" t="n">
        <f aca="false">'Result do Turno'!CA89</f>
        <v>1</v>
      </c>
      <c r="Y89" s="48" t="n">
        <f aca="false">IF(X89=1,1,IF(X90=1,1,0))</f>
        <v>1</v>
      </c>
    </row>
    <row r="90" customFormat="false" ht="15" hidden="false" customHeight="false" outlineLevel="0" collapsed="false">
      <c r="B90" s="190" t="n">
        <v>6</v>
      </c>
      <c r="C90" s="101" t="str">
        <f aca="false">'Result do Turno'!D90</f>
        <v>NATAN MORELO</v>
      </c>
      <c r="F90" s="230" t="str">
        <f aca="false">IF(I90=1,IF(H90=1,"»",""),IF('Result do Turno'!U90="(D)","(D)",""))</f>
        <v/>
      </c>
      <c r="G90" s="231" t="str">
        <f aca="false">'Result do Turno'!V90</f>
        <v>MAURO GOES</v>
      </c>
      <c r="H90" s="226" t="n">
        <f aca="false">'Result do Turno'!W90</f>
        <v>0</v>
      </c>
      <c r="I90" s="48" t="n">
        <f aca="false">IF(H90=1,1,IF(H89=1,1,0))</f>
        <v>1</v>
      </c>
      <c r="J90" s="230" t="str">
        <f aca="false">IF(M90=1,IF(L90=1,"»",""),IF('Result do Turno'!AI90="(D)","(D)",""))</f>
        <v>»</v>
      </c>
      <c r="K90" s="231" t="str">
        <f aca="false">'Result do Turno'!AJ90</f>
        <v>NATAN MORELO</v>
      </c>
      <c r="L90" s="226" t="n">
        <f aca="false">'Result do Turno'!AK90</f>
        <v>1</v>
      </c>
      <c r="M90" s="48" t="n">
        <f aca="false">IF(L90=1,1,IF(L89=1,1,0))</f>
        <v>1</v>
      </c>
      <c r="N90" s="230" t="str">
        <f aca="false">IF(Q90=1,IF(P90=1,"»",""),IF('Result do Turno'!AW90="(D)","(D)",""))</f>
        <v>»</v>
      </c>
      <c r="O90" s="231" t="str">
        <f aca="false">'Result do Turno'!AX90</f>
        <v>NATAN MORELO</v>
      </c>
      <c r="P90" s="226" t="n">
        <f aca="false">'Result do Turno'!AY90</f>
        <v>1</v>
      </c>
      <c r="Q90" s="48" t="n">
        <f aca="false">IF(P90=1,1,IF(P89=1,1,0))</f>
        <v>1</v>
      </c>
      <c r="R90" s="230" t="str">
        <f aca="false">IF(U90=1,IF(T90=1,"»",""),IF('Result do Turno'!BK90="(D)","(D)",""))</f>
        <v>»</v>
      </c>
      <c r="S90" s="231" t="str">
        <f aca="false">'Result do Turno'!BL90</f>
        <v>MAURO GOES</v>
      </c>
      <c r="T90" s="226" t="n">
        <f aca="false">'Result do Turno'!BM90</f>
        <v>1</v>
      </c>
      <c r="U90" s="48" t="n">
        <f aca="false">IF(T90=1,1,IF(T89=1,1,0))</f>
        <v>1</v>
      </c>
      <c r="V90" s="230" t="str">
        <f aca="false">IF(Y90=1,IF(X90=1,"»",""),IF('Result do Turno'!BY90="(D)","(D)",""))</f>
        <v/>
      </c>
      <c r="W90" s="231" t="str">
        <f aca="false">'Result do Turno'!BZ90</f>
        <v>NATAN MORELO</v>
      </c>
      <c r="X90" s="48" t="n">
        <f aca="false">'Result do Turno'!CA90</f>
        <v>0</v>
      </c>
      <c r="Y90" s="48" t="n">
        <f aca="false">IF(X90=1,1,IF(X89=1,1,0))</f>
        <v>1</v>
      </c>
    </row>
    <row r="91" customFormat="false" ht="15" hidden="false" customHeight="false" outlineLevel="0" collapsed="false">
      <c r="H91" s="212"/>
      <c r="I91" s="48"/>
      <c r="L91" s="212"/>
      <c r="M91" s="48"/>
      <c r="Q91" s="48"/>
      <c r="T91" s="212"/>
      <c r="U91" s="48"/>
      <c r="X91" s="48"/>
      <c r="Y91" s="48"/>
    </row>
    <row r="92" s="168" customFormat="true" ht="22.5" hidden="false" customHeight="true" outlineLevel="0" collapsed="false">
      <c r="B92" s="232" t="s">
        <v>127</v>
      </c>
      <c r="C92" s="232" t="s">
        <v>127</v>
      </c>
      <c r="F92" s="218" t="str">
        <f aca="false">F83</f>
        <v>3o TURNO - 1a RODADA</v>
      </c>
      <c r="G92" s="218" t="s">
        <v>148</v>
      </c>
      <c r="H92" s="219"/>
      <c r="I92" s="220"/>
      <c r="J92" s="218" t="str">
        <f aca="false">J83</f>
        <v>3o TURNO - 2a RODADA</v>
      </c>
      <c r="K92" s="218" t="s">
        <v>144</v>
      </c>
      <c r="L92" s="219"/>
      <c r="M92" s="220"/>
      <c r="N92" s="218" t="str">
        <f aca="false">N83</f>
        <v>3o TURNO - 3a RODADA</v>
      </c>
      <c r="O92" s="218" t="s">
        <v>145</v>
      </c>
      <c r="P92" s="219"/>
      <c r="Q92" s="220"/>
      <c r="R92" s="218" t="str">
        <f aca="false">R83</f>
        <v>3o TURNO - 4a RODADA</v>
      </c>
      <c r="S92" s="218" t="s">
        <v>146</v>
      </c>
      <c r="T92" s="219"/>
      <c r="U92" s="220"/>
      <c r="V92" s="218" t="str">
        <f aca="false">V83</f>
        <v>3o TURNO - 5a RODADA</v>
      </c>
      <c r="W92" s="218" t="s">
        <v>147</v>
      </c>
      <c r="X92" s="48"/>
      <c r="Y92" s="48"/>
    </row>
    <row r="93" s="168" customFormat="true" ht="24.75" hidden="false" customHeight="true" outlineLevel="0" collapsed="false">
      <c r="B93" s="178" t="s">
        <v>30</v>
      </c>
      <c r="C93" s="178"/>
      <c r="F93" s="221"/>
      <c r="G93" s="222" t="str">
        <f aca="false">G84</f>
        <v>23 a 29 Mai</v>
      </c>
      <c r="H93" s="223"/>
      <c r="I93" s="220"/>
      <c r="J93" s="221"/>
      <c r="K93" s="222" t="str">
        <f aca="false">K84</f>
        <v>30 a 05 Jun</v>
      </c>
      <c r="L93" s="223"/>
      <c r="M93" s="220"/>
      <c r="N93" s="221"/>
      <c r="O93" s="222" t="str">
        <f aca="false">O84</f>
        <v>06 a 12 Jun</v>
      </c>
      <c r="P93" s="223"/>
      <c r="Q93" s="220"/>
      <c r="R93" s="221"/>
      <c r="S93" s="222" t="str">
        <f aca="false">S84</f>
        <v>13 a 19 Jun</v>
      </c>
      <c r="T93" s="223"/>
      <c r="U93" s="220"/>
      <c r="V93" s="221"/>
      <c r="W93" s="222" t="str">
        <f aca="false">W84</f>
        <v>20 a 26 Jun</v>
      </c>
      <c r="X93" s="48"/>
      <c r="Y93" s="48"/>
    </row>
    <row r="94" customFormat="false" ht="15" hidden="false" customHeight="false" outlineLevel="0" collapsed="false">
      <c r="B94" s="183" t="n">
        <v>1</v>
      </c>
      <c r="C94" s="50" t="str">
        <f aca="false">'Result do Turno'!D94</f>
        <v>MARCIA MORATO</v>
      </c>
      <c r="F94" s="224" t="str">
        <f aca="false">IF(I94=1,IF(H94=1,"»",""),IF('Result do Turno'!U94="(D)","(D)",""))</f>
        <v/>
      </c>
      <c r="G94" s="225" t="str">
        <f aca="false">'Result do Turno'!V94</f>
        <v>MARCIA MORATO</v>
      </c>
      <c r="H94" s="226" t="n">
        <f aca="false">'Result do Turno'!W94</f>
        <v>0</v>
      </c>
      <c r="I94" s="48" t="n">
        <f aca="false">IF(H94=1,1,IF(H95=1,1,0))</f>
        <v>1</v>
      </c>
      <c r="J94" s="224" t="str">
        <f aca="false">IF(M94=1,IF(L94=1,"»",""),IF('Result do Turno'!AI94="(D)","(D)",""))</f>
        <v/>
      </c>
      <c r="K94" s="225" t="str">
        <f aca="false">'Result do Turno'!AJ94</f>
        <v>MARCIA MORATO</v>
      </c>
      <c r="L94" s="226" t="n">
        <f aca="false">'Result do Turno'!AK94</f>
        <v>0</v>
      </c>
      <c r="M94" s="48" t="n">
        <f aca="false">IF(L94=1,1,IF(L95=1,1,0))</f>
        <v>1</v>
      </c>
      <c r="N94" s="224" t="str">
        <f aca="false">IF(Q94=1,IF(P94=1,"»",""),IF('Result do Turno'!AW94="(D)","(D)",""))</f>
        <v>»</v>
      </c>
      <c r="O94" s="225" t="str">
        <f aca="false">'Result do Turno'!AX94</f>
        <v>MARCIA MORATO</v>
      </c>
      <c r="P94" s="226" t="n">
        <f aca="false">'Result do Turno'!AY94</f>
        <v>1</v>
      </c>
      <c r="Q94" s="48" t="n">
        <f aca="false">IF(P94=1,1,IF(P95=1,1,0))</f>
        <v>1</v>
      </c>
      <c r="R94" s="224" t="str">
        <f aca="false">IF(U94=1,IF(T94=1,"»",""),IF('Result do Turno'!BK94="(D)","(D)",""))</f>
        <v/>
      </c>
      <c r="S94" s="225" t="str">
        <f aca="false">'Result do Turno'!BL94</f>
        <v>MARCIA MORATO</v>
      </c>
      <c r="T94" s="226" t="n">
        <f aca="false">'Result do Turno'!BM94</f>
        <v>0</v>
      </c>
      <c r="U94" s="48" t="n">
        <f aca="false">IF(T94=1,1,IF(T95=1,1,0))</f>
        <v>1</v>
      </c>
      <c r="V94" s="224" t="str">
        <f aca="false">IF(Y94=1,IF(X94=1,"»",""),IF('Result do Turno'!BY94="(D)","(D)",""))</f>
        <v>»</v>
      </c>
      <c r="W94" s="225" t="str">
        <f aca="false">'Result do Turno'!BZ94</f>
        <v>MARCIA MORATO</v>
      </c>
      <c r="X94" s="48" t="n">
        <f aca="false">'Result do Turno'!CA94</f>
        <v>1</v>
      </c>
      <c r="Y94" s="48" t="n">
        <f aca="false">IF(X94=1,1,IF(X95=1,1,0))</f>
        <v>1</v>
      </c>
    </row>
    <row r="95" customFormat="false" ht="15" hidden="false" customHeight="false" outlineLevel="0" collapsed="false">
      <c r="B95" s="183" t="n">
        <v>2</v>
      </c>
      <c r="C95" s="50" t="str">
        <f aca="false">'Result do Turno'!D95</f>
        <v>ANTONIO V. ROCHA</v>
      </c>
      <c r="F95" s="227" t="str">
        <f aca="false">IF(I95=1,IF(H95=1,"»",""),IF('Result do Turno'!U95="(D)","(D)",""))</f>
        <v>»</v>
      </c>
      <c r="G95" s="228" t="str">
        <f aca="false">'Result do Turno'!V95</f>
        <v>GILMARA LIMA</v>
      </c>
      <c r="H95" s="226" t="n">
        <f aca="false">'Result do Turno'!W95</f>
        <v>1</v>
      </c>
      <c r="I95" s="48" t="n">
        <f aca="false">IF(H95=1,1,IF(H94=1,1,0))</f>
        <v>1</v>
      </c>
      <c r="J95" s="227" t="str">
        <f aca="false">IF(M95=1,IF(L95=1,"»",""),IF('Result do Turno'!AI95="(D)","(D)",""))</f>
        <v>»</v>
      </c>
      <c r="K95" s="228" t="str">
        <f aca="false">'Result do Turno'!AJ95</f>
        <v>GUSTAVO MACHADO</v>
      </c>
      <c r="L95" s="226" t="n">
        <f aca="false">'Result do Turno'!AK95</f>
        <v>1</v>
      </c>
      <c r="M95" s="48" t="n">
        <f aca="false">IF(L95=1,1,IF(L94=1,1,0))</f>
        <v>1</v>
      </c>
      <c r="N95" s="227" t="str">
        <f aca="false">IF(Q95=1,IF(P95=1,"»",""),IF('Result do Turno'!AW95="(D)","(D)",""))</f>
        <v/>
      </c>
      <c r="O95" s="228" t="str">
        <f aca="false">'Result do Turno'!AX95</f>
        <v>LUCIMAR SILVA</v>
      </c>
      <c r="P95" s="226" t="n">
        <f aca="false">'Result do Turno'!AY95</f>
        <v>0</v>
      </c>
      <c r="Q95" s="48" t="n">
        <f aca="false">IF(P95=1,1,IF(P94=1,1,0))</f>
        <v>1</v>
      </c>
      <c r="R95" s="227" t="str">
        <f aca="false">IF(U95=1,IF(T95=1,"»",""),IF('Result do Turno'!BK95="(D)","(D)",""))</f>
        <v>»</v>
      </c>
      <c r="S95" s="228" t="str">
        <f aca="false">'Result do Turno'!BL95</f>
        <v>JOAO ALVARES</v>
      </c>
      <c r="T95" s="226" t="n">
        <f aca="false">'Result do Turno'!BM95</f>
        <v>1</v>
      </c>
      <c r="U95" s="48" t="n">
        <f aca="false">IF(T95=1,1,IF(T94=1,1,0))</f>
        <v>1</v>
      </c>
      <c r="V95" s="227" t="str">
        <f aca="false">IF(Y95=1,IF(X95=1,"»",""),IF('Result do Turno'!BY95="(D)","(D)",""))</f>
        <v/>
      </c>
      <c r="W95" s="228" t="str">
        <f aca="false">'Result do Turno'!BZ95</f>
        <v>ANTONIO V. ROCHA</v>
      </c>
      <c r="X95" s="48" t="n">
        <f aca="false">'Result do Turno'!CA95</f>
        <v>0</v>
      </c>
      <c r="Y95" s="48" t="n">
        <f aca="false">IF(X95=1,1,IF(X94=1,1,0))</f>
        <v>1</v>
      </c>
    </row>
    <row r="96" customFormat="false" ht="15" hidden="false" customHeight="false" outlineLevel="0" collapsed="false">
      <c r="B96" s="183" t="n">
        <v>3</v>
      </c>
      <c r="C96" s="50" t="str">
        <f aca="false">'Result do Turno'!D96</f>
        <v>JOAO ALVARES</v>
      </c>
      <c r="F96" s="224" t="str">
        <f aca="false">IF(I96=1,IF(H96=1,"»",""),IF('Result do Turno'!U96="(D)","(D)",""))</f>
        <v/>
      </c>
      <c r="G96" s="225" t="str">
        <f aca="false">'Result do Turno'!V96</f>
        <v>ANTONIO V. ROCHA</v>
      </c>
      <c r="H96" s="226" t="n">
        <f aca="false">'Result do Turno'!W96</f>
        <v>0</v>
      </c>
      <c r="I96" s="48" t="n">
        <f aca="false">IF(H96=1,1,IF(H97=1,1,0))</f>
        <v>1</v>
      </c>
      <c r="J96" s="224" t="str">
        <f aca="false">IF(M96=1,IF(L96=1,"»",""),IF('Result do Turno'!AI96="(D)","(D)",""))</f>
        <v/>
      </c>
      <c r="K96" s="225" t="str">
        <f aca="false">'Result do Turno'!AJ96</f>
        <v>ANTONIO V. ROCHA</v>
      </c>
      <c r="L96" s="226" t="n">
        <f aca="false">'Result do Turno'!AK96</f>
        <v>0</v>
      </c>
      <c r="M96" s="48" t="n">
        <f aca="false">IF(L96=1,1,IF(L97=1,1,0))</f>
        <v>1</v>
      </c>
      <c r="N96" s="224" t="str">
        <f aca="false">IF(Q96=1,IF(P96=1,"»",""),IF('Result do Turno'!AW96="(D)","(D)",""))</f>
        <v/>
      </c>
      <c r="O96" s="225" t="str">
        <f aca="false">'Result do Turno'!AX96</f>
        <v>ANTONIO V. ROCHA</v>
      </c>
      <c r="P96" s="226" t="n">
        <f aca="false">'Result do Turno'!AY96</f>
        <v>0</v>
      </c>
      <c r="Q96" s="48" t="n">
        <f aca="false">IF(P96=1,1,IF(P97=1,1,0))</f>
        <v>1</v>
      </c>
      <c r="R96" s="224" t="str">
        <f aca="false">IF(U96=1,IF(T96=1,"»",""),IF('Result do Turno'!BK96="(D)","(D)",""))</f>
        <v/>
      </c>
      <c r="S96" s="225" t="str">
        <f aca="false">'Result do Turno'!BL96</f>
        <v>ANTONIO V. ROCHA</v>
      </c>
      <c r="T96" s="226" t="n">
        <f aca="false">'Result do Turno'!BM96</f>
        <v>0</v>
      </c>
      <c r="U96" s="48" t="n">
        <f aca="false">IF(T96=1,1,IF(T97=1,1,0))</f>
        <v>1</v>
      </c>
      <c r="V96" s="224" t="str">
        <f aca="false">IF(Y96=1,IF(X96=1,"»",""),IF('Result do Turno'!BY96="(D)","(D)",""))</f>
        <v/>
      </c>
      <c r="W96" s="225" t="str">
        <f aca="false">'Result do Turno'!BZ96</f>
        <v>JOAO ALVARES</v>
      </c>
      <c r="X96" s="48" t="n">
        <f aca="false">'Result do Turno'!CA96</f>
        <v>0</v>
      </c>
      <c r="Y96" s="48" t="n">
        <f aca="false">IF(X96=1,1,IF(X97=1,1,0))</f>
        <v>1</v>
      </c>
    </row>
    <row r="97" customFormat="false" ht="15" hidden="false" customHeight="false" outlineLevel="0" collapsed="false">
      <c r="B97" s="183" t="n">
        <v>4</v>
      </c>
      <c r="C97" s="50" t="str">
        <f aca="false">'Result do Turno'!D97</f>
        <v>LUCIMAR SILVA</v>
      </c>
      <c r="F97" s="227" t="str">
        <f aca="false">IF(I97=1,IF(H97=1,"»",""),IF('Result do Turno'!U97="(D)","(D)",""))</f>
        <v>»</v>
      </c>
      <c r="G97" s="228" t="str">
        <f aca="false">'Result do Turno'!V97</f>
        <v>GUSTAVO MACHADO</v>
      </c>
      <c r="H97" s="226" t="n">
        <f aca="false">'Result do Turno'!W97</f>
        <v>1</v>
      </c>
      <c r="I97" s="48" t="n">
        <f aca="false">IF(H97=1,1,IF(H96=1,1,0))</f>
        <v>1</v>
      </c>
      <c r="J97" s="227" t="str">
        <f aca="false">IF(M97=1,IF(L97=1,"»",""),IF('Result do Turno'!AI97="(D)","(D)",""))</f>
        <v>»</v>
      </c>
      <c r="K97" s="228" t="str">
        <f aca="false">'Result do Turno'!AJ97</f>
        <v>LUCIMAR SILVA</v>
      </c>
      <c r="L97" s="226" t="n">
        <f aca="false">'Result do Turno'!AK97</f>
        <v>1</v>
      </c>
      <c r="M97" s="48" t="n">
        <f aca="false">IF(L97=1,1,IF(L96=1,1,0))</f>
        <v>1</v>
      </c>
      <c r="N97" s="227" t="str">
        <f aca="false">IF(Q97=1,IF(P97=1,"»",""),IF('Result do Turno'!AW97="(D)","(D)",""))</f>
        <v>»</v>
      </c>
      <c r="O97" s="228" t="str">
        <f aca="false">'Result do Turno'!AX97</f>
        <v>JOAO ALVARES</v>
      </c>
      <c r="P97" s="226" t="n">
        <f aca="false">'Result do Turno'!AY97</f>
        <v>1</v>
      </c>
      <c r="Q97" s="48" t="n">
        <f aca="false">IF(P97=1,1,IF(P96=1,1,0))</f>
        <v>1</v>
      </c>
      <c r="R97" s="227" t="str">
        <f aca="false">IF(U97=1,IF(T97=1,"»",""),IF('Result do Turno'!BK97="(D)","(D)",""))</f>
        <v>»</v>
      </c>
      <c r="S97" s="228" t="str">
        <f aca="false">'Result do Turno'!BL97</f>
        <v>GILMARA LIMA</v>
      </c>
      <c r="T97" s="226" t="n">
        <f aca="false">'Result do Turno'!BM97</f>
        <v>1</v>
      </c>
      <c r="U97" s="48" t="n">
        <f aca="false">IF(T97=1,1,IF(T96=1,1,0))</f>
        <v>1</v>
      </c>
      <c r="V97" s="227" t="str">
        <f aca="false">IF(Y97=1,IF(X97=1,"»",""),IF('Result do Turno'!BY97="(D)","(D)",""))</f>
        <v>»</v>
      </c>
      <c r="W97" s="228" t="str">
        <f aca="false">'Result do Turno'!BZ97</f>
        <v>GUSTAVO MACHADO</v>
      </c>
      <c r="X97" s="48" t="n">
        <f aca="false">'Result do Turno'!CA97</f>
        <v>1</v>
      </c>
      <c r="Y97" s="48" t="n">
        <f aca="false">IF(X97=1,1,IF(X96=1,1,0))</f>
        <v>1</v>
      </c>
    </row>
    <row r="98" customFormat="false" ht="15" hidden="false" customHeight="false" outlineLevel="0" collapsed="false">
      <c r="B98" s="183" t="n">
        <v>5</v>
      </c>
      <c r="C98" s="50" t="str">
        <f aca="false">'Result do Turno'!D98</f>
        <v>GUSTAVO MACHADO</v>
      </c>
      <c r="F98" s="224" t="str">
        <f aca="false">IF(I98=1,IF(H98=1,"»",""),IF('Result do Turno'!U98="(D)","(D)",""))</f>
        <v>»</v>
      </c>
      <c r="G98" s="225" t="str">
        <f aca="false">'Result do Turno'!V98</f>
        <v>JOAO ALVARES</v>
      </c>
      <c r="H98" s="226" t="n">
        <f aca="false">'Result do Turno'!W98</f>
        <v>1</v>
      </c>
      <c r="I98" s="48" t="n">
        <f aca="false">IF(H98=1,1,IF(H99=1,1,0))</f>
        <v>1</v>
      </c>
      <c r="J98" s="224" t="str">
        <f aca="false">IF(M98=1,IF(L98=1,"»",""),IF('Result do Turno'!AI98="(D)","(D)",""))</f>
        <v/>
      </c>
      <c r="K98" s="225" t="str">
        <f aca="false">'Result do Turno'!AJ98</f>
        <v>JOAO ALVARES</v>
      </c>
      <c r="L98" s="226" t="n">
        <f aca="false">'Result do Turno'!AK98</f>
        <v>0</v>
      </c>
      <c r="M98" s="48" t="n">
        <f aca="false">IF(L98=1,1,IF(L99=1,1,0))</f>
        <v>1</v>
      </c>
      <c r="N98" s="224" t="str">
        <f aca="false">IF(Q98=1,IF(P98=1,"»",""),IF('Result do Turno'!AW98="(D)","(D)",""))</f>
        <v>»</v>
      </c>
      <c r="O98" s="225" t="str">
        <f aca="false">'Result do Turno'!AX98</f>
        <v>GUSTAVO MACHADO</v>
      </c>
      <c r="P98" s="226" t="n">
        <f aca="false">'Result do Turno'!AY98</f>
        <v>1</v>
      </c>
      <c r="Q98" s="48" t="n">
        <f aca="false">IF(P98=1,1,IF(P99=1,1,0))</f>
        <v>1</v>
      </c>
      <c r="R98" s="224" t="str">
        <f aca="false">IF(U98=1,IF(T98=1,"»",""),IF('Result do Turno'!BK98="(D)","(D)",""))</f>
        <v>»</v>
      </c>
      <c r="S98" s="225" t="str">
        <f aca="false">'Result do Turno'!BL98</f>
        <v>GUSTAVO MACHADO</v>
      </c>
      <c r="T98" s="226" t="n">
        <f aca="false">'Result do Turno'!BM98</f>
        <v>1</v>
      </c>
      <c r="U98" s="48" t="n">
        <f aca="false">IF(T98=1,1,IF(T99=1,1,0))</f>
        <v>1</v>
      </c>
      <c r="V98" s="224" t="str">
        <f aca="false">IF(Y98=1,IF(X98=1,"»",""),IF('Result do Turno'!BY98="(D)","(D)",""))</f>
        <v/>
      </c>
      <c r="W98" s="225" t="str">
        <f aca="false">'Result do Turno'!BZ98</f>
        <v>LUCIMAR SILVA</v>
      </c>
      <c r="X98" s="48" t="n">
        <f aca="false">'Result do Turno'!CA98</f>
        <v>0</v>
      </c>
      <c r="Y98" s="48" t="n">
        <f aca="false">IF(X98=1,1,IF(X99=1,1,0))</f>
        <v>1</v>
      </c>
    </row>
    <row r="99" customFormat="false" ht="15" hidden="false" customHeight="false" outlineLevel="0" collapsed="false">
      <c r="B99" s="190" t="n">
        <v>6</v>
      </c>
      <c r="C99" s="101" t="str">
        <f aca="false">'Result do Turno'!D99</f>
        <v>GILMARA LIMA</v>
      </c>
      <c r="F99" s="230" t="str">
        <f aca="false">IF(I99=1,IF(H99=1,"»",""),IF('Result do Turno'!U99="(D)","(D)",""))</f>
        <v/>
      </c>
      <c r="G99" s="231" t="str">
        <f aca="false">'Result do Turno'!V99</f>
        <v>LUCIMAR SILVA</v>
      </c>
      <c r="H99" s="226" t="n">
        <f aca="false">'Result do Turno'!W99</f>
        <v>0</v>
      </c>
      <c r="I99" s="48" t="n">
        <f aca="false">IF(H99=1,1,IF(H98=1,1,0))</f>
        <v>1</v>
      </c>
      <c r="J99" s="230" t="str">
        <f aca="false">IF(M99=1,IF(L99=1,"»",""),IF('Result do Turno'!AI99="(D)","(D)",""))</f>
        <v>»</v>
      </c>
      <c r="K99" s="231" t="str">
        <f aca="false">'Result do Turno'!AJ99</f>
        <v>GILMARA LIMA</v>
      </c>
      <c r="L99" s="226" t="n">
        <f aca="false">'Result do Turno'!AK99</f>
        <v>1</v>
      </c>
      <c r="M99" s="48" t="n">
        <f aca="false">IF(L99=1,1,IF(L98=1,1,0))</f>
        <v>1</v>
      </c>
      <c r="N99" s="230" t="str">
        <f aca="false">IF(Q99=1,IF(P99=1,"»",""),IF('Result do Turno'!AW99="(D)","(D)",""))</f>
        <v/>
      </c>
      <c r="O99" s="231" t="str">
        <f aca="false">'Result do Turno'!AX99</f>
        <v>GILMARA LIMA</v>
      </c>
      <c r="P99" s="226" t="n">
        <f aca="false">'Result do Turno'!AY99</f>
        <v>0</v>
      </c>
      <c r="Q99" s="48" t="n">
        <f aca="false">IF(P99=1,1,IF(P98=1,1,0))</f>
        <v>1</v>
      </c>
      <c r="R99" s="230" t="str">
        <f aca="false">IF(U99=1,IF(T99=1,"»",""),IF('Result do Turno'!BK99="(D)","(D)",""))</f>
        <v/>
      </c>
      <c r="S99" s="231" t="str">
        <f aca="false">'Result do Turno'!BL99</f>
        <v>LUCIMAR SILVA</v>
      </c>
      <c r="T99" s="226" t="n">
        <f aca="false">'Result do Turno'!BM99</f>
        <v>0</v>
      </c>
      <c r="U99" s="48" t="n">
        <f aca="false">IF(T99=1,1,IF(T98=1,1,0))</f>
        <v>1</v>
      </c>
      <c r="V99" s="230" t="str">
        <f aca="false">IF(Y99=1,IF(X99=1,"»",""),IF('Result do Turno'!BY99="(D)","(D)",""))</f>
        <v>»</v>
      </c>
      <c r="W99" s="231" t="str">
        <f aca="false">'Result do Turno'!BZ99</f>
        <v>GILMARA LIMA</v>
      </c>
      <c r="X99" s="48" t="n">
        <f aca="false">'Result do Turno'!CA99</f>
        <v>1</v>
      </c>
      <c r="Y99" s="48" t="n">
        <f aca="false">IF(X99=1,1,IF(X98=1,1,0))</f>
        <v>1</v>
      </c>
    </row>
    <row r="100" customFormat="false" ht="15" hidden="false" customHeight="false" outlineLevel="0" collapsed="false">
      <c r="H100" s="212"/>
      <c r="I100" s="48"/>
      <c r="L100" s="212"/>
      <c r="M100" s="48"/>
      <c r="Q100" s="48"/>
      <c r="T100" s="212"/>
      <c r="U100" s="48"/>
      <c r="X100" s="48"/>
      <c r="Y100" s="48"/>
    </row>
    <row r="101" s="168" customFormat="true" ht="22.5" hidden="false" customHeight="true" outlineLevel="0" collapsed="false">
      <c r="B101" s="232" t="s">
        <v>128</v>
      </c>
      <c r="C101" s="232" t="s">
        <v>128</v>
      </c>
      <c r="F101" s="218" t="str">
        <f aca="false">F92</f>
        <v>3o TURNO - 1a RODADA</v>
      </c>
      <c r="G101" s="218" t="s">
        <v>148</v>
      </c>
      <c r="H101" s="219"/>
      <c r="I101" s="220"/>
      <c r="J101" s="218" t="str">
        <f aca="false">J92</f>
        <v>3o TURNO - 2a RODADA</v>
      </c>
      <c r="K101" s="218" t="s">
        <v>144</v>
      </c>
      <c r="L101" s="219"/>
      <c r="M101" s="220"/>
      <c r="N101" s="218" t="str">
        <f aca="false">N92</f>
        <v>3o TURNO - 3a RODADA</v>
      </c>
      <c r="O101" s="218" t="s">
        <v>145</v>
      </c>
      <c r="P101" s="219"/>
      <c r="Q101" s="220"/>
      <c r="R101" s="218" t="str">
        <f aca="false">R92</f>
        <v>3o TURNO - 4a RODADA</v>
      </c>
      <c r="S101" s="218" t="s">
        <v>146</v>
      </c>
      <c r="T101" s="219"/>
      <c r="U101" s="220"/>
      <c r="V101" s="218" t="str">
        <f aca="false">V92</f>
        <v>3o TURNO - 5a RODADA</v>
      </c>
      <c r="W101" s="218" t="s">
        <v>147</v>
      </c>
      <c r="X101" s="48"/>
      <c r="Y101" s="48"/>
    </row>
    <row r="102" s="168" customFormat="true" ht="24.75" hidden="false" customHeight="true" outlineLevel="0" collapsed="false">
      <c r="B102" s="178" t="s">
        <v>30</v>
      </c>
      <c r="C102" s="178"/>
      <c r="F102" s="221"/>
      <c r="G102" s="222" t="str">
        <f aca="false">G93</f>
        <v>23 a 29 Mai</v>
      </c>
      <c r="H102" s="223"/>
      <c r="I102" s="220"/>
      <c r="J102" s="221"/>
      <c r="K102" s="222" t="str">
        <f aca="false">K93</f>
        <v>30 a 05 Jun</v>
      </c>
      <c r="L102" s="223"/>
      <c r="M102" s="220"/>
      <c r="N102" s="221"/>
      <c r="O102" s="222" t="str">
        <f aca="false">O93</f>
        <v>06 a 12 Jun</v>
      </c>
      <c r="P102" s="223"/>
      <c r="Q102" s="220"/>
      <c r="R102" s="221"/>
      <c r="S102" s="222" t="str">
        <f aca="false">S93</f>
        <v>13 a 19 Jun</v>
      </c>
      <c r="T102" s="223"/>
      <c r="U102" s="220"/>
      <c r="V102" s="221"/>
      <c r="W102" s="222" t="str">
        <f aca="false">W93</f>
        <v>20 a 26 Jun</v>
      </c>
      <c r="X102" s="48"/>
      <c r="Y102" s="48"/>
    </row>
    <row r="103" customFormat="false" ht="15" hidden="false" customHeight="false" outlineLevel="0" collapsed="false">
      <c r="B103" s="183" t="n">
        <v>1</v>
      </c>
      <c r="C103" s="50" t="str">
        <f aca="false">'Result do Turno'!D103</f>
        <v>ADNER NERY</v>
      </c>
      <c r="F103" s="224" t="str">
        <f aca="false">IF(I103=1,IF(H103=1,"»",""),IF('Result do Turno'!U103="(D)","(D)",""))</f>
        <v/>
      </c>
      <c r="G103" s="225" t="str">
        <f aca="false">'Result do Turno'!V103</f>
        <v>ADNER NERY</v>
      </c>
      <c r="H103" s="226" t="n">
        <f aca="false">'Result do Turno'!W103</f>
        <v>0</v>
      </c>
      <c r="I103" s="48" t="n">
        <f aca="false">IF(H103=1,1,IF(H104=1,1,0))</f>
        <v>1</v>
      </c>
      <c r="J103" s="224" t="str">
        <f aca="false">IF(M103=1,IF(L103=1,"»",""),IF('Result do Turno'!AI103="(D)","(D)",""))</f>
        <v/>
      </c>
      <c r="K103" s="225" t="str">
        <f aca="false">'Result do Turno'!AJ103</f>
        <v>ADNER NERY</v>
      </c>
      <c r="L103" s="226" t="n">
        <f aca="false">'Result do Turno'!AK103</f>
        <v>0</v>
      </c>
      <c r="M103" s="48" t="n">
        <f aca="false">IF(L103=1,1,IF(L104=1,1,0))</f>
        <v>1</v>
      </c>
      <c r="N103" s="224" t="str">
        <f aca="false">IF(Q103=1,IF(P103=1,"»",""),IF('Result do Turno'!AW103="(D)","(D)",""))</f>
        <v/>
      </c>
      <c r="O103" s="225" t="str">
        <f aca="false">'Result do Turno'!AX103</f>
        <v>ADNER NERY</v>
      </c>
      <c r="P103" s="226" t="n">
        <f aca="false">'Result do Turno'!AY103</f>
        <v>0</v>
      </c>
      <c r="Q103" s="48" t="n">
        <f aca="false">IF(P103=1,1,IF(P104=1,1,0))</f>
        <v>1</v>
      </c>
      <c r="R103" s="224" t="str">
        <f aca="false">IF(U103=1,IF(T103=1,"»",""),IF('Result do Turno'!BK103="(D)","(D)",""))</f>
        <v/>
      </c>
      <c r="S103" s="225" t="str">
        <f aca="false">'Result do Turno'!BL103</f>
        <v>ADNER NERY</v>
      </c>
      <c r="T103" s="226" t="n">
        <f aca="false">'Result do Turno'!BM103</f>
        <v>0</v>
      </c>
      <c r="U103" s="48" t="n">
        <f aca="false">IF(T103=1,1,IF(T104=1,1,0))</f>
        <v>1</v>
      </c>
      <c r="V103" s="224" t="str">
        <f aca="false">IF(Y103=1,IF(X103=1,"»",""),IF('Result do Turno'!BY103="(D)","(D)",""))</f>
        <v/>
      </c>
      <c r="W103" s="225" t="str">
        <f aca="false">'Result do Turno'!BZ103</f>
        <v>ADNER NERY</v>
      </c>
      <c r="X103" s="48" t="n">
        <f aca="false">'Result do Turno'!CA103</f>
        <v>0</v>
      </c>
      <c r="Y103" s="48" t="n">
        <f aca="false">IF(X103=1,1,IF(X104=1,1,0))</f>
        <v>1</v>
      </c>
    </row>
    <row r="104" customFormat="false" ht="15" hidden="false" customHeight="false" outlineLevel="0" collapsed="false">
      <c r="B104" s="183" t="n">
        <v>2</v>
      </c>
      <c r="C104" s="50" t="str">
        <f aca="false">'Result do Turno'!D104</f>
        <v>ALESSANDRA DENOFRIO</v>
      </c>
      <c r="F104" s="227" t="str">
        <f aca="false">IF(I104=1,IF(H104=1,"»",""),IF('Result do Turno'!U104="(D)","(D)",""))</f>
        <v>»</v>
      </c>
      <c r="G104" s="228" t="str">
        <f aca="false">'Result do Turno'!V104</f>
        <v>ADALO REIS</v>
      </c>
      <c r="H104" s="226" t="n">
        <f aca="false">'Result do Turno'!W104</f>
        <v>1</v>
      </c>
      <c r="I104" s="48" t="n">
        <f aca="false">IF(H104=1,1,IF(H103=1,1,0))</f>
        <v>1</v>
      </c>
      <c r="J104" s="227" t="str">
        <f aca="false">IF(M104=1,IF(L104=1,"»",""),IF('Result do Turno'!AI104="(D)","(D)",""))</f>
        <v>»</v>
      </c>
      <c r="K104" s="228" t="str">
        <f aca="false">'Result do Turno'!AJ104</f>
        <v>LEONARDO MOURA</v>
      </c>
      <c r="L104" s="226" t="n">
        <f aca="false">'Result do Turno'!AK104</f>
        <v>1</v>
      </c>
      <c r="M104" s="48" t="n">
        <f aca="false">IF(L104=1,1,IF(L103=1,1,0))</f>
        <v>1</v>
      </c>
      <c r="N104" s="227" t="str">
        <f aca="false">IF(Q104=1,IF(P104=1,"»",""),IF('Result do Turno'!AW104="(D)","(D)",""))</f>
        <v>»</v>
      </c>
      <c r="O104" s="228" t="str">
        <f aca="false">'Result do Turno'!AX104</f>
        <v>SOCORRO OIVANE</v>
      </c>
      <c r="P104" s="226" t="n">
        <f aca="false">'Result do Turno'!AY104</f>
        <v>1</v>
      </c>
      <c r="Q104" s="48" t="n">
        <f aca="false">IF(P104=1,1,IF(P103=1,1,0))</f>
        <v>1</v>
      </c>
      <c r="R104" s="227" t="str">
        <f aca="false">IF(U104=1,IF(T104=1,"»",""),IF('Result do Turno'!BK104="(D)","(D)",""))</f>
        <v>»</v>
      </c>
      <c r="S104" s="228" t="str">
        <f aca="false">'Result do Turno'!BL104</f>
        <v>ALEX OLIVEIRA</v>
      </c>
      <c r="T104" s="226" t="n">
        <f aca="false">'Result do Turno'!BM104</f>
        <v>1</v>
      </c>
      <c r="U104" s="48" t="n">
        <f aca="false">IF(T104=1,1,IF(T103=1,1,0))</f>
        <v>1</v>
      </c>
      <c r="V104" s="227" t="str">
        <f aca="false">IF(Y104=1,IF(X104=1,"»",""),IF('Result do Turno'!BY104="(D)","(D)",""))</f>
        <v>»</v>
      </c>
      <c r="W104" s="228" t="str">
        <f aca="false">'Result do Turno'!BZ104</f>
        <v>ALESSANDRA DENOFRIO</v>
      </c>
      <c r="X104" s="48" t="n">
        <f aca="false">'Result do Turno'!CA104</f>
        <v>1</v>
      </c>
      <c r="Y104" s="48" t="n">
        <f aca="false">IF(X104=1,1,IF(X103=1,1,0))</f>
        <v>1</v>
      </c>
    </row>
    <row r="105" customFormat="false" ht="15" hidden="false" customHeight="false" outlineLevel="0" collapsed="false">
      <c r="B105" s="183" t="n">
        <v>3</v>
      </c>
      <c r="C105" s="50" t="str">
        <f aca="false">'Result do Turno'!D105</f>
        <v>ALEX OLIVEIRA</v>
      </c>
      <c r="F105" s="224" t="str">
        <f aca="false">IF(I105=1,IF(H105=1,"»",""),IF('Result do Turno'!U105="(D)","(D)",""))</f>
        <v/>
      </c>
      <c r="G105" s="225" t="str">
        <f aca="false">'Result do Turno'!V105</f>
        <v>ALESSANDRA DENOFRIO</v>
      </c>
      <c r="H105" s="226" t="n">
        <f aca="false">'Result do Turno'!W105</f>
        <v>0</v>
      </c>
      <c r="I105" s="48" t="n">
        <f aca="false">IF(H105=1,1,IF(H106=1,1,0))</f>
        <v>1</v>
      </c>
      <c r="J105" s="224" t="str">
        <f aca="false">IF(M105=1,IF(L105=1,"»",""),IF('Result do Turno'!AI105="(D)","(D)",""))</f>
        <v/>
      </c>
      <c r="K105" s="225" t="str">
        <f aca="false">'Result do Turno'!AJ105</f>
        <v>ALESSANDRA DENOFRIO</v>
      </c>
      <c r="L105" s="226" t="n">
        <f aca="false">'Result do Turno'!AK105</f>
        <v>0</v>
      </c>
      <c r="M105" s="48" t="n">
        <f aca="false">IF(L105=1,1,IF(L106=1,1,0))</f>
        <v>1</v>
      </c>
      <c r="N105" s="224" t="str">
        <f aca="false">IF(Q105=1,IF(P105=1,"»",""),IF('Result do Turno'!AW105="(D)","(D)",""))</f>
        <v/>
      </c>
      <c r="O105" s="225" t="str">
        <f aca="false">'Result do Turno'!AX105</f>
        <v>ALESSANDRA DENOFRIO</v>
      </c>
      <c r="P105" s="226" t="n">
        <f aca="false">'Result do Turno'!AY105</f>
        <v>0</v>
      </c>
      <c r="Q105" s="48" t="n">
        <f aca="false">IF(P105=1,1,IF(P106=1,1,0))</f>
        <v>1</v>
      </c>
      <c r="R105" s="224" t="str">
        <f aca="false">IF(U105=1,IF(T105=1,"»",""),IF('Result do Turno'!BK105="(D)","(D)",""))</f>
        <v/>
      </c>
      <c r="S105" s="225" t="str">
        <f aca="false">'Result do Turno'!BL105</f>
        <v>ALESSANDRA DENOFRIO</v>
      </c>
      <c r="T105" s="226" t="n">
        <f aca="false">'Result do Turno'!BM105</f>
        <v>0</v>
      </c>
      <c r="U105" s="48" t="n">
        <f aca="false">IF(T105=1,1,IF(T106=1,1,0))</f>
        <v>1</v>
      </c>
      <c r="V105" s="224" t="str">
        <f aca="false">IF(Y105=1,IF(X105=1,"»",""),IF('Result do Turno'!BY105="(D)","(D)",""))</f>
        <v/>
      </c>
      <c r="W105" s="225" t="str">
        <f aca="false">'Result do Turno'!BZ105</f>
        <v>ALEX OLIVEIRA</v>
      </c>
      <c r="X105" s="48" t="n">
        <f aca="false">'Result do Turno'!CA105</f>
        <v>0</v>
      </c>
      <c r="Y105" s="48" t="n">
        <f aca="false">IF(X105=1,1,IF(X106=1,1,0))</f>
        <v>1</v>
      </c>
    </row>
    <row r="106" customFormat="false" ht="15" hidden="false" customHeight="false" outlineLevel="0" collapsed="false">
      <c r="B106" s="183" t="n">
        <v>4</v>
      </c>
      <c r="C106" s="50" t="str">
        <f aca="false">'Result do Turno'!D106</f>
        <v>SOCORRO OIVANE</v>
      </c>
      <c r="F106" s="227" t="str">
        <f aca="false">IF(I106=1,IF(H106=1,"»",""),IF('Result do Turno'!U106="(D)","(D)",""))</f>
        <v>»</v>
      </c>
      <c r="G106" s="228" t="str">
        <f aca="false">'Result do Turno'!V106</f>
        <v>LEONARDO MOURA</v>
      </c>
      <c r="H106" s="226" t="n">
        <f aca="false">'Result do Turno'!W106</f>
        <v>1</v>
      </c>
      <c r="I106" s="48" t="n">
        <f aca="false">IF(H106=1,1,IF(H105=1,1,0))</f>
        <v>1</v>
      </c>
      <c r="J106" s="227" t="str">
        <f aca="false">IF(M106=1,IF(L106=1,"»",""),IF('Result do Turno'!AI106="(D)","(D)",""))</f>
        <v>»</v>
      </c>
      <c r="K106" s="228" t="str">
        <f aca="false">'Result do Turno'!AJ106</f>
        <v>SOCORRO OIVANE</v>
      </c>
      <c r="L106" s="226" t="n">
        <f aca="false">'Result do Turno'!AK106</f>
        <v>1</v>
      </c>
      <c r="M106" s="48" t="n">
        <f aca="false">IF(L106=1,1,IF(L105=1,1,0))</f>
        <v>1</v>
      </c>
      <c r="N106" s="227" t="str">
        <f aca="false">IF(Q106=1,IF(P106=1,"»",""),IF('Result do Turno'!AW106="(D)","(D)",""))</f>
        <v>»</v>
      </c>
      <c r="O106" s="228" t="str">
        <f aca="false">'Result do Turno'!AX106</f>
        <v>ALEX OLIVEIRA</v>
      </c>
      <c r="P106" s="226" t="n">
        <f aca="false">'Result do Turno'!AY106</f>
        <v>1</v>
      </c>
      <c r="Q106" s="48" t="n">
        <f aca="false">IF(P106=1,1,IF(P105=1,1,0))</f>
        <v>1</v>
      </c>
      <c r="R106" s="227" t="str">
        <f aca="false">IF(U106=1,IF(T106=1,"»",""),IF('Result do Turno'!BK106="(D)","(D)",""))</f>
        <v>»</v>
      </c>
      <c r="S106" s="228" t="str">
        <f aca="false">'Result do Turno'!BL106</f>
        <v>ADALO REIS</v>
      </c>
      <c r="T106" s="226" t="n">
        <f aca="false">'Result do Turno'!BM106</f>
        <v>1</v>
      </c>
      <c r="U106" s="48" t="n">
        <f aca="false">IF(T106=1,1,IF(T105=1,1,0))</f>
        <v>1</v>
      </c>
      <c r="V106" s="227" t="str">
        <f aca="false">IF(Y106=1,IF(X106=1,"»",""),IF('Result do Turno'!BY106="(D)","(D)",""))</f>
        <v>»</v>
      </c>
      <c r="W106" s="228" t="str">
        <f aca="false">'Result do Turno'!BZ106</f>
        <v>LEONARDO MOURA</v>
      </c>
      <c r="X106" s="48" t="n">
        <f aca="false">'Result do Turno'!CA106</f>
        <v>1</v>
      </c>
      <c r="Y106" s="48" t="n">
        <f aca="false">IF(X106=1,1,IF(X105=1,1,0))</f>
        <v>1</v>
      </c>
    </row>
    <row r="107" customFormat="false" ht="15" hidden="false" customHeight="false" outlineLevel="0" collapsed="false">
      <c r="B107" s="183" t="n">
        <v>5</v>
      </c>
      <c r="C107" s="50" t="str">
        <f aca="false">'Result do Turno'!D107</f>
        <v>LEONARDO MOURA</v>
      </c>
      <c r="F107" s="224" t="str">
        <f aca="false">IF(I107=1,IF(H107=1,"»",""),IF('Result do Turno'!U107="(D)","(D)",""))</f>
        <v>»</v>
      </c>
      <c r="G107" s="225" t="str">
        <f aca="false">'Result do Turno'!V107</f>
        <v>ALEX OLIVEIRA</v>
      </c>
      <c r="H107" s="226" t="n">
        <f aca="false">'Result do Turno'!W107</f>
        <v>1</v>
      </c>
      <c r="I107" s="48" t="n">
        <f aca="false">IF(H107=1,1,IF(H108=1,1,0))</f>
        <v>1</v>
      </c>
      <c r="J107" s="224" t="str">
        <f aca="false">IF(M107=1,IF(L107=1,"»",""),IF('Result do Turno'!AI107="(D)","(D)",""))</f>
        <v/>
      </c>
      <c r="K107" s="225" t="str">
        <f aca="false">'Result do Turno'!AJ107</f>
        <v>ALEX OLIVEIRA</v>
      </c>
      <c r="L107" s="226" t="n">
        <f aca="false">'Result do Turno'!AK107</f>
        <v>0</v>
      </c>
      <c r="M107" s="48" t="n">
        <f aca="false">IF(L107=1,1,IF(L108=1,1,0))</f>
        <v>1</v>
      </c>
      <c r="N107" s="224" t="str">
        <f aca="false">IF(Q107=1,IF(P107=1,"»",""),IF('Result do Turno'!AW107="(D)","(D)",""))</f>
        <v>»</v>
      </c>
      <c r="O107" s="225" t="str">
        <f aca="false">'Result do Turno'!AX107</f>
        <v>LEONARDO MOURA</v>
      </c>
      <c r="P107" s="226" t="n">
        <f aca="false">'Result do Turno'!AY107</f>
        <v>1</v>
      </c>
      <c r="Q107" s="48" t="n">
        <f aca="false">IF(P107=1,1,IF(P108=1,1,0))</f>
        <v>1</v>
      </c>
      <c r="R107" s="224" t="str">
        <f aca="false">IF(U107=1,IF(T107=1,"»",""),IF('Result do Turno'!BK107="(D)","(D)",""))</f>
        <v>»</v>
      </c>
      <c r="S107" s="225" t="str">
        <f aca="false">'Result do Turno'!BL107</f>
        <v>LEONARDO MOURA</v>
      </c>
      <c r="T107" s="226" t="n">
        <f aca="false">'Result do Turno'!BM107</f>
        <v>1</v>
      </c>
      <c r="U107" s="48" t="n">
        <f aca="false">IF(T107=1,1,IF(T108=1,1,0))</f>
        <v>1</v>
      </c>
      <c r="V107" s="224" t="str">
        <f aca="false">IF(Y107=1,IF(X107=1,"»",""),IF('Result do Turno'!BY107="(D)","(D)",""))</f>
        <v>»</v>
      </c>
      <c r="W107" s="225" t="str">
        <f aca="false">'Result do Turno'!BZ107</f>
        <v>SOCORRO OIVANE</v>
      </c>
      <c r="X107" s="48" t="n">
        <f aca="false">'Result do Turno'!CA107</f>
        <v>1</v>
      </c>
      <c r="Y107" s="48" t="n">
        <f aca="false">IF(X107=1,1,IF(X108=1,1,0))</f>
        <v>1</v>
      </c>
    </row>
    <row r="108" customFormat="false" ht="15" hidden="false" customHeight="false" outlineLevel="0" collapsed="false">
      <c r="B108" s="190" t="n">
        <v>6</v>
      </c>
      <c r="C108" s="101" t="str">
        <f aca="false">'Result do Turno'!D108</f>
        <v>ADALO REIS</v>
      </c>
      <c r="F108" s="230" t="str">
        <f aca="false">IF(I108=1,IF(H108=1,"»",""),IF('Result do Turno'!U108="(D)","(D)",""))</f>
        <v/>
      </c>
      <c r="G108" s="231" t="str">
        <f aca="false">'Result do Turno'!V108</f>
        <v>SOCORRO OIVANE</v>
      </c>
      <c r="H108" s="226" t="n">
        <f aca="false">'Result do Turno'!W108</f>
        <v>0</v>
      </c>
      <c r="I108" s="48" t="n">
        <f aca="false">IF(H108=1,1,IF(H107=1,1,0))</f>
        <v>1</v>
      </c>
      <c r="J108" s="230" t="str">
        <f aca="false">IF(M108=1,IF(L108=1,"»",""),IF('Result do Turno'!AI108="(D)","(D)",""))</f>
        <v>»</v>
      </c>
      <c r="K108" s="231" t="str">
        <f aca="false">'Result do Turno'!AJ108</f>
        <v>ADALO REIS</v>
      </c>
      <c r="L108" s="226" t="n">
        <f aca="false">'Result do Turno'!AK108</f>
        <v>1</v>
      </c>
      <c r="M108" s="48" t="n">
        <f aca="false">IF(L108=1,1,IF(L107=1,1,0))</f>
        <v>1</v>
      </c>
      <c r="N108" s="230" t="str">
        <f aca="false">IF(Q108=1,IF(P108=1,"»",""),IF('Result do Turno'!AW108="(D)","(D)",""))</f>
        <v/>
      </c>
      <c r="O108" s="231" t="str">
        <f aca="false">'Result do Turno'!AX108</f>
        <v>ADALO REIS</v>
      </c>
      <c r="P108" s="226" t="n">
        <f aca="false">'Result do Turno'!AY108</f>
        <v>0</v>
      </c>
      <c r="Q108" s="48" t="n">
        <f aca="false">IF(P108=1,1,IF(P107=1,1,0))</f>
        <v>1</v>
      </c>
      <c r="R108" s="230" t="str">
        <f aca="false">IF(U108=1,IF(T108=1,"»",""),IF('Result do Turno'!BK108="(D)","(D)",""))</f>
        <v/>
      </c>
      <c r="S108" s="231" t="str">
        <f aca="false">'Result do Turno'!BL108</f>
        <v>SOCORRO OIVANE</v>
      </c>
      <c r="T108" s="226" t="n">
        <f aca="false">'Result do Turno'!BM108</f>
        <v>0</v>
      </c>
      <c r="U108" s="48" t="n">
        <f aca="false">IF(T108=1,1,IF(T107=1,1,0))</f>
        <v>1</v>
      </c>
      <c r="V108" s="230" t="str">
        <f aca="false">IF(Y108=1,IF(X108=1,"»",""),IF('Result do Turno'!BY108="(D)","(D)",""))</f>
        <v/>
      </c>
      <c r="W108" s="231" t="str">
        <f aca="false">'Result do Turno'!BZ108</f>
        <v>ADALO REIS</v>
      </c>
      <c r="X108" s="48" t="n">
        <f aca="false">'Result do Turno'!CA108</f>
        <v>0</v>
      </c>
      <c r="Y108" s="48" t="n">
        <f aca="false">IF(X108=1,1,IF(X107=1,1,0))</f>
        <v>1</v>
      </c>
    </row>
    <row r="109" customFormat="false" ht="15" hidden="false" customHeight="false" outlineLevel="0" collapsed="false">
      <c r="H109" s="212"/>
      <c r="I109" s="48"/>
      <c r="L109" s="212"/>
      <c r="M109" s="48"/>
      <c r="Q109" s="48"/>
      <c r="T109" s="212"/>
      <c r="U109" s="48"/>
      <c r="X109" s="48"/>
      <c r="Y109" s="48"/>
    </row>
    <row r="110" s="168" customFormat="true" ht="22.5" hidden="false" customHeight="true" outlineLevel="0" collapsed="false">
      <c r="B110" s="232" t="s">
        <v>129</v>
      </c>
      <c r="C110" s="232" t="s">
        <v>129</v>
      </c>
      <c r="F110" s="218" t="str">
        <f aca="false">F101</f>
        <v>3o TURNO - 1a RODADA</v>
      </c>
      <c r="G110" s="218" t="s">
        <v>148</v>
      </c>
      <c r="H110" s="219"/>
      <c r="I110" s="220"/>
      <c r="J110" s="218" t="str">
        <f aca="false">J101</f>
        <v>3o TURNO - 2a RODADA</v>
      </c>
      <c r="K110" s="218" t="s">
        <v>144</v>
      </c>
      <c r="L110" s="219"/>
      <c r="M110" s="220"/>
      <c r="N110" s="218" t="str">
        <f aca="false">N101</f>
        <v>3o TURNO - 3a RODADA</v>
      </c>
      <c r="O110" s="218" t="s">
        <v>145</v>
      </c>
      <c r="P110" s="219"/>
      <c r="Q110" s="220"/>
      <c r="R110" s="218" t="str">
        <f aca="false">R101</f>
        <v>3o TURNO - 4a RODADA</v>
      </c>
      <c r="S110" s="218" t="s">
        <v>146</v>
      </c>
      <c r="T110" s="219"/>
      <c r="U110" s="220"/>
      <c r="V110" s="218" t="str">
        <f aca="false">V101</f>
        <v>3o TURNO - 5a RODADA</v>
      </c>
      <c r="W110" s="218" t="s">
        <v>147</v>
      </c>
      <c r="X110" s="48"/>
      <c r="Y110" s="48"/>
    </row>
    <row r="111" s="168" customFormat="true" ht="24.75" hidden="false" customHeight="true" outlineLevel="0" collapsed="false">
      <c r="B111" s="178" t="s">
        <v>30</v>
      </c>
      <c r="C111" s="178"/>
      <c r="F111" s="221"/>
      <c r="G111" s="222" t="str">
        <f aca="false">G102</f>
        <v>23 a 29 Mai</v>
      </c>
      <c r="H111" s="223"/>
      <c r="I111" s="220"/>
      <c r="J111" s="221"/>
      <c r="K111" s="222" t="str">
        <f aca="false">K102</f>
        <v>30 a 05 Jun</v>
      </c>
      <c r="L111" s="223"/>
      <c r="M111" s="220"/>
      <c r="N111" s="221"/>
      <c r="O111" s="222" t="str">
        <f aca="false">O102</f>
        <v>06 a 12 Jun</v>
      </c>
      <c r="P111" s="223"/>
      <c r="Q111" s="220"/>
      <c r="R111" s="221"/>
      <c r="S111" s="222" t="str">
        <f aca="false">S102</f>
        <v>13 a 19 Jun</v>
      </c>
      <c r="T111" s="223"/>
      <c r="U111" s="220"/>
      <c r="V111" s="221"/>
      <c r="W111" s="222" t="str">
        <f aca="false">W102</f>
        <v>20 a 26 Jun</v>
      </c>
      <c r="X111" s="48"/>
      <c r="Y111" s="48"/>
    </row>
    <row r="112" customFormat="false" ht="15" hidden="false" customHeight="false" outlineLevel="0" collapsed="false">
      <c r="B112" s="183" t="n">
        <v>1</v>
      </c>
      <c r="C112" s="50" t="str">
        <f aca="false">'Result do Turno'!D112</f>
        <v>IDENI MEDEIROS</v>
      </c>
      <c r="F112" s="224" t="str">
        <f aca="false">IF(I112=1,IF(H112=1,"»",""),IF('Result do Turno'!U112="(D)","(D)",""))</f>
        <v/>
      </c>
      <c r="G112" s="225" t="str">
        <f aca="false">'Result do Turno'!V112</f>
        <v>IDENI MEDEIROS</v>
      </c>
      <c r="H112" s="226" t="n">
        <f aca="false">'Result do Turno'!W112</f>
        <v>0</v>
      </c>
      <c r="I112" s="48" t="n">
        <f aca="false">IF(H112=1,1,IF(H113=1,1,0))</f>
        <v>1</v>
      </c>
      <c r="J112" s="224" t="str">
        <f aca="false">IF(M112=1,IF(L112=1,"»",""),IF('Result do Turno'!AI112="(D)","(D)",""))</f>
        <v/>
      </c>
      <c r="K112" s="225" t="str">
        <f aca="false">'Result do Turno'!AJ112</f>
        <v>IDENI MEDEIROS</v>
      </c>
      <c r="L112" s="226" t="n">
        <f aca="false">'Result do Turno'!AK112</f>
        <v>0</v>
      </c>
      <c r="M112" s="48" t="n">
        <f aca="false">IF(L112=1,1,IF(L113=1,1,0))</f>
        <v>1</v>
      </c>
      <c r="N112" s="224" t="str">
        <f aca="false">IF(Q112=1,IF(P112=1,"»",""),IF('Result do Turno'!AW112="(D)","(D)",""))</f>
        <v>»</v>
      </c>
      <c r="O112" s="225" t="str">
        <f aca="false">'Result do Turno'!AX112</f>
        <v>IDENI MEDEIROS</v>
      </c>
      <c r="P112" s="226" t="n">
        <f aca="false">'Result do Turno'!AY112</f>
        <v>1</v>
      </c>
      <c r="Q112" s="48" t="n">
        <f aca="false">IF(P112=1,1,IF(P113=1,1,0))</f>
        <v>1</v>
      </c>
      <c r="R112" s="224" t="str">
        <f aca="false">IF(U112=1,IF(T112=1,"»",""),IF('Result do Turno'!BK112="(D)","(D)",""))</f>
        <v>»</v>
      </c>
      <c r="S112" s="225" t="str">
        <f aca="false">'Result do Turno'!BL112</f>
        <v>IDENI MEDEIROS</v>
      </c>
      <c r="T112" s="226" t="n">
        <f aca="false">'Result do Turno'!BM112</f>
        <v>1</v>
      </c>
      <c r="U112" s="48" t="n">
        <f aca="false">IF(T112=1,1,IF(T113=1,1,0))</f>
        <v>1</v>
      </c>
      <c r="V112" s="224" t="str">
        <f aca="false">IF(Y112=1,IF(X112=1,"»",""),IF('Result do Turno'!BY112="(D)","(D)",""))</f>
        <v/>
      </c>
      <c r="W112" s="225" t="str">
        <f aca="false">'Result do Turno'!BZ112</f>
        <v>IDENI MEDEIROS</v>
      </c>
      <c r="X112" s="48" t="n">
        <f aca="false">'Result do Turno'!CA112</f>
        <v>0</v>
      </c>
      <c r="Y112" s="48" t="n">
        <f aca="false">IF(X112=1,1,IF(X113=1,1,0))</f>
        <v>1</v>
      </c>
    </row>
    <row r="113" customFormat="false" ht="15" hidden="false" customHeight="false" outlineLevel="0" collapsed="false">
      <c r="B113" s="183" t="n">
        <v>2</v>
      </c>
      <c r="C113" s="50" t="str">
        <f aca="false">'Result do Turno'!D113</f>
        <v>SAULO MEDEIROS</v>
      </c>
      <c r="F113" s="227" t="str">
        <f aca="false">IF(I113=1,IF(H113=1,"»",""),IF('Result do Turno'!U113="(D)","(D)",""))</f>
        <v>»</v>
      </c>
      <c r="G113" s="228" t="str">
        <f aca="false">'Result do Turno'!V113</f>
        <v>MARIO ALLE</v>
      </c>
      <c r="H113" s="226" t="n">
        <f aca="false">'Result do Turno'!W113</f>
        <v>1</v>
      </c>
      <c r="I113" s="48" t="n">
        <f aca="false">IF(H113=1,1,IF(H112=1,1,0))</f>
        <v>1</v>
      </c>
      <c r="J113" s="227" t="str">
        <f aca="false">IF(M113=1,IF(L113=1,"»",""),IF('Result do Turno'!AI113="(D)","(D)",""))</f>
        <v>»</v>
      </c>
      <c r="K113" s="228" t="str">
        <f aca="false">'Result do Turno'!AJ113</f>
        <v>JOÃO COZZA</v>
      </c>
      <c r="L113" s="226" t="n">
        <f aca="false">'Result do Turno'!AK113</f>
        <v>1</v>
      </c>
      <c r="M113" s="48" t="n">
        <f aca="false">IF(L113=1,1,IF(L112=1,1,0))</f>
        <v>1</v>
      </c>
      <c r="N113" s="227" t="str">
        <f aca="false">IF(Q113=1,IF(P113=1,"»",""),IF('Result do Turno'!AW113="(D)","(D)",""))</f>
        <v/>
      </c>
      <c r="O113" s="228" t="str">
        <f aca="false">'Result do Turno'!AX113</f>
        <v>MARCIO SARMENTO</v>
      </c>
      <c r="P113" s="226" t="n">
        <f aca="false">'Result do Turno'!AY113</f>
        <v>0</v>
      </c>
      <c r="Q113" s="48" t="n">
        <f aca="false">IF(P113=1,1,IF(P112=1,1,0))</f>
        <v>1</v>
      </c>
      <c r="R113" s="227" t="str">
        <f aca="false">IF(U113=1,IF(T113=1,"»",""),IF('Result do Turno'!BK113="(D)","(D)",""))</f>
        <v/>
      </c>
      <c r="S113" s="228" t="str">
        <f aca="false">'Result do Turno'!BL113</f>
        <v>REGINALDO MACHADO</v>
      </c>
      <c r="T113" s="226" t="n">
        <f aca="false">'Result do Turno'!BM113</f>
        <v>0</v>
      </c>
      <c r="U113" s="48" t="n">
        <f aca="false">IF(T113=1,1,IF(T112=1,1,0))</f>
        <v>1</v>
      </c>
      <c r="V113" s="227" t="str">
        <f aca="false">IF(Y113=1,IF(X113=1,"»",""),IF('Result do Turno'!BY113="(D)","(D)",""))</f>
        <v>»</v>
      </c>
      <c r="W113" s="228" t="str">
        <f aca="false">'Result do Turno'!BZ113</f>
        <v>SAULO MEDEIROS</v>
      </c>
      <c r="X113" s="48" t="n">
        <f aca="false">'Result do Turno'!CA113</f>
        <v>1</v>
      </c>
      <c r="Y113" s="48" t="n">
        <f aca="false">IF(X113=1,1,IF(X112=1,1,0))</f>
        <v>1</v>
      </c>
    </row>
    <row r="114" customFormat="false" ht="15" hidden="false" customHeight="false" outlineLevel="0" collapsed="false">
      <c r="B114" s="183" t="n">
        <v>3</v>
      </c>
      <c r="C114" s="50" t="str">
        <f aca="false">'Result do Turno'!D114</f>
        <v>REGINALDO MACHADO</v>
      </c>
      <c r="F114" s="224" t="str">
        <f aca="false">IF(I114=1,IF(H114=1,"»",""),IF('Result do Turno'!U114="(D)","(D)",""))</f>
        <v>»</v>
      </c>
      <c r="G114" s="225" t="str">
        <f aca="false">'Result do Turno'!V114</f>
        <v>SAULO MEDEIROS</v>
      </c>
      <c r="H114" s="226" t="n">
        <f aca="false">'Result do Turno'!W114</f>
        <v>1</v>
      </c>
      <c r="I114" s="48" t="n">
        <f aca="false">IF(H114=1,1,IF(H115=1,1,0))</f>
        <v>1</v>
      </c>
      <c r="J114" s="224" t="str">
        <f aca="false">IF(M114=1,IF(L114=1,"»",""),IF('Result do Turno'!AI114="(D)","(D)",""))</f>
        <v>»</v>
      </c>
      <c r="K114" s="225" t="str">
        <f aca="false">'Result do Turno'!AJ114</f>
        <v>SAULO MEDEIROS</v>
      </c>
      <c r="L114" s="226" t="n">
        <f aca="false">'Result do Turno'!AK114</f>
        <v>1</v>
      </c>
      <c r="M114" s="48" t="n">
        <f aca="false">IF(L114=1,1,IF(L115=1,1,0))</f>
        <v>1</v>
      </c>
      <c r="N114" s="224" t="str">
        <f aca="false">IF(Q114=1,IF(P114=1,"»",""),IF('Result do Turno'!AW114="(D)","(D)",""))</f>
        <v>»</v>
      </c>
      <c r="O114" s="225" t="str">
        <f aca="false">'Result do Turno'!AX114</f>
        <v>SAULO MEDEIROS</v>
      </c>
      <c r="P114" s="226" t="n">
        <f aca="false">'Result do Turno'!AY114</f>
        <v>1</v>
      </c>
      <c r="Q114" s="48" t="n">
        <f aca="false">IF(P114=1,1,IF(P115=1,1,0))</f>
        <v>1</v>
      </c>
      <c r="R114" s="224" t="str">
        <f aca="false">IF(U114=1,IF(T114=1,"»",""),IF('Result do Turno'!BK114="(D)","(D)",""))</f>
        <v>»</v>
      </c>
      <c r="S114" s="225" t="str">
        <f aca="false">'Result do Turno'!BL114</f>
        <v>SAULO MEDEIROS</v>
      </c>
      <c r="T114" s="226" t="n">
        <f aca="false">'Result do Turno'!BM114</f>
        <v>1</v>
      </c>
      <c r="U114" s="48" t="n">
        <f aca="false">IF(T114=1,1,IF(T115=1,1,0))</f>
        <v>1</v>
      </c>
      <c r="V114" s="224" t="str">
        <f aca="false">IF(Y114=1,IF(X114=1,"»",""),IF('Result do Turno'!BY114="(D)","(D)",""))</f>
        <v/>
      </c>
      <c r="W114" s="225" t="str">
        <f aca="false">'Result do Turno'!BZ114</f>
        <v>REGINALDO MACHADO</v>
      </c>
      <c r="X114" s="48" t="n">
        <f aca="false">'Result do Turno'!CA114</f>
        <v>0</v>
      </c>
      <c r="Y114" s="48" t="n">
        <f aca="false">IF(X114=1,1,IF(X115=1,1,0))</f>
        <v>1</v>
      </c>
    </row>
    <row r="115" customFormat="false" ht="15" hidden="false" customHeight="false" outlineLevel="0" collapsed="false">
      <c r="B115" s="183" t="n">
        <v>4</v>
      </c>
      <c r="C115" s="50" t="str">
        <f aca="false">'Result do Turno'!D115</f>
        <v>MARCIO SARMENTO</v>
      </c>
      <c r="F115" s="227" t="str">
        <f aca="false">IF(I115=1,IF(H115=1,"»",""),IF('Result do Turno'!U115="(D)","(D)",""))</f>
        <v/>
      </c>
      <c r="G115" s="228" t="str">
        <f aca="false">'Result do Turno'!V115</f>
        <v>JOÃO COZZA</v>
      </c>
      <c r="H115" s="226" t="n">
        <f aca="false">'Result do Turno'!W115</f>
        <v>0</v>
      </c>
      <c r="I115" s="48" t="n">
        <f aca="false">IF(H115=1,1,IF(H114=1,1,0))</f>
        <v>1</v>
      </c>
      <c r="J115" s="227" t="str">
        <f aca="false">IF(M115=1,IF(L115=1,"»",""),IF('Result do Turno'!AI115="(D)","(D)",""))</f>
        <v/>
      </c>
      <c r="K115" s="228" t="str">
        <f aca="false">'Result do Turno'!AJ115</f>
        <v>MARCIO SARMENTO</v>
      </c>
      <c r="L115" s="226" t="n">
        <f aca="false">'Result do Turno'!AK115</f>
        <v>0</v>
      </c>
      <c r="M115" s="48" t="n">
        <f aca="false">IF(L115=1,1,IF(L114=1,1,0))</f>
        <v>1</v>
      </c>
      <c r="N115" s="227" t="str">
        <f aca="false">IF(Q115=1,IF(P115=1,"»",""),IF('Result do Turno'!AW115="(D)","(D)",""))</f>
        <v/>
      </c>
      <c r="O115" s="228" t="str">
        <f aca="false">'Result do Turno'!AX115</f>
        <v>REGINALDO MACHADO</v>
      </c>
      <c r="P115" s="226" t="n">
        <f aca="false">'Result do Turno'!AY115</f>
        <v>0</v>
      </c>
      <c r="Q115" s="48" t="n">
        <f aca="false">IF(P115=1,1,IF(P114=1,1,0))</f>
        <v>1</v>
      </c>
      <c r="R115" s="227" t="str">
        <f aca="false">IF(U115=1,IF(T115=1,"»",""),IF('Result do Turno'!BK115="(D)","(D)",""))</f>
        <v/>
      </c>
      <c r="S115" s="228" t="str">
        <f aca="false">'Result do Turno'!BL115</f>
        <v>MARIO ALLE</v>
      </c>
      <c r="T115" s="226" t="n">
        <f aca="false">'Result do Turno'!BM115</f>
        <v>0</v>
      </c>
      <c r="U115" s="48" t="n">
        <f aca="false">IF(T115=1,1,IF(T114=1,1,0))</f>
        <v>1</v>
      </c>
      <c r="V115" s="227" t="str">
        <f aca="false">IF(Y115=1,IF(X115=1,"»",""),IF('Result do Turno'!BY115="(D)","(D)",""))</f>
        <v>»</v>
      </c>
      <c r="W115" s="228" t="str">
        <f aca="false">'Result do Turno'!BZ115</f>
        <v>JOÃO COZZA</v>
      </c>
      <c r="X115" s="48" t="n">
        <f aca="false">'Result do Turno'!CA115</f>
        <v>1</v>
      </c>
      <c r="Y115" s="48" t="n">
        <f aca="false">IF(X115=1,1,IF(X114=1,1,0))</f>
        <v>1</v>
      </c>
    </row>
    <row r="116" customFormat="false" ht="15" hidden="false" customHeight="false" outlineLevel="0" collapsed="false">
      <c r="B116" s="183" t="n">
        <v>5</v>
      </c>
      <c r="C116" s="50" t="str">
        <f aca="false">'Result do Turno'!D116</f>
        <v>JOÃO COZZA</v>
      </c>
      <c r="F116" s="224" t="str">
        <f aca="false">IF(I116=1,IF(H116=1,"»",""),IF('Result do Turno'!U116="(D)","(D)",""))</f>
        <v/>
      </c>
      <c r="G116" s="225" t="str">
        <f aca="false">'Result do Turno'!V116</f>
        <v>REGINALDO MACHADO</v>
      </c>
      <c r="H116" s="226" t="n">
        <f aca="false">'Result do Turno'!W116</f>
        <v>0</v>
      </c>
      <c r="I116" s="48" t="n">
        <f aca="false">IF(H116=1,1,IF(H117=1,1,0))</f>
        <v>1</v>
      </c>
      <c r="J116" s="224" t="str">
        <f aca="false">IF(M116=1,IF(L116=1,"»",""),IF('Result do Turno'!AI116="(D)","(D)",""))</f>
        <v/>
      </c>
      <c r="K116" s="225" t="str">
        <f aca="false">'Result do Turno'!AJ116</f>
        <v>REGINALDO MACHADO</v>
      </c>
      <c r="L116" s="226" t="n">
        <f aca="false">'Result do Turno'!AK116</f>
        <v>0</v>
      </c>
      <c r="M116" s="48" t="n">
        <f aca="false">IF(L116=1,1,IF(L117=1,1,0))</f>
        <v>1</v>
      </c>
      <c r="N116" s="224" t="str">
        <f aca="false">IF(Q116=1,IF(P116=1,"»",""),IF('Result do Turno'!AW116="(D)","(D)",""))</f>
        <v/>
      </c>
      <c r="O116" s="225" t="str">
        <f aca="false">'Result do Turno'!AX116</f>
        <v>JOÃO COZZA</v>
      </c>
      <c r="P116" s="226" t="n">
        <f aca="false">'Result do Turno'!AY116</f>
        <v>0</v>
      </c>
      <c r="Q116" s="48" t="n">
        <f aca="false">IF(P116=1,1,IF(P117=1,1,0))</f>
        <v>1</v>
      </c>
      <c r="R116" s="224" t="str">
        <f aca="false">IF(U116=1,IF(T116=1,"»",""),IF('Result do Turno'!BK116="(D)","(D)",""))</f>
        <v/>
      </c>
      <c r="S116" s="225" t="str">
        <f aca="false">'Result do Turno'!BL116</f>
        <v>JOÃO COZZA</v>
      </c>
      <c r="T116" s="226" t="n">
        <f aca="false">'Result do Turno'!BM116</f>
        <v>0</v>
      </c>
      <c r="U116" s="48" t="n">
        <f aca="false">IF(T116=1,1,IF(T117=1,1,0))</f>
        <v>1</v>
      </c>
      <c r="V116" s="224" t="str">
        <f aca="false">IF(Y116=1,IF(X116=1,"»",""),IF('Result do Turno'!BY116="(D)","(D)",""))</f>
        <v/>
      </c>
      <c r="W116" s="225" t="str">
        <f aca="false">'Result do Turno'!BZ116</f>
        <v>MARCIO SARMENTO</v>
      </c>
      <c r="X116" s="48" t="n">
        <f aca="false">'Result do Turno'!CA116</f>
        <v>0</v>
      </c>
      <c r="Y116" s="48" t="n">
        <f aca="false">IF(X116=1,1,IF(X117=1,1,0))</f>
        <v>1</v>
      </c>
    </row>
    <row r="117" customFormat="false" ht="15" hidden="false" customHeight="false" outlineLevel="0" collapsed="false">
      <c r="B117" s="190" t="n">
        <v>6</v>
      </c>
      <c r="C117" s="101" t="str">
        <f aca="false">'Result do Turno'!D117</f>
        <v>MARIO ALLE</v>
      </c>
      <c r="F117" s="230" t="str">
        <f aca="false">IF(I117=1,IF(H117=1,"»",""),IF('Result do Turno'!U117="(D)","(D)",""))</f>
        <v>»</v>
      </c>
      <c r="G117" s="231" t="str">
        <f aca="false">'Result do Turno'!V117</f>
        <v>MARCIO SARMENTO</v>
      </c>
      <c r="H117" s="226" t="n">
        <f aca="false">'Result do Turno'!W117</f>
        <v>1</v>
      </c>
      <c r="I117" s="48" t="n">
        <f aca="false">IF(H117=1,1,IF(H116=1,1,0))</f>
        <v>1</v>
      </c>
      <c r="J117" s="230" t="str">
        <f aca="false">IF(M117=1,IF(L117=1,"»",""),IF('Result do Turno'!AI117="(D)","(D)",""))</f>
        <v>»</v>
      </c>
      <c r="K117" s="231" t="str">
        <f aca="false">'Result do Turno'!AJ117</f>
        <v>MARIO ALLE</v>
      </c>
      <c r="L117" s="226" t="n">
        <f aca="false">'Result do Turno'!AK117</f>
        <v>1</v>
      </c>
      <c r="M117" s="48" t="n">
        <f aca="false">IF(L117=1,1,IF(L116=1,1,0))</f>
        <v>1</v>
      </c>
      <c r="N117" s="230" t="str">
        <f aca="false">IF(Q117=1,IF(P117=1,"»",""),IF('Result do Turno'!AW117="(D)","(D)",""))</f>
        <v>»</v>
      </c>
      <c r="O117" s="231" t="str">
        <f aca="false">'Result do Turno'!AX117</f>
        <v>MARIO ALLE</v>
      </c>
      <c r="P117" s="226" t="n">
        <f aca="false">'Result do Turno'!AY117</f>
        <v>1</v>
      </c>
      <c r="Q117" s="48" t="n">
        <f aca="false">IF(P117=1,1,IF(P116=1,1,0))</f>
        <v>1</v>
      </c>
      <c r="R117" s="230" t="str">
        <f aca="false">IF(U117=1,IF(T117=1,"»",""),IF('Result do Turno'!BK117="(D)","(D)",""))</f>
        <v>»</v>
      </c>
      <c r="S117" s="231" t="str">
        <f aca="false">'Result do Turno'!BL117</f>
        <v>MARCIO SARMENTO</v>
      </c>
      <c r="T117" s="226" t="n">
        <f aca="false">'Result do Turno'!BM117</f>
        <v>1</v>
      </c>
      <c r="U117" s="48" t="n">
        <f aca="false">IF(T117=1,1,IF(T116=1,1,0))</f>
        <v>1</v>
      </c>
      <c r="V117" s="230" t="str">
        <f aca="false">IF(Y117=1,IF(X117=1,"»",""),IF('Result do Turno'!BY117="(D)","(D)",""))</f>
        <v>»</v>
      </c>
      <c r="W117" s="231" t="str">
        <f aca="false">'Result do Turno'!BZ117</f>
        <v>MARIO ALLE</v>
      </c>
      <c r="X117" s="48" t="n">
        <f aca="false">'Result do Turno'!CA117</f>
        <v>1</v>
      </c>
      <c r="Y117" s="48" t="n">
        <f aca="false">IF(X117=1,1,IF(X116=1,1,0))</f>
        <v>1</v>
      </c>
    </row>
    <row r="118" customFormat="false" ht="15" hidden="false" customHeight="false" outlineLevel="0" collapsed="false">
      <c r="H118" s="212"/>
      <c r="I118" s="48"/>
      <c r="L118" s="212"/>
      <c r="M118" s="48"/>
      <c r="Q118" s="48"/>
      <c r="T118" s="212"/>
      <c r="U118" s="48"/>
      <c r="X118" s="48"/>
      <c r="Y118" s="48"/>
    </row>
    <row r="119" s="168" customFormat="true" ht="22.5" hidden="false" customHeight="true" outlineLevel="0" collapsed="false">
      <c r="B119" s="232" t="s">
        <v>130</v>
      </c>
      <c r="C119" s="232" t="s">
        <v>130</v>
      </c>
      <c r="F119" s="218" t="str">
        <f aca="false">F110</f>
        <v>3o TURNO - 1a RODADA</v>
      </c>
      <c r="G119" s="218" t="s">
        <v>148</v>
      </c>
      <c r="H119" s="219"/>
      <c r="I119" s="220"/>
      <c r="J119" s="218" t="str">
        <f aca="false">J110</f>
        <v>3o TURNO - 2a RODADA</v>
      </c>
      <c r="K119" s="218" t="s">
        <v>144</v>
      </c>
      <c r="L119" s="219"/>
      <c r="M119" s="220"/>
      <c r="N119" s="218" t="str">
        <f aca="false">N110</f>
        <v>3o TURNO - 3a RODADA</v>
      </c>
      <c r="O119" s="218" t="s">
        <v>145</v>
      </c>
      <c r="P119" s="219"/>
      <c r="Q119" s="220"/>
      <c r="R119" s="218" t="str">
        <f aca="false">R110</f>
        <v>3o TURNO - 4a RODADA</v>
      </c>
      <c r="S119" s="218" t="s">
        <v>146</v>
      </c>
      <c r="T119" s="219"/>
      <c r="U119" s="220"/>
      <c r="V119" s="218" t="str">
        <f aca="false">V110</f>
        <v>3o TURNO - 5a RODADA</v>
      </c>
      <c r="W119" s="218" t="s">
        <v>147</v>
      </c>
      <c r="X119" s="48"/>
      <c r="Y119" s="48"/>
    </row>
    <row r="120" s="168" customFormat="true" ht="24.75" hidden="false" customHeight="true" outlineLevel="0" collapsed="false">
      <c r="B120" s="178" t="s">
        <v>30</v>
      </c>
      <c r="C120" s="178"/>
      <c r="F120" s="221"/>
      <c r="G120" s="222" t="str">
        <f aca="false">G111</f>
        <v>23 a 29 Mai</v>
      </c>
      <c r="H120" s="223"/>
      <c r="I120" s="220"/>
      <c r="J120" s="221"/>
      <c r="K120" s="222" t="str">
        <f aca="false">K111</f>
        <v>30 a 05 Jun</v>
      </c>
      <c r="L120" s="223"/>
      <c r="M120" s="220"/>
      <c r="N120" s="221"/>
      <c r="O120" s="222" t="str">
        <f aca="false">O111</f>
        <v>06 a 12 Jun</v>
      </c>
      <c r="P120" s="223"/>
      <c r="Q120" s="220"/>
      <c r="R120" s="221"/>
      <c r="S120" s="222" t="str">
        <f aca="false">S111</f>
        <v>13 a 19 Jun</v>
      </c>
      <c r="T120" s="223"/>
      <c r="U120" s="220"/>
      <c r="V120" s="221"/>
      <c r="W120" s="222" t="str">
        <f aca="false">W111</f>
        <v>20 a 26 Jun</v>
      </c>
      <c r="X120" s="48"/>
      <c r="Y120" s="48"/>
    </row>
    <row r="121" customFormat="false" ht="15" hidden="false" customHeight="false" outlineLevel="0" collapsed="false">
      <c r="B121" s="183" t="n">
        <v>1</v>
      </c>
      <c r="C121" s="50" t="str">
        <f aca="false">'Result do Turno'!D121</f>
        <v>ALVARO PLACIDO</v>
      </c>
      <c r="F121" s="224" t="str">
        <f aca="false">IF(I121=1,IF(H121=1,"»",""),IF('Result do Turno'!U121="(D)","(D)",""))</f>
        <v/>
      </c>
      <c r="G121" s="225" t="str">
        <f aca="false">'Result do Turno'!V121</f>
        <v>ALVARO PLACIDO</v>
      </c>
      <c r="H121" s="226" t="n">
        <f aca="false">'Result do Turno'!W121</f>
        <v>0</v>
      </c>
      <c r="I121" s="48" t="n">
        <f aca="false">IF(H121=1,1,IF(H122=1,1,0))</f>
        <v>1</v>
      </c>
      <c r="J121" s="224" t="str">
        <f aca="false">IF(M121=1,IF(L121=1,"»",""),IF('Result do Turno'!AI121="(D)","(D)",""))</f>
        <v>»</v>
      </c>
      <c r="K121" s="225" t="str">
        <f aca="false">'Result do Turno'!AJ121</f>
        <v>ALVARO PLACIDO</v>
      </c>
      <c r="L121" s="226" t="n">
        <f aca="false">'Result do Turno'!AK121</f>
        <v>1</v>
      </c>
      <c r="M121" s="48" t="n">
        <f aca="false">IF(L121=1,1,IF(L122=1,1,0))</f>
        <v>1</v>
      </c>
      <c r="N121" s="224" t="str">
        <f aca="false">IF(Q121=1,IF(P121=1,"»",""),IF('Result do Turno'!AW121="(D)","(D)",""))</f>
        <v>»</v>
      </c>
      <c r="O121" s="225" t="str">
        <f aca="false">'Result do Turno'!AX121</f>
        <v>ALVARO PLACIDO</v>
      </c>
      <c r="P121" s="226" t="n">
        <f aca="false">'Result do Turno'!AY121</f>
        <v>1</v>
      </c>
      <c r="Q121" s="48" t="n">
        <f aca="false">IF(P121=1,1,IF(P122=1,1,0))</f>
        <v>1</v>
      </c>
      <c r="R121" s="224" t="str">
        <f aca="false">IF(U121=1,IF(T121=1,"»",""),IF('Result do Turno'!BK121="(D)","(D)",""))</f>
        <v>(D)</v>
      </c>
      <c r="S121" s="225" t="str">
        <f aca="false">'Result do Turno'!BL121</f>
        <v>ALVARO PLACIDO</v>
      </c>
      <c r="T121" s="226" t="n">
        <f aca="false">'Result do Turno'!BM121</f>
        <v>0</v>
      </c>
      <c r="U121" s="48" t="n">
        <f aca="false">IF(T121=1,1,IF(T122=1,1,0))</f>
        <v>0</v>
      </c>
      <c r="V121" s="224" t="str">
        <f aca="false">IF(Y121=1,IF(X121=1,"»",""),IF('Result do Turno'!BY121="(D)","(D)",""))</f>
        <v/>
      </c>
      <c r="W121" s="225" t="str">
        <f aca="false">'Result do Turno'!BZ121</f>
        <v>ALVARO PLACIDO</v>
      </c>
      <c r="X121" s="48" t="n">
        <f aca="false">'Result do Turno'!CA121</f>
        <v>0</v>
      </c>
      <c r="Y121" s="48" t="n">
        <f aca="false">IF(X121=1,1,IF(X122=1,1,0))</f>
        <v>1</v>
      </c>
    </row>
    <row r="122" customFormat="false" ht="15" hidden="false" customHeight="false" outlineLevel="0" collapsed="false">
      <c r="B122" s="183" t="n">
        <v>2</v>
      </c>
      <c r="C122" s="50" t="str">
        <f aca="false">'Result do Turno'!D122</f>
        <v>ZORZO</v>
      </c>
      <c r="F122" s="227" t="str">
        <f aca="false">IF(I122=1,IF(H122=1,"»",""),IF('Result do Turno'!U122="(D)","(D)",""))</f>
        <v>»</v>
      </c>
      <c r="G122" s="228" t="str">
        <f aca="false">'Result do Turno'!V122</f>
        <v>PAULO SOEIRO</v>
      </c>
      <c r="H122" s="226" t="n">
        <f aca="false">'Result do Turno'!W122</f>
        <v>1</v>
      </c>
      <c r="I122" s="48" t="n">
        <f aca="false">IF(H122=1,1,IF(H121=1,1,0))</f>
        <v>1</v>
      </c>
      <c r="J122" s="227" t="str">
        <f aca="false">IF(M122=1,IF(L122=1,"»",""),IF('Result do Turno'!AI122="(D)","(D)",""))</f>
        <v/>
      </c>
      <c r="K122" s="228" t="str">
        <f aca="false">'Result do Turno'!AJ122</f>
        <v>MARCOS VICTORIO</v>
      </c>
      <c r="L122" s="226" t="n">
        <f aca="false">'Result do Turno'!AK122</f>
        <v>0</v>
      </c>
      <c r="M122" s="48" t="n">
        <f aca="false">IF(L122=1,1,IF(L121=1,1,0))</f>
        <v>1</v>
      </c>
      <c r="N122" s="227" t="str">
        <f aca="false">IF(Q122=1,IF(P122=1,"»",""),IF('Result do Turno'!AW122="(D)","(D)",""))</f>
        <v/>
      </c>
      <c r="O122" s="228" t="str">
        <f aca="false">'Result do Turno'!AX122</f>
        <v>JOÃO GABRIEL</v>
      </c>
      <c r="P122" s="226" t="n">
        <f aca="false">'Result do Turno'!AY122</f>
        <v>0</v>
      </c>
      <c r="Q122" s="48" t="n">
        <f aca="false">IF(P122=1,1,IF(P121=1,1,0))</f>
        <v>1</v>
      </c>
      <c r="R122" s="227" t="str">
        <f aca="false">IF(U122=1,IF(T122=1,"»",""),IF('Result do Turno'!BK122="(D)","(D)",""))</f>
        <v/>
      </c>
      <c r="S122" s="228" t="str">
        <f aca="false">'Result do Turno'!BL122</f>
        <v>EURICO NETO</v>
      </c>
      <c r="T122" s="226" t="n">
        <f aca="false">'Result do Turno'!BM122</f>
        <v>0</v>
      </c>
      <c r="U122" s="48" t="n">
        <f aca="false">IF(T122=1,1,IF(T121=1,1,0))</f>
        <v>0</v>
      </c>
      <c r="V122" s="227" t="str">
        <f aca="false">IF(Y122=1,IF(X122=1,"»",""),IF('Result do Turno'!BY122="(D)","(D)",""))</f>
        <v>»</v>
      </c>
      <c r="W122" s="228" t="str">
        <f aca="false">'Result do Turno'!BZ122</f>
        <v>ZORZO</v>
      </c>
      <c r="X122" s="48" t="n">
        <f aca="false">'Result do Turno'!CA122</f>
        <v>1</v>
      </c>
      <c r="Y122" s="48" t="n">
        <f aca="false">IF(X122=1,1,IF(X121=1,1,0))</f>
        <v>1</v>
      </c>
    </row>
    <row r="123" customFormat="false" ht="15" hidden="false" customHeight="false" outlineLevel="0" collapsed="false">
      <c r="B123" s="183" t="n">
        <v>3</v>
      </c>
      <c r="C123" s="50" t="str">
        <f aca="false">'Result do Turno'!D123</f>
        <v>EURICO NETO</v>
      </c>
      <c r="F123" s="224" t="str">
        <f aca="false">IF(I123=1,IF(H123=1,"»",""),IF('Result do Turno'!U123="(D)","(D)",""))</f>
        <v>»</v>
      </c>
      <c r="G123" s="225" t="str">
        <f aca="false">'Result do Turno'!V123</f>
        <v>ZORZO</v>
      </c>
      <c r="H123" s="226" t="n">
        <f aca="false">'Result do Turno'!W123</f>
        <v>1</v>
      </c>
      <c r="I123" s="48" t="n">
        <f aca="false">IF(H123=1,1,IF(H124=1,1,0))</f>
        <v>1</v>
      </c>
      <c r="J123" s="224" t="str">
        <f aca="false">IF(M123=1,IF(L123=1,"»",""),IF('Result do Turno'!AI123="(D)","(D)",""))</f>
        <v>»</v>
      </c>
      <c r="K123" s="225" t="str">
        <f aca="false">'Result do Turno'!AJ123</f>
        <v>ZORZO</v>
      </c>
      <c r="L123" s="226" t="n">
        <f aca="false">'Result do Turno'!AK123</f>
        <v>1</v>
      </c>
      <c r="M123" s="48" t="n">
        <f aca="false">IF(L123=1,1,IF(L124=1,1,0))</f>
        <v>1</v>
      </c>
      <c r="N123" s="224" t="str">
        <f aca="false">IF(Q123=1,IF(P123=1,"»",""),IF('Result do Turno'!AW123="(D)","(D)",""))</f>
        <v>»</v>
      </c>
      <c r="O123" s="225" t="str">
        <f aca="false">'Result do Turno'!AX123</f>
        <v>ZORZO</v>
      </c>
      <c r="P123" s="226" t="n">
        <f aca="false">'Result do Turno'!AY123</f>
        <v>1</v>
      </c>
      <c r="Q123" s="48" t="n">
        <f aca="false">IF(P123=1,1,IF(P124=1,1,0))</f>
        <v>1</v>
      </c>
      <c r="R123" s="224" t="str">
        <f aca="false">IF(U123=1,IF(T123=1,"»",""),IF('Result do Turno'!BK123="(D)","(D)",""))</f>
        <v/>
      </c>
      <c r="S123" s="225" t="str">
        <f aca="false">'Result do Turno'!BL123</f>
        <v>ZORZO</v>
      </c>
      <c r="T123" s="226" t="n">
        <f aca="false">'Result do Turno'!BM123</f>
        <v>0</v>
      </c>
      <c r="U123" s="48" t="n">
        <f aca="false">IF(T123=1,1,IF(T124=1,1,0))</f>
        <v>0</v>
      </c>
      <c r="V123" s="224" t="str">
        <f aca="false">IF(Y123=1,IF(X123=1,"»",""),IF('Result do Turno'!BY123="(D)","(D)",""))</f>
        <v/>
      </c>
      <c r="W123" s="225" t="str">
        <f aca="false">'Result do Turno'!BZ123</f>
        <v>EURICO NETO</v>
      </c>
      <c r="X123" s="48" t="n">
        <f aca="false">'Result do Turno'!CA123</f>
        <v>0</v>
      </c>
      <c r="Y123" s="48" t="n">
        <f aca="false">IF(X123=1,1,IF(X124=1,1,0))</f>
        <v>1</v>
      </c>
    </row>
    <row r="124" customFormat="false" ht="15" hidden="false" customHeight="false" outlineLevel="0" collapsed="false">
      <c r="B124" s="183" t="n">
        <v>4</v>
      </c>
      <c r="C124" s="50" t="str">
        <f aca="false">'Result do Turno'!D124</f>
        <v>JOÃO GABRIEL</v>
      </c>
      <c r="F124" s="227" t="str">
        <f aca="false">IF(I124=1,IF(H124=1,"»",""),IF('Result do Turno'!U124="(D)","(D)",""))</f>
        <v/>
      </c>
      <c r="G124" s="228" t="str">
        <f aca="false">'Result do Turno'!V124</f>
        <v>MARCOS VICTORIO</v>
      </c>
      <c r="H124" s="226" t="n">
        <f aca="false">'Result do Turno'!W124</f>
        <v>0</v>
      </c>
      <c r="I124" s="48" t="n">
        <f aca="false">IF(H124=1,1,IF(H123=1,1,0))</f>
        <v>1</v>
      </c>
      <c r="J124" s="227" t="str">
        <f aca="false">IF(M124=1,IF(L124=1,"»",""),IF('Result do Turno'!AI124="(D)","(D)",""))</f>
        <v/>
      </c>
      <c r="K124" s="228" t="str">
        <f aca="false">'Result do Turno'!AJ124</f>
        <v>JOÃO GABRIEL</v>
      </c>
      <c r="L124" s="226" t="n">
        <f aca="false">'Result do Turno'!AK124</f>
        <v>0</v>
      </c>
      <c r="M124" s="48" t="n">
        <f aca="false">IF(L124=1,1,IF(L123=1,1,0))</f>
        <v>1</v>
      </c>
      <c r="N124" s="227" t="str">
        <f aca="false">IF(Q124=1,IF(P124=1,"»",""),IF('Result do Turno'!AW124="(D)","(D)",""))</f>
        <v/>
      </c>
      <c r="O124" s="228" t="str">
        <f aca="false">'Result do Turno'!AX124</f>
        <v>EURICO NETO</v>
      </c>
      <c r="P124" s="226" t="n">
        <f aca="false">'Result do Turno'!AY124</f>
        <v>0</v>
      </c>
      <c r="Q124" s="48" t="n">
        <f aca="false">IF(P124=1,1,IF(P123=1,1,0))</f>
        <v>1</v>
      </c>
      <c r="R124" s="227" t="str">
        <f aca="false">IF(U124=1,IF(T124=1,"»",""),IF('Result do Turno'!BK124="(D)","(D)",""))</f>
        <v>(D)</v>
      </c>
      <c r="S124" s="228" t="str">
        <f aca="false">'Result do Turno'!BL124</f>
        <v>PAULO SOEIRO</v>
      </c>
      <c r="T124" s="226" t="n">
        <f aca="false">'Result do Turno'!BM124</f>
        <v>0</v>
      </c>
      <c r="U124" s="48" t="n">
        <f aca="false">IF(T124=1,1,IF(T123=1,1,0))</f>
        <v>0</v>
      </c>
      <c r="V124" s="227" t="str">
        <f aca="false">IF(Y124=1,IF(X124=1,"»",""),IF('Result do Turno'!BY124="(D)","(D)",""))</f>
        <v>»</v>
      </c>
      <c r="W124" s="228" t="str">
        <f aca="false">'Result do Turno'!BZ124</f>
        <v>MARCOS VICTORIO</v>
      </c>
      <c r="X124" s="48" t="n">
        <f aca="false">'Result do Turno'!CA124</f>
        <v>1</v>
      </c>
      <c r="Y124" s="48" t="n">
        <f aca="false">IF(X124=1,1,IF(X123=1,1,0))</f>
        <v>1</v>
      </c>
    </row>
    <row r="125" customFormat="false" ht="15" hidden="false" customHeight="false" outlineLevel="0" collapsed="false">
      <c r="B125" s="183" t="n">
        <v>5</v>
      </c>
      <c r="C125" s="50" t="str">
        <f aca="false">'Result do Turno'!D125</f>
        <v>MARCOS VICTORIO</v>
      </c>
      <c r="F125" s="224" t="str">
        <f aca="false">IF(I125=1,IF(H125=1,"»",""),IF('Result do Turno'!U125="(D)","(D)",""))</f>
        <v/>
      </c>
      <c r="G125" s="225" t="str">
        <f aca="false">'Result do Turno'!V125</f>
        <v>EURICO NETO</v>
      </c>
      <c r="H125" s="226" t="n">
        <f aca="false">'Result do Turno'!W125</f>
        <v>0</v>
      </c>
      <c r="I125" s="48" t="n">
        <f aca="false">IF(H125=1,1,IF(H126=1,1,0))</f>
        <v>0</v>
      </c>
      <c r="J125" s="224" t="str">
        <f aca="false">IF(M125=1,IF(L125=1,"»",""),IF('Result do Turno'!AI125="(D)","(D)",""))</f>
        <v/>
      </c>
      <c r="K125" s="225" t="str">
        <f aca="false">'Result do Turno'!AJ125</f>
        <v>EURICO NETO</v>
      </c>
      <c r="L125" s="226" t="n">
        <f aca="false">'Result do Turno'!AK125</f>
        <v>0</v>
      </c>
      <c r="M125" s="48" t="n">
        <f aca="false">IF(L125=1,1,IF(L126=1,1,0))</f>
        <v>1</v>
      </c>
      <c r="N125" s="224" t="str">
        <f aca="false">IF(Q125=1,IF(P125=1,"»",""),IF('Result do Turno'!AW125="(D)","(D)",""))</f>
        <v/>
      </c>
      <c r="O125" s="225" t="str">
        <f aca="false">'Result do Turno'!AX125</f>
        <v>MARCOS VICTORIO</v>
      </c>
      <c r="P125" s="226" t="n">
        <f aca="false">'Result do Turno'!AY125</f>
        <v>0</v>
      </c>
      <c r="Q125" s="48" t="n">
        <f aca="false">IF(P125=1,1,IF(P126=1,1,0))</f>
        <v>1</v>
      </c>
      <c r="R125" s="224" t="str">
        <f aca="false">IF(U125=1,IF(T125=1,"»",""),IF('Result do Turno'!BK125="(D)","(D)",""))</f>
        <v>(D)</v>
      </c>
      <c r="S125" s="225" t="str">
        <f aca="false">'Result do Turno'!BL125</f>
        <v>MARCOS VICTORIO</v>
      </c>
      <c r="T125" s="226" t="n">
        <f aca="false">'Result do Turno'!BM125</f>
        <v>0</v>
      </c>
      <c r="U125" s="48" t="n">
        <f aca="false">IF(T125=1,1,IF(T126=1,1,0))</f>
        <v>0</v>
      </c>
      <c r="V125" s="224" t="str">
        <f aca="false">IF(Y125=1,IF(X125=1,"»",""),IF('Result do Turno'!BY125="(D)","(D)",""))</f>
        <v/>
      </c>
      <c r="W125" s="225" t="str">
        <f aca="false">'Result do Turno'!BZ125</f>
        <v>JOÃO GABRIEL</v>
      </c>
      <c r="X125" s="48" t="n">
        <f aca="false">'Result do Turno'!CA125</f>
        <v>0</v>
      </c>
      <c r="Y125" s="48" t="n">
        <f aca="false">IF(X125=1,1,IF(X126=1,1,0))</f>
        <v>1</v>
      </c>
    </row>
    <row r="126" customFormat="false" ht="15" hidden="false" customHeight="false" outlineLevel="0" collapsed="false">
      <c r="B126" s="190" t="n">
        <v>6</v>
      </c>
      <c r="C126" s="101" t="str">
        <f aca="false">'Result do Turno'!D126</f>
        <v>PAULO SOEIRO</v>
      </c>
      <c r="F126" s="230" t="str">
        <f aca="false">IF(I126=1,IF(H126=1,"»",""),IF('Result do Turno'!U126="(D)","(D)",""))</f>
        <v>(D)</v>
      </c>
      <c r="G126" s="231" t="str">
        <f aca="false">'Result do Turno'!V126</f>
        <v>JOÃO GABRIEL</v>
      </c>
      <c r="H126" s="226" t="n">
        <f aca="false">'Result do Turno'!W126</f>
        <v>0</v>
      </c>
      <c r="I126" s="48" t="n">
        <f aca="false">IF(H126=1,1,IF(H125=1,1,0))</f>
        <v>0</v>
      </c>
      <c r="J126" s="230" t="str">
        <f aca="false">IF(M126=1,IF(L126=1,"»",""),IF('Result do Turno'!AI126="(D)","(D)",""))</f>
        <v>»</v>
      </c>
      <c r="K126" s="231" t="str">
        <f aca="false">'Result do Turno'!AJ126</f>
        <v>PAULO SOEIRO</v>
      </c>
      <c r="L126" s="226" t="n">
        <f aca="false">'Result do Turno'!AK126</f>
        <v>1</v>
      </c>
      <c r="M126" s="48" t="n">
        <f aca="false">IF(L126=1,1,IF(L125=1,1,0))</f>
        <v>1</v>
      </c>
      <c r="N126" s="230" t="str">
        <f aca="false">IF(Q126=1,IF(P126=1,"»",""),IF('Result do Turno'!AW126="(D)","(D)",""))</f>
        <v>»</v>
      </c>
      <c r="O126" s="231" t="str">
        <f aca="false">'Result do Turno'!AX126</f>
        <v>PAULO SOEIRO</v>
      </c>
      <c r="P126" s="226" t="n">
        <f aca="false">'Result do Turno'!AY126</f>
        <v>1</v>
      </c>
      <c r="Q126" s="48" t="n">
        <f aca="false">IF(P126=1,1,IF(P125=1,1,0))</f>
        <v>1</v>
      </c>
      <c r="R126" s="230" t="str">
        <f aca="false">IF(U126=1,IF(T126=1,"»",""),IF('Result do Turno'!BK126="(D)","(D)",""))</f>
        <v/>
      </c>
      <c r="S126" s="231" t="str">
        <f aca="false">'Result do Turno'!BL126</f>
        <v>JOÃO GABRIEL</v>
      </c>
      <c r="T126" s="226" t="n">
        <f aca="false">'Result do Turno'!BM126</f>
        <v>0</v>
      </c>
      <c r="U126" s="48" t="n">
        <f aca="false">IF(T126=1,1,IF(T125=1,1,0))</f>
        <v>0</v>
      </c>
      <c r="V126" s="230" t="str">
        <f aca="false">IF(Y126=1,IF(X126=1,"»",""),IF('Result do Turno'!BY126="(D)","(D)",""))</f>
        <v>»</v>
      </c>
      <c r="W126" s="231" t="str">
        <f aca="false">'Result do Turno'!BZ126</f>
        <v>PAULO SOEIRO</v>
      </c>
      <c r="X126" s="48" t="n">
        <f aca="false">'Result do Turno'!CA126</f>
        <v>1</v>
      </c>
      <c r="Y126" s="48" t="n">
        <f aca="false">IF(X126=1,1,IF(X125=1,1,0))</f>
        <v>1</v>
      </c>
    </row>
    <row r="127" customFormat="false" ht="15" hidden="false" customHeight="false" outlineLevel="0" collapsed="false">
      <c r="H127" s="212"/>
      <c r="I127" s="48"/>
      <c r="L127" s="212"/>
      <c r="M127" s="48"/>
      <c r="Q127" s="48"/>
      <c r="T127" s="212"/>
      <c r="U127" s="48"/>
      <c r="X127" s="234"/>
      <c r="Y127" s="48"/>
    </row>
    <row r="128" s="168" customFormat="true" ht="22.5" hidden="false" customHeight="true" outlineLevel="0" collapsed="false">
      <c r="B128" s="232" t="s">
        <v>131</v>
      </c>
      <c r="C128" s="232" t="s">
        <v>131</v>
      </c>
      <c r="F128" s="218" t="str">
        <f aca="false">F119</f>
        <v>3o TURNO - 1a RODADA</v>
      </c>
      <c r="G128" s="218" t="s">
        <v>148</v>
      </c>
      <c r="H128" s="219"/>
      <c r="I128" s="220"/>
      <c r="J128" s="218" t="str">
        <f aca="false">J119</f>
        <v>3o TURNO - 2a RODADA</v>
      </c>
      <c r="K128" s="218" t="s">
        <v>148</v>
      </c>
      <c r="L128" s="219"/>
      <c r="M128" s="220"/>
      <c r="N128" s="218" t="str">
        <f aca="false">N119</f>
        <v>3o TURNO - 3a RODADA</v>
      </c>
      <c r="O128" s="218" t="s">
        <v>148</v>
      </c>
      <c r="P128" s="219"/>
      <c r="Q128" s="220"/>
      <c r="R128" s="218" t="str">
        <f aca="false">R119</f>
        <v>3o TURNO - 4a RODADA</v>
      </c>
      <c r="S128" s="218" t="s">
        <v>148</v>
      </c>
      <c r="T128" s="219"/>
      <c r="U128" s="220"/>
      <c r="V128" s="218" t="str">
        <f aca="false">V119</f>
        <v>3o TURNO - 5a RODADA</v>
      </c>
      <c r="W128" s="218" t="s">
        <v>148</v>
      </c>
      <c r="X128" s="234"/>
      <c r="Y128" s="48"/>
    </row>
    <row r="129" s="168" customFormat="true" ht="24.75" hidden="false" customHeight="true" outlineLevel="0" collapsed="false">
      <c r="B129" s="178" t="s">
        <v>30</v>
      </c>
      <c r="C129" s="178"/>
      <c r="F129" s="221"/>
      <c r="G129" s="222" t="str">
        <f aca="false">G120</f>
        <v>23 a 29 Mai</v>
      </c>
      <c r="H129" s="223"/>
      <c r="I129" s="220"/>
      <c r="J129" s="221"/>
      <c r="K129" s="222" t="str">
        <f aca="false">K120</f>
        <v>30 a 05 Jun</v>
      </c>
      <c r="L129" s="223"/>
      <c r="M129" s="220"/>
      <c r="N129" s="221"/>
      <c r="O129" s="222" t="str">
        <f aca="false">O120</f>
        <v>06 a 12 Jun</v>
      </c>
      <c r="P129" s="223"/>
      <c r="Q129" s="220"/>
      <c r="R129" s="221"/>
      <c r="S129" s="222" t="str">
        <f aca="false">S120</f>
        <v>13 a 19 Jun</v>
      </c>
      <c r="T129" s="223"/>
      <c r="U129" s="220"/>
      <c r="V129" s="221"/>
      <c r="W129" s="222" t="str">
        <f aca="false">W120</f>
        <v>20 a 26 Jun</v>
      </c>
      <c r="X129" s="234"/>
      <c r="Y129" s="48"/>
    </row>
    <row r="130" customFormat="false" ht="15" hidden="false" customHeight="false" outlineLevel="0" collapsed="false">
      <c r="B130" s="183" t="n">
        <v>1</v>
      </c>
      <c r="C130" s="50" t="str">
        <f aca="false">'Result do Turno'!D130</f>
        <v>ALFREDO DIAS</v>
      </c>
      <c r="F130" s="224" t="str">
        <f aca="false">IF('Result do Turno'!U130="(D)","(D)","")</f>
        <v/>
      </c>
      <c r="G130" s="225" t="str">
        <f aca="false">'Result do Turno'!V130</f>
        <v>ALFREDO DIAS</v>
      </c>
      <c r="H130" s="226" t="n">
        <f aca="false">'Result do Turno'!W130</f>
        <v>1</v>
      </c>
      <c r="I130" s="48" t="n">
        <f aca="false">IF(H130=1,1,IF(H131=1,1,0))</f>
        <v>1</v>
      </c>
      <c r="J130" s="224" t="str">
        <f aca="false">IF('Result do Turno'!AI130="(D)","(D)","")</f>
        <v>(D)</v>
      </c>
      <c r="K130" s="225" t="str">
        <f aca="false">'Result do Turno'!AJ130</f>
        <v>ALFREDO DIAS</v>
      </c>
      <c r="L130" s="226" t="n">
        <f aca="false">'Result do Turno'!AK130</f>
        <v>0</v>
      </c>
      <c r="M130" s="48" t="n">
        <f aca="false">IF(L130=1,1,IF(L131=1,1,0))</f>
        <v>1</v>
      </c>
      <c r="N130" s="224" t="str">
        <f aca="false">IF('Result do Turno'!AW130="(D)","(D)","")</f>
        <v/>
      </c>
      <c r="O130" s="225" t="str">
        <f aca="false">'Result do Turno'!AX130</f>
        <v>ALFREDO DIAS</v>
      </c>
      <c r="P130" s="226" t="n">
        <f aca="false">'Result do Turno'!AY130</f>
        <v>0</v>
      </c>
      <c r="Q130" s="48" t="n">
        <f aca="false">IF(P130=1,1,IF(P131=1,1,0))</f>
        <v>1</v>
      </c>
      <c r="R130" s="224" t="str">
        <f aca="false">IF('Result do Turno'!BK130="(D)","(D)","")</f>
        <v>(D)</v>
      </c>
      <c r="S130" s="225" t="str">
        <f aca="false">'Result do Turno'!BL130</f>
        <v>ALFREDO DIAS</v>
      </c>
      <c r="T130" s="226" t="n">
        <f aca="false">'Result do Turno'!BM130</f>
        <v>1</v>
      </c>
      <c r="U130" s="48" t="n">
        <f aca="false">IF(T130=1,1,IF(T131=1,1,0))</f>
        <v>1</v>
      </c>
      <c r="V130" s="224" t="str">
        <f aca="false">IF('Result do Turno'!BY130="(D)","(D)","")</f>
        <v/>
      </c>
      <c r="W130" s="225" t="str">
        <f aca="false">'Result do Turno'!BZ130</f>
        <v>ALFREDO DIAS</v>
      </c>
      <c r="X130" s="234" t="n">
        <f aca="false">'Result do Turno'!CA130</f>
        <v>1</v>
      </c>
      <c r="Y130" s="48" t="n">
        <f aca="false">IF(X130=1,1,IF(X131=1,1,0))</f>
        <v>1</v>
      </c>
    </row>
    <row r="131" customFormat="false" ht="15" hidden="false" customHeight="false" outlineLevel="0" collapsed="false">
      <c r="B131" s="183" t="n">
        <v>2</v>
      </c>
      <c r="C131" s="50" t="str">
        <f aca="false">'Result do Turno'!D131</f>
        <v>JOAO NETTO</v>
      </c>
      <c r="F131" s="227" t="str">
        <f aca="false">IF('Result do Turno'!U131="(D)","(D)","")</f>
        <v>(D)</v>
      </c>
      <c r="G131" s="228" t="str">
        <f aca="false">'Result do Turno'!V131</f>
        <v>VITOR PORTO</v>
      </c>
      <c r="H131" s="226" t="n">
        <f aca="false">'Result do Turno'!W131</f>
        <v>0</v>
      </c>
      <c r="I131" s="48" t="n">
        <f aca="false">IF(H131=1,1,IF(H130=1,1,0))</f>
        <v>1</v>
      </c>
      <c r="J131" s="227" t="str">
        <f aca="false">IF('Result do Turno'!AI131="(D)","(D)","")</f>
        <v/>
      </c>
      <c r="K131" s="228" t="str">
        <f aca="false">'Result do Turno'!AJ131</f>
        <v>CARLOS SILVEIRA</v>
      </c>
      <c r="L131" s="226" t="n">
        <f aca="false">'Result do Turno'!AK131</f>
        <v>1</v>
      </c>
      <c r="M131" s="48" t="n">
        <f aca="false">IF(L131=1,1,IF(L130=1,1,0))</f>
        <v>1</v>
      </c>
      <c r="N131" s="227" t="str">
        <f aca="false">IF('Result do Turno'!AW131="(D)","(D)","")</f>
        <v>(D)</v>
      </c>
      <c r="O131" s="228" t="str">
        <f aca="false">'Result do Turno'!AX131</f>
        <v>VAGNER BERBAT</v>
      </c>
      <c r="P131" s="226" t="n">
        <f aca="false">'Result do Turno'!AY131</f>
        <v>1</v>
      </c>
      <c r="Q131" s="48" t="n">
        <f aca="false">IF(P131=1,1,IF(P130=1,1,0))</f>
        <v>1</v>
      </c>
      <c r="R131" s="227" t="str">
        <f aca="false">IF('Result do Turno'!BK131="(D)","(D)","")</f>
        <v/>
      </c>
      <c r="S131" s="228" t="str">
        <f aca="false">'Result do Turno'!BL131</f>
        <v>RAÍ LIMA</v>
      </c>
      <c r="T131" s="226" t="n">
        <f aca="false">'Result do Turno'!BM131</f>
        <v>0</v>
      </c>
      <c r="U131" s="48" t="n">
        <f aca="false">IF(T131=1,1,IF(T130=1,1,0))</f>
        <v>1</v>
      </c>
      <c r="V131" s="227" t="str">
        <f aca="false">IF('Result do Turno'!BY131="(D)","(D)","")</f>
        <v>(D)</v>
      </c>
      <c r="W131" s="228" t="str">
        <f aca="false">'Result do Turno'!BZ131</f>
        <v>JOAO NETTO</v>
      </c>
      <c r="X131" s="234" t="n">
        <f aca="false">'Result do Turno'!CA131</f>
        <v>0</v>
      </c>
      <c r="Y131" s="48" t="n">
        <f aca="false">IF(X131=1,1,IF(X130=1,1,0))</f>
        <v>1</v>
      </c>
    </row>
    <row r="132" customFormat="false" ht="15" hidden="false" customHeight="false" outlineLevel="0" collapsed="false">
      <c r="B132" s="183" t="n">
        <v>3</v>
      </c>
      <c r="C132" s="50" t="str">
        <f aca="false">'Result do Turno'!D132</f>
        <v>RAÍ LIMA</v>
      </c>
      <c r="F132" s="224" t="str">
        <f aca="false">IF('Result do Turno'!U132="(D)","(D)","")</f>
        <v/>
      </c>
      <c r="G132" s="225" t="str">
        <f aca="false">'Result do Turno'!V132</f>
        <v>JOAO NETTO</v>
      </c>
      <c r="H132" s="226" t="n">
        <f aca="false">'Result do Turno'!W132</f>
        <v>0</v>
      </c>
      <c r="I132" s="48" t="n">
        <f aca="false">IF(H132=1,1,IF(H133=1,1,0))</f>
        <v>1</v>
      </c>
      <c r="J132" s="224" t="str">
        <f aca="false">IF('Result do Turno'!AI132="(D)","(D)","")</f>
        <v>(D)</v>
      </c>
      <c r="K132" s="225" t="str">
        <f aca="false">'Result do Turno'!AJ132</f>
        <v>JOAO NETTO</v>
      </c>
      <c r="L132" s="226" t="n">
        <f aca="false">'Result do Turno'!AK132</f>
        <v>0</v>
      </c>
      <c r="M132" s="48" t="n">
        <f aca="false">IF(L132=1,1,IF(L133=1,1,0))</f>
        <v>1</v>
      </c>
      <c r="N132" s="224" t="str">
        <f aca="false">IF('Result do Turno'!AW132="(D)","(D)","")</f>
        <v/>
      </c>
      <c r="O132" s="225" t="str">
        <f aca="false">'Result do Turno'!AX132</f>
        <v>JOAO NETTO</v>
      </c>
      <c r="P132" s="226" t="n">
        <f aca="false">'Result do Turno'!AY132</f>
        <v>1</v>
      </c>
      <c r="Q132" s="48" t="n">
        <f aca="false">IF(P132=1,1,IF(P133=1,1,0))</f>
        <v>1</v>
      </c>
      <c r="R132" s="224" t="str">
        <f aca="false">IF('Result do Turno'!BK132="(D)","(D)","")</f>
        <v/>
      </c>
      <c r="S132" s="225" t="str">
        <f aca="false">'Result do Turno'!BL132</f>
        <v>JOAO NETTO</v>
      </c>
      <c r="T132" s="226" t="n">
        <f aca="false">'Result do Turno'!BM132</f>
        <v>1</v>
      </c>
      <c r="U132" s="48" t="n">
        <f aca="false">IF(T132=1,1,IF(T133=1,1,0))</f>
        <v>1</v>
      </c>
      <c r="V132" s="224" t="str">
        <f aca="false">IF('Result do Turno'!BY132="(D)","(D)","")</f>
        <v>(D)</v>
      </c>
      <c r="W132" s="225" t="str">
        <f aca="false">'Result do Turno'!BZ132</f>
        <v>RAÍ LIMA</v>
      </c>
      <c r="X132" s="234" t="n">
        <f aca="false">'Result do Turno'!CA132</f>
        <v>0</v>
      </c>
      <c r="Y132" s="48" t="n">
        <f aca="false">IF(X132=1,1,IF(X133=1,1,0))</f>
        <v>1</v>
      </c>
    </row>
    <row r="133" customFormat="false" ht="15" hidden="false" customHeight="false" outlineLevel="0" collapsed="false">
      <c r="B133" s="183" t="n">
        <v>4</v>
      </c>
      <c r="C133" s="50" t="str">
        <f aca="false">'Result do Turno'!D133</f>
        <v>VAGNER BERBAT</v>
      </c>
      <c r="F133" s="227" t="str">
        <f aca="false">IF('Result do Turno'!U133="(D)","(D)","")</f>
        <v>(D)</v>
      </c>
      <c r="G133" s="228" t="str">
        <f aca="false">'Result do Turno'!V133</f>
        <v>CARLOS SILVEIRA</v>
      </c>
      <c r="H133" s="226" t="n">
        <f aca="false">'Result do Turno'!W133</f>
        <v>1</v>
      </c>
      <c r="I133" s="48" t="n">
        <f aca="false">IF(H133=1,1,IF(H132=1,1,0))</f>
        <v>1</v>
      </c>
      <c r="J133" s="227" t="str">
        <f aca="false">IF('Result do Turno'!AI133="(D)","(D)","")</f>
        <v/>
      </c>
      <c r="K133" s="228" t="str">
        <f aca="false">'Result do Turno'!AJ133</f>
        <v>VAGNER BERBAT</v>
      </c>
      <c r="L133" s="226" t="n">
        <f aca="false">'Result do Turno'!AK133</f>
        <v>1</v>
      </c>
      <c r="M133" s="48" t="n">
        <f aca="false">IF(L133=1,1,IF(L132=1,1,0))</f>
        <v>1</v>
      </c>
      <c r="N133" s="227" t="str">
        <f aca="false">IF('Result do Turno'!AW133="(D)","(D)","")</f>
        <v>(D)</v>
      </c>
      <c r="O133" s="228" t="str">
        <f aca="false">'Result do Turno'!AX133</f>
        <v>RAÍ LIMA</v>
      </c>
      <c r="P133" s="226" t="n">
        <f aca="false">'Result do Turno'!AY133</f>
        <v>0</v>
      </c>
      <c r="Q133" s="48" t="n">
        <f aca="false">IF(P133=1,1,IF(P132=1,1,0))</f>
        <v>1</v>
      </c>
      <c r="R133" s="227" t="str">
        <f aca="false">IF('Result do Turno'!BK133="(D)","(D)","")</f>
        <v>(D)</v>
      </c>
      <c r="S133" s="228" t="str">
        <f aca="false">'Result do Turno'!BL133</f>
        <v>VITOR PORTO</v>
      </c>
      <c r="T133" s="226" t="n">
        <f aca="false">'Result do Turno'!BM133</f>
        <v>0</v>
      </c>
      <c r="U133" s="48" t="n">
        <f aca="false">IF(T133=1,1,IF(T132=1,1,0))</f>
        <v>1</v>
      </c>
      <c r="V133" s="227" t="str">
        <f aca="false">IF('Result do Turno'!BY133="(D)","(D)","")</f>
        <v/>
      </c>
      <c r="W133" s="228" t="str">
        <f aca="false">'Result do Turno'!BZ133</f>
        <v>CARLOS SILVEIRA</v>
      </c>
      <c r="X133" s="234" t="n">
        <f aca="false">'Result do Turno'!CA133</f>
        <v>1</v>
      </c>
      <c r="Y133" s="48" t="n">
        <f aca="false">IF(X133=1,1,IF(X132=1,1,0))</f>
        <v>1</v>
      </c>
    </row>
    <row r="134" customFormat="false" ht="15" hidden="false" customHeight="false" outlineLevel="0" collapsed="false">
      <c r="B134" s="183" t="n">
        <v>5</v>
      </c>
      <c r="C134" s="50" t="str">
        <f aca="false">'Result do Turno'!D134</f>
        <v>CARLOS SILVEIRA</v>
      </c>
      <c r="F134" s="224" t="str">
        <f aca="false">IF('Result do Turno'!U134="(D)","(D)","")</f>
        <v/>
      </c>
      <c r="G134" s="225" t="str">
        <f aca="false">'Result do Turno'!V134</f>
        <v>RAÍ LIMA</v>
      </c>
      <c r="H134" s="226" t="n">
        <f aca="false">'Result do Turno'!W134</f>
        <v>0</v>
      </c>
      <c r="I134" s="48" t="n">
        <f aca="false">IF(H134=1,1,IF(H135=1,1,0))</f>
        <v>1</v>
      </c>
      <c r="J134" s="224" t="str">
        <f aca="false">IF('Result do Turno'!AI134="(D)","(D)","")</f>
        <v>(D)</v>
      </c>
      <c r="K134" s="225" t="str">
        <f aca="false">'Result do Turno'!AJ134</f>
        <v>RAÍ LIMA</v>
      </c>
      <c r="L134" s="226" t="n">
        <f aca="false">'Result do Turno'!AK134</f>
        <v>0</v>
      </c>
      <c r="M134" s="48" t="n">
        <f aca="false">IF(L134=1,1,IF(L135=1,1,0))</f>
        <v>1</v>
      </c>
      <c r="N134" s="224" t="str">
        <f aca="false">IF('Result do Turno'!AW134="(D)","(D)","")</f>
        <v/>
      </c>
      <c r="O134" s="225" t="str">
        <f aca="false">'Result do Turno'!AX134</f>
        <v>CARLOS SILVEIRA</v>
      </c>
      <c r="P134" s="226" t="n">
        <f aca="false">'Result do Turno'!AY134</f>
        <v>1</v>
      </c>
      <c r="Q134" s="48" t="n">
        <f aca="false">IF(P134=1,1,IF(P135=1,1,0))</f>
        <v>1</v>
      </c>
      <c r="R134" s="224" t="str">
        <f aca="false">IF('Result do Turno'!BK134="(D)","(D)","")</f>
        <v>(D)</v>
      </c>
      <c r="S134" s="225" t="str">
        <f aca="false">'Result do Turno'!BL134</f>
        <v>CARLOS SILVEIRA</v>
      </c>
      <c r="T134" s="226" t="n">
        <f aca="false">'Result do Turno'!BM134</f>
        <v>1</v>
      </c>
      <c r="U134" s="48" t="n">
        <f aca="false">IF(T134=1,1,IF(T135=1,1,0))</f>
        <v>1</v>
      </c>
      <c r="V134" s="224" t="str">
        <f aca="false">IF('Result do Turno'!BY134="(D)","(D)","")</f>
        <v>(D)</v>
      </c>
      <c r="W134" s="225" t="str">
        <f aca="false">'Result do Turno'!BZ134</f>
        <v>VAGNER BERBAT</v>
      </c>
      <c r="X134" s="234" t="n">
        <f aca="false">'Result do Turno'!CA134</f>
        <v>1</v>
      </c>
      <c r="Y134" s="48" t="n">
        <f aca="false">IF(X134=1,1,IF(X135=1,1,0))</f>
        <v>1</v>
      </c>
    </row>
    <row r="135" customFormat="false" ht="15" hidden="false" customHeight="false" outlineLevel="0" collapsed="false">
      <c r="B135" s="190" t="n">
        <v>6</v>
      </c>
      <c r="C135" s="101" t="str">
        <f aca="false">'Result do Turno'!D135</f>
        <v>VITOR PORTO</v>
      </c>
      <c r="F135" s="230" t="str">
        <f aca="false">IF('Result do Turno'!U135="(D)","(D)","")</f>
        <v>(D)</v>
      </c>
      <c r="G135" s="231" t="str">
        <f aca="false">'Result do Turno'!V135</f>
        <v>VAGNER BERBAT</v>
      </c>
      <c r="H135" s="226" t="n">
        <f aca="false">'Result do Turno'!W135</f>
        <v>1</v>
      </c>
      <c r="I135" s="48" t="n">
        <f aca="false">IF(H135=1,1,IF(H134=1,1,0))</f>
        <v>1</v>
      </c>
      <c r="J135" s="230" t="str">
        <f aca="false">IF('Result do Turno'!AI135="(D)","(D)","")</f>
        <v/>
      </c>
      <c r="K135" s="231" t="str">
        <f aca="false">'Result do Turno'!AJ135</f>
        <v>VITOR PORTO</v>
      </c>
      <c r="L135" s="226" t="n">
        <f aca="false">'Result do Turno'!AK135</f>
        <v>1</v>
      </c>
      <c r="M135" s="48" t="n">
        <f aca="false">IF(L135=1,1,IF(L134=1,1,0))</f>
        <v>1</v>
      </c>
      <c r="N135" s="230" t="str">
        <f aca="false">IF('Result do Turno'!AW135="(D)","(D)","")</f>
        <v>(D)</v>
      </c>
      <c r="O135" s="231" t="str">
        <f aca="false">'Result do Turno'!AX135</f>
        <v>VITOR PORTO</v>
      </c>
      <c r="P135" s="226" t="n">
        <f aca="false">'Result do Turno'!AY135</f>
        <v>0</v>
      </c>
      <c r="Q135" s="48" t="n">
        <f aca="false">IF(P135=1,1,IF(P134=1,1,0))</f>
        <v>1</v>
      </c>
      <c r="R135" s="230" t="str">
        <f aca="false">IF('Result do Turno'!BK135="(D)","(D)","")</f>
        <v/>
      </c>
      <c r="S135" s="231" t="str">
        <f aca="false">'Result do Turno'!BL135</f>
        <v>VAGNER BERBAT</v>
      </c>
      <c r="T135" s="226" t="n">
        <f aca="false">'Result do Turno'!BM135</f>
        <v>0</v>
      </c>
      <c r="U135" s="48" t="n">
        <f aca="false">IF(T135=1,1,IF(T134=1,1,0))</f>
        <v>1</v>
      </c>
      <c r="V135" s="230" t="str">
        <f aca="false">IF('Result do Turno'!BY135="(D)","(D)","")</f>
        <v/>
      </c>
      <c r="W135" s="231" t="str">
        <f aca="false">'Result do Turno'!BZ135</f>
        <v>VITOR PORTO</v>
      </c>
      <c r="X135" s="234" t="n">
        <f aca="false">'Result do Turno'!CA135</f>
        <v>0</v>
      </c>
      <c r="Y135" s="48" t="n">
        <f aca="false">IF(X135=1,1,IF(X134=1,1,0))</f>
        <v>1</v>
      </c>
    </row>
    <row r="137" s="168" customFormat="true" ht="22.5" hidden="false" customHeight="true" outlineLevel="0" collapsed="false">
      <c r="B137" s="232" t="s">
        <v>132</v>
      </c>
      <c r="C137" s="232" t="s">
        <v>131</v>
      </c>
      <c r="F137" s="218" t="str">
        <f aca="false">F128</f>
        <v>3o TURNO - 1a RODADA</v>
      </c>
      <c r="G137" s="218" t="s">
        <v>148</v>
      </c>
      <c r="H137" s="219"/>
      <c r="I137" s="220"/>
      <c r="J137" s="218" t="str">
        <f aca="false">J128</f>
        <v>3o TURNO - 2a RODADA</v>
      </c>
      <c r="K137" s="218" t="s">
        <v>148</v>
      </c>
      <c r="L137" s="219"/>
      <c r="M137" s="220"/>
      <c r="N137" s="218" t="str">
        <f aca="false">N128</f>
        <v>3o TURNO - 3a RODADA</v>
      </c>
      <c r="O137" s="218" t="s">
        <v>148</v>
      </c>
      <c r="P137" s="219"/>
      <c r="Q137" s="220"/>
      <c r="R137" s="218" t="str">
        <f aca="false">R128</f>
        <v>3o TURNO - 4a RODADA</v>
      </c>
      <c r="S137" s="218" t="s">
        <v>148</v>
      </c>
      <c r="T137" s="219"/>
      <c r="U137" s="220"/>
      <c r="V137" s="218" t="str">
        <f aca="false">V128</f>
        <v>3o TURNO - 5a RODADA</v>
      </c>
      <c r="W137" s="218" t="s">
        <v>148</v>
      </c>
      <c r="X137" s="234"/>
      <c r="Y137" s="48"/>
    </row>
    <row r="138" s="168" customFormat="true" ht="24.75" hidden="false" customHeight="true" outlineLevel="0" collapsed="false">
      <c r="B138" s="178" t="s">
        <v>30</v>
      </c>
      <c r="C138" s="178"/>
      <c r="F138" s="221"/>
      <c r="G138" s="222" t="str">
        <f aca="false">G129</f>
        <v>23 a 29 Mai</v>
      </c>
      <c r="H138" s="223"/>
      <c r="I138" s="220"/>
      <c r="J138" s="221"/>
      <c r="K138" s="222" t="str">
        <f aca="false">K129</f>
        <v>30 a 05 Jun</v>
      </c>
      <c r="L138" s="223"/>
      <c r="M138" s="220"/>
      <c r="N138" s="221"/>
      <c r="O138" s="222" t="str">
        <f aca="false">O129</f>
        <v>06 a 12 Jun</v>
      </c>
      <c r="P138" s="223"/>
      <c r="Q138" s="220"/>
      <c r="R138" s="221"/>
      <c r="S138" s="222" t="str">
        <f aca="false">S129</f>
        <v>13 a 19 Jun</v>
      </c>
      <c r="T138" s="223"/>
      <c r="U138" s="220"/>
      <c r="V138" s="221"/>
      <c r="W138" s="222" t="str">
        <f aca="false">W129</f>
        <v>20 a 26 Jun</v>
      </c>
      <c r="X138" s="234"/>
      <c r="Y138" s="48"/>
    </row>
    <row r="139" customFormat="false" ht="15" hidden="false" customHeight="false" outlineLevel="0" collapsed="false">
      <c r="B139" s="183" t="n">
        <v>1</v>
      </c>
      <c r="C139" s="50" t="str">
        <f aca="false">'Result do Turno'!D139</f>
        <v>THAMER HATEN</v>
      </c>
      <c r="F139" s="224" t="str">
        <f aca="false">IF('Result do Turno'!U139="(D)","(D)","")</f>
        <v/>
      </c>
      <c r="G139" s="225" t="str">
        <f aca="false">'Result do Turno'!V139</f>
        <v>THAMER HATEN</v>
      </c>
      <c r="H139" s="226" t="n">
        <f aca="false">'Result do Turno'!W139</f>
        <v>1</v>
      </c>
      <c r="I139" s="48" t="n">
        <f aca="false">IF(H139=1,1,IF(H140=1,1,0))</f>
        <v>1</v>
      </c>
      <c r="J139" s="224" t="str">
        <f aca="false">IF('Result do Turno'!AI139="(D)","(D)","")</f>
        <v>(D)</v>
      </c>
      <c r="K139" s="225" t="str">
        <f aca="false">'Result do Turno'!AJ139</f>
        <v>THAMER HATEN</v>
      </c>
      <c r="L139" s="226" t="n">
        <f aca="false">'Result do Turno'!AK139</f>
        <v>1</v>
      </c>
      <c r="M139" s="48" t="n">
        <f aca="false">IF(L139=1,1,IF(L140=1,1,0))</f>
        <v>1</v>
      </c>
      <c r="N139" s="224" t="str">
        <f aca="false">IF('Result do Turno'!AW139="(D)","(D)","")</f>
        <v/>
      </c>
      <c r="O139" s="225" t="str">
        <f aca="false">'Result do Turno'!AX139</f>
        <v>THAMER HATEN</v>
      </c>
      <c r="P139" s="226" t="n">
        <f aca="false">'Result do Turno'!AY139</f>
        <v>0</v>
      </c>
      <c r="Q139" s="48" t="n">
        <f aca="false">IF(P139=1,1,IF(P140=1,1,0))</f>
        <v>0</v>
      </c>
      <c r="R139" s="224" t="str">
        <f aca="false">IF('Result do Turno'!BK139="(D)","(D)","")</f>
        <v>(D)</v>
      </c>
      <c r="S139" s="225" t="str">
        <f aca="false">'Result do Turno'!BL139</f>
        <v>THAMER HATEN</v>
      </c>
      <c r="T139" s="226" t="n">
        <f aca="false">'Result do Turno'!BM139</f>
        <v>0</v>
      </c>
      <c r="U139" s="48" t="n">
        <f aca="false">IF(T139=1,1,IF(T140=1,1,0))</f>
        <v>1</v>
      </c>
      <c r="V139" s="224" t="str">
        <f aca="false">IF('Result do Turno'!BY139="(D)","(D)","")</f>
        <v/>
      </c>
      <c r="W139" s="225" t="str">
        <f aca="false">'Result do Turno'!BZ139</f>
        <v>THAMER HATEN</v>
      </c>
      <c r="X139" s="234" t="n">
        <f aca="false">'Result do Turno'!CA139</f>
        <v>0</v>
      </c>
      <c r="Y139" s="48" t="n">
        <f aca="false">IF(X139=1,1,IF(X140=1,1,0))</f>
        <v>1</v>
      </c>
    </row>
    <row r="140" customFormat="false" ht="15" hidden="false" customHeight="false" outlineLevel="0" collapsed="false">
      <c r="B140" s="183" t="n">
        <v>2</v>
      </c>
      <c r="C140" s="50" t="str">
        <f aca="false">'Result do Turno'!D140</f>
        <v>MARCOS DRUMOND</v>
      </c>
      <c r="F140" s="227" t="str">
        <f aca="false">IF('Result do Turno'!U140="(D)","(D)","")</f>
        <v>(D)</v>
      </c>
      <c r="G140" s="228" t="str">
        <f aca="false">'Result do Turno'!V140</f>
        <v>LUIZ MUGLIA</v>
      </c>
      <c r="H140" s="226" t="n">
        <f aca="false">'Result do Turno'!W140</f>
        <v>0</v>
      </c>
      <c r="I140" s="48" t="n">
        <f aca="false">IF(H140=1,1,IF(H139=1,1,0))</f>
        <v>1</v>
      </c>
      <c r="J140" s="227" t="str">
        <f aca="false">IF('Result do Turno'!AI140="(D)","(D)","")</f>
        <v/>
      </c>
      <c r="K140" s="228" t="str">
        <f aca="false">'Result do Turno'!AJ140</f>
        <v>ROSANGELA NOBLAT</v>
      </c>
      <c r="L140" s="226" t="n">
        <f aca="false">'Result do Turno'!AK140</f>
        <v>0</v>
      </c>
      <c r="M140" s="48" t="n">
        <f aca="false">IF(L140=1,1,IF(L139=1,1,0))</f>
        <v>1</v>
      </c>
      <c r="N140" s="227" t="str">
        <f aca="false">IF('Result do Turno'!AW140="(D)","(D)","")</f>
        <v>(D)</v>
      </c>
      <c r="O140" s="228" t="str">
        <f aca="false">'Result do Turno'!AX140</f>
        <v>ALEXON LEITE</v>
      </c>
      <c r="P140" s="226" t="n">
        <f aca="false">'Result do Turno'!AY140</f>
        <v>0</v>
      </c>
      <c r="Q140" s="48" t="n">
        <f aca="false">IF(P140=1,1,IF(P139=1,1,0))</f>
        <v>0</v>
      </c>
      <c r="R140" s="227" t="str">
        <f aca="false">IF('Result do Turno'!BK140="(D)","(D)","")</f>
        <v/>
      </c>
      <c r="S140" s="228" t="str">
        <f aca="false">'Result do Turno'!BL140</f>
        <v>JOAO GILBERTO</v>
      </c>
      <c r="T140" s="226" t="n">
        <f aca="false">'Result do Turno'!BM140</f>
        <v>1</v>
      </c>
      <c r="U140" s="48" t="n">
        <f aca="false">IF(T140=1,1,IF(T139=1,1,0))</f>
        <v>1</v>
      </c>
      <c r="V140" s="227" t="str">
        <f aca="false">IF('Result do Turno'!BY140="(D)","(D)","")</f>
        <v>(D)</v>
      </c>
      <c r="W140" s="228" t="str">
        <f aca="false">'Result do Turno'!BZ140</f>
        <v>MARCOS DRUMOND</v>
      </c>
      <c r="X140" s="234" t="n">
        <f aca="false">'Result do Turno'!CA140</f>
        <v>1</v>
      </c>
      <c r="Y140" s="48" t="n">
        <f aca="false">IF(X140=1,1,IF(X139=1,1,0))</f>
        <v>1</v>
      </c>
    </row>
    <row r="141" customFormat="false" ht="15" hidden="false" customHeight="false" outlineLevel="0" collapsed="false">
      <c r="B141" s="183" t="n">
        <v>3</v>
      </c>
      <c r="C141" s="50" t="str">
        <f aca="false">'Result do Turno'!D141</f>
        <v>JOAO GILBERTO</v>
      </c>
      <c r="F141" s="224" t="str">
        <f aca="false">IF('Result do Turno'!U141="(D)","(D)","")</f>
        <v/>
      </c>
      <c r="G141" s="225" t="str">
        <f aca="false">'Result do Turno'!V141</f>
        <v>MARCOS DRUMOND</v>
      </c>
      <c r="H141" s="226" t="n">
        <f aca="false">'Result do Turno'!W141</f>
        <v>1</v>
      </c>
      <c r="I141" s="48" t="n">
        <f aca="false">IF(H141=1,1,IF(H142=1,1,0))</f>
        <v>1</v>
      </c>
      <c r="J141" s="224" t="str">
        <f aca="false">IF('Result do Turno'!AI141="(D)","(D)","")</f>
        <v>(D)</v>
      </c>
      <c r="K141" s="225" t="str">
        <f aca="false">'Result do Turno'!AJ141</f>
        <v>MARCOS DRUMOND</v>
      </c>
      <c r="L141" s="226" t="n">
        <f aca="false">'Result do Turno'!AK141</f>
        <v>1</v>
      </c>
      <c r="M141" s="48" t="n">
        <f aca="false">IF(L141=1,1,IF(L142=1,1,0))</f>
        <v>1</v>
      </c>
      <c r="N141" s="224" t="str">
        <f aca="false">IF('Result do Turno'!AW141="(D)","(D)","")</f>
        <v/>
      </c>
      <c r="O141" s="225" t="str">
        <f aca="false">'Result do Turno'!AX141</f>
        <v>MARCOS DRUMOND</v>
      </c>
      <c r="P141" s="226" t="n">
        <f aca="false">'Result do Turno'!AY141</f>
        <v>0</v>
      </c>
      <c r="Q141" s="48" t="n">
        <f aca="false">IF(P141=1,1,IF(P142=1,1,0))</f>
        <v>1</v>
      </c>
      <c r="R141" s="224" t="str">
        <f aca="false">IF('Result do Turno'!BK141="(D)","(D)","")</f>
        <v/>
      </c>
      <c r="S141" s="225" t="str">
        <f aca="false">'Result do Turno'!BL141</f>
        <v>MARCOS DRUMOND</v>
      </c>
      <c r="T141" s="226" t="n">
        <f aca="false">'Result do Turno'!BM141</f>
        <v>1</v>
      </c>
      <c r="U141" s="48" t="n">
        <f aca="false">IF(T141=1,1,IF(T142=1,1,0))</f>
        <v>1</v>
      </c>
      <c r="V141" s="224" t="str">
        <f aca="false">IF('Result do Turno'!BY141="(D)","(D)","")</f>
        <v>(D)</v>
      </c>
      <c r="W141" s="225" t="str">
        <f aca="false">'Result do Turno'!BZ141</f>
        <v>JOAO GILBERTO</v>
      </c>
      <c r="X141" s="234" t="n">
        <f aca="false">'Result do Turno'!CA141</f>
        <v>1</v>
      </c>
      <c r="Y141" s="48" t="n">
        <f aca="false">IF(X141=1,1,IF(X142=1,1,0))</f>
        <v>1</v>
      </c>
    </row>
    <row r="142" customFormat="false" ht="15" hidden="false" customHeight="false" outlineLevel="0" collapsed="false">
      <c r="B142" s="183" t="n">
        <v>4</v>
      </c>
      <c r="C142" s="50" t="str">
        <f aca="false">'Result do Turno'!D142</f>
        <v>ALEXON LEITE</v>
      </c>
      <c r="F142" s="227" t="str">
        <f aca="false">IF('Result do Turno'!U142="(D)","(D)","")</f>
        <v>(D)</v>
      </c>
      <c r="G142" s="228" t="str">
        <f aca="false">'Result do Turno'!V142</f>
        <v>ROSANGELA NOBLAT</v>
      </c>
      <c r="H142" s="226" t="n">
        <f aca="false">'Result do Turno'!W142</f>
        <v>0</v>
      </c>
      <c r="I142" s="48" t="n">
        <f aca="false">IF(H142=1,1,IF(H141=1,1,0))</f>
        <v>1</v>
      </c>
      <c r="J142" s="227" t="str">
        <f aca="false">IF('Result do Turno'!AI142="(D)","(D)","")</f>
        <v/>
      </c>
      <c r="K142" s="228" t="str">
        <f aca="false">'Result do Turno'!AJ142</f>
        <v>ALEXON LEITE</v>
      </c>
      <c r="L142" s="226" t="n">
        <f aca="false">'Result do Turno'!AK142</f>
        <v>0</v>
      </c>
      <c r="M142" s="48" t="n">
        <f aca="false">IF(L142=1,1,IF(L141=1,1,0))</f>
        <v>1</v>
      </c>
      <c r="N142" s="227" t="str">
        <f aca="false">IF('Result do Turno'!AW142="(D)","(D)","")</f>
        <v>(D)</v>
      </c>
      <c r="O142" s="228" t="str">
        <f aca="false">'Result do Turno'!AX142</f>
        <v>JOAO GILBERTO</v>
      </c>
      <c r="P142" s="226" t="n">
        <f aca="false">'Result do Turno'!AY142</f>
        <v>1</v>
      </c>
      <c r="Q142" s="48" t="n">
        <f aca="false">IF(P142=1,1,IF(P141=1,1,0))</f>
        <v>1</v>
      </c>
      <c r="R142" s="227" t="str">
        <f aca="false">IF('Result do Turno'!BK142="(D)","(D)","")</f>
        <v>(D)</v>
      </c>
      <c r="S142" s="228" t="str">
        <f aca="false">'Result do Turno'!BL142</f>
        <v>LUIZ MUGLIA</v>
      </c>
      <c r="T142" s="226" t="n">
        <f aca="false">'Result do Turno'!BM142</f>
        <v>0</v>
      </c>
      <c r="U142" s="48" t="n">
        <f aca="false">IF(T142=1,1,IF(T141=1,1,0))</f>
        <v>1</v>
      </c>
      <c r="V142" s="227" t="str">
        <f aca="false">IF('Result do Turno'!BY142="(D)","(D)","")</f>
        <v/>
      </c>
      <c r="W142" s="228" t="str">
        <f aca="false">'Result do Turno'!BZ142</f>
        <v>ROSANGELA NOBLAT</v>
      </c>
      <c r="X142" s="234" t="n">
        <f aca="false">'Result do Turno'!CA142</f>
        <v>0</v>
      </c>
      <c r="Y142" s="48" t="n">
        <f aca="false">IF(X142=1,1,IF(X141=1,1,0))</f>
        <v>1</v>
      </c>
    </row>
    <row r="143" customFormat="false" ht="15" hidden="false" customHeight="false" outlineLevel="0" collapsed="false">
      <c r="B143" s="183" t="n">
        <v>5</v>
      </c>
      <c r="C143" s="50" t="str">
        <f aca="false">'Result do Turno'!D143</f>
        <v>ROSANGELA NOBLAT</v>
      </c>
      <c r="F143" s="224" t="str">
        <f aca="false">IF('Result do Turno'!U143="(D)","(D)","")</f>
        <v/>
      </c>
      <c r="G143" s="225" t="str">
        <f aca="false">'Result do Turno'!V143</f>
        <v>JOAO GILBERTO</v>
      </c>
      <c r="H143" s="226" t="n">
        <f aca="false">'Result do Turno'!W143</f>
        <v>1</v>
      </c>
      <c r="I143" s="48" t="n">
        <f aca="false">IF(H143=1,1,IF(H144=1,1,0))</f>
        <v>1</v>
      </c>
      <c r="J143" s="224" t="str">
        <f aca="false">IF('Result do Turno'!AI143="(D)","(D)","")</f>
        <v>(D)</v>
      </c>
      <c r="K143" s="225" t="str">
        <f aca="false">'Result do Turno'!AJ143</f>
        <v>JOAO GILBERTO</v>
      </c>
      <c r="L143" s="226" t="n">
        <f aca="false">'Result do Turno'!AK143</f>
        <v>1</v>
      </c>
      <c r="M143" s="48" t="n">
        <f aca="false">IF(L143=1,1,IF(L144=1,1,0))</f>
        <v>1</v>
      </c>
      <c r="N143" s="224" t="str">
        <f aca="false">IF('Result do Turno'!AW143="(D)","(D)","")</f>
        <v/>
      </c>
      <c r="O143" s="225" t="str">
        <f aca="false">'Result do Turno'!AX143</f>
        <v>ROSANGELA NOBLAT</v>
      </c>
      <c r="P143" s="226" t="n">
        <f aca="false">'Result do Turno'!AY143</f>
        <v>1</v>
      </c>
      <c r="Q143" s="48" t="n">
        <f aca="false">IF(P143=1,1,IF(P144=1,1,0))</f>
        <v>1</v>
      </c>
      <c r="R143" s="224" t="str">
        <f aca="false">IF('Result do Turno'!BK143="(D)","(D)","")</f>
        <v>(D)</v>
      </c>
      <c r="S143" s="225" t="str">
        <f aca="false">'Result do Turno'!BL143</f>
        <v>ROSANGELA NOBLAT</v>
      </c>
      <c r="T143" s="226" t="n">
        <f aca="false">'Result do Turno'!BM143</f>
        <v>1</v>
      </c>
      <c r="U143" s="48" t="n">
        <f aca="false">IF(T143=1,1,IF(T144=1,1,0))</f>
        <v>1</v>
      </c>
      <c r="V143" s="224" t="str">
        <f aca="false">IF('Result do Turno'!BY143="(D)","(D)","")</f>
        <v>(D)</v>
      </c>
      <c r="W143" s="225" t="str">
        <f aca="false">'Result do Turno'!BZ143</f>
        <v>ALEXON LEITE</v>
      </c>
      <c r="X143" s="234" t="n">
        <f aca="false">'Result do Turno'!CA143</f>
        <v>1</v>
      </c>
      <c r="Y143" s="48" t="n">
        <f aca="false">IF(X143=1,1,IF(X144=1,1,0))</f>
        <v>1</v>
      </c>
    </row>
    <row r="144" customFormat="false" ht="15" hidden="false" customHeight="false" outlineLevel="0" collapsed="false">
      <c r="B144" s="190" t="n">
        <v>6</v>
      </c>
      <c r="C144" s="101" t="str">
        <f aca="false">'Result do Turno'!D144</f>
        <v>LUIZ MUGLIA</v>
      </c>
      <c r="F144" s="230" t="str">
        <f aca="false">IF('Result do Turno'!U144="(D)","(D)","")</f>
        <v>(D)</v>
      </c>
      <c r="G144" s="231" t="str">
        <f aca="false">'Result do Turno'!V144</f>
        <v>ALEXON LEITE</v>
      </c>
      <c r="H144" s="226" t="n">
        <f aca="false">'Result do Turno'!W144</f>
        <v>0</v>
      </c>
      <c r="I144" s="48" t="n">
        <f aca="false">IF(H144=1,1,IF(H143=1,1,0))</f>
        <v>1</v>
      </c>
      <c r="J144" s="230" t="str">
        <f aca="false">IF('Result do Turno'!AI144="(D)","(D)","")</f>
        <v/>
      </c>
      <c r="K144" s="231" t="str">
        <f aca="false">'Result do Turno'!AJ144</f>
        <v>LUIZ MUGLIA</v>
      </c>
      <c r="L144" s="226" t="n">
        <f aca="false">'Result do Turno'!AK144</f>
        <v>0</v>
      </c>
      <c r="M144" s="48" t="n">
        <f aca="false">IF(L144=1,1,IF(L143=1,1,0))</f>
        <v>1</v>
      </c>
      <c r="N144" s="230" t="str">
        <f aca="false">IF('Result do Turno'!AW144="(D)","(D)","")</f>
        <v>(D)</v>
      </c>
      <c r="O144" s="231" t="str">
        <f aca="false">'Result do Turno'!AX144</f>
        <v>LUIZ MUGLIA</v>
      </c>
      <c r="P144" s="226" t="n">
        <f aca="false">'Result do Turno'!AY144</f>
        <v>0</v>
      </c>
      <c r="Q144" s="48" t="n">
        <f aca="false">IF(P144=1,1,IF(P143=1,1,0))</f>
        <v>1</v>
      </c>
      <c r="R144" s="230" t="str">
        <f aca="false">IF('Result do Turno'!BK144="(D)","(D)","")</f>
        <v/>
      </c>
      <c r="S144" s="231" t="str">
        <f aca="false">'Result do Turno'!BL144</f>
        <v>ALEXON LEITE</v>
      </c>
      <c r="T144" s="226" t="n">
        <f aca="false">'Result do Turno'!BM144</f>
        <v>0</v>
      </c>
      <c r="U144" s="48" t="n">
        <f aca="false">IF(T144=1,1,IF(T143=1,1,0))</f>
        <v>1</v>
      </c>
      <c r="V144" s="230" t="str">
        <f aca="false">IF('Result do Turno'!BY144="(D)","(D)","")</f>
        <v/>
      </c>
      <c r="W144" s="231" t="str">
        <f aca="false">'Result do Turno'!BZ144</f>
        <v>LUIZ MUGLIA</v>
      </c>
      <c r="X144" s="234" t="n">
        <f aca="false">'Result do Turno'!CA144</f>
        <v>0</v>
      </c>
      <c r="Y144" s="48" t="n">
        <f aca="false">IF(X144=1,1,IF(X143=1,1,0))</f>
        <v>1</v>
      </c>
    </row>
    <row r="146" s="168" customFormat="true" ht="22.5" hidden="false" customHeight="true" outlineLevel="0" collapsed="false">
      <c r="B146" s="232" t="s">
        <v>149</v>
      </c>
      <c r="C146" s="232" t="s">
        <v>131</v>
      </c>
      <c r="F146" s="218" t="str">
        <f aca="false">F137</f>
        <v>3o TURNO - 1a RODADA</v>
      </c>
      <c r="G146" s="218" t="s">
        <v>148</v>
      </c>
      <c r="H146" s="219"/>
      <c r="I146" s="220"/>
      <c r="J146" s="218" t="str">
        <f aca="false">J137</f>
        <v>3o TURNO - 2a RODADA</v>
      </c>
      <c r="K146" s="218" t="s">
        <v>148</v>
      </c>
      <c r="L146" s="219"/>
      <c r="M146" s="220"/>
      <c r="N146" s="218" t="str">
        <f aca="false">N137</f>
        <v>3o TURNO - 3a RODADA</v>
      </c>
      <c r="O146" s="218" t="s">
        <v>148</v>
      </c>
      <c r="P146" s="219"/>
      <c r="Q146" s="220"/>
      <c r="R146" s="218" t="str">
        <f aca="false">R137</f>
        <v>3o TURNO - 4a RODADA</v>
      </c>
      <c r="S146" s="218" t="s">
        <v>148</v>
      </c>
      <c r="T146" s="219"/>
      <c r="U146" s="220"/>
      <c r="V146" s="218" t="str">
        <f aca="false">V137</f>
        <v>3o TURNO - 5a RODADA</v>
      </c>
      <c r="W146" s="218" t="s">
        <v>148</v>
      </c>
      <c r="X146" s="234"/>
      <c r="Y146" s="48"/>
    </row>
    <row r="147" s="168" customFormat="true" ht="24.75" hidden="false" customHeight="true" outlineLevel="0" collapsed="false">
      <c r="B147" s="178" t="s">
        <v>30</v>
      </c>
      <c r="C147" s="178"/>
      <c r="F147" s="221"/>
      <c r="G147" s="222" t="str">
        <f aca="false">G138</f>
        <v>23 a 29 Mai</v>
      </c>
      <c r="H147" s="223"/>
      <c r="I147" s="220"/>
      <c r="J147" s="221"/>
      <c r="K147" s="222" t="str">
        <f aca="false">K138</f>
        <v>30 a 05 Jun</v>
      </c>
      <c r="L147" s="223"/>
      <c r="M147" s="220"/>
      <c r="N147" s="221"/>
      <c r="O147" s="222" t="str">
        <f aca="false">O138</f>
        <v>06 a 12 Jun</v>
      </c>
      <c r="P147" s="223"/>
      <c r="Q147" s="220"/>
      <c r="R147" s="221"/>
      <c r="S147" s="222" t="str">
        <f aca="false">S138</f>
        <v>13 a 19 Jun</v>
      </c>
      <c r="T147" s="223"/>
      <c r="U147" s="220"/>
      <c r="V147" s="221"/>
      <c r="W147" s="222" t="str">
        <f aca="false">W138</f>
        <v>20 a 26 Jun</v>
      </c>
      <c r="X147" s="234"/>
      <c r="Y147" s="48"/>
    </row>
    <row r="148" customFormat="false" ht="15" hidden="false" customHeight="false" outlineLevel="0" collapsed="false">
      <c r="B148" s="183" t="n">
        <v>1</v>
      </c>
      <c r="C148" s="50" t="str">
        <f aca="false">'Result do Turno'!D148</f>
        <v>RICARDO BARBOSA</v>
      </c>
      <c r="F148" s="224" t="str">
        <f aca="false">IF('Result do Turno'!U148="(D)","(D)","")</f>
        <v/>
      </c>
      <c r="G148" s="225" t="str">
        <f aca="false">'Result do Turno'!V148</f>
        <v>RICARDO BARBOSA</v>
      </c>
      <c r="H148" s="226" t="n">
        <f aca="false">'Result do Turno'!W148</f>
        <v>0</v>
      </c>
      <c r="I148" s="48" t="n">
        <f aca="false">IF(H148=1,1,IF(H149=1,1,0))</f>
        <v>1</v>
      </c>
      <c r="J148" s="224" t="str">
        <f aca="false">IF('Result do Turno'!AI148="(D)","(D)","")</f>
        <v>(D)</v>
      </c>
      <c r="K148" s="225" t="str">
        <f aca="false">'Result do Turno'!AJ148</f>
        <v>RICARDO BARBOSA</v>
      </c>
      <c r="L148" s="226" t="n">
        <f aca="false">'Result do Turno'!AK148</f>
        <v>0</v>
      </c>
      <c r="M148" s="48" t="n">
        <f aca="false">IF(L148=1,1,IF(L149=1,1,0))</f>
        <v>1</v>
      </c>
      <c r="N148" s="224" t="str">
        <f aca="false">IF('Result do Turno'!AW148="(D)","(D)","")</f>
        <v/>
      </c>
      <c r="O148" s="225" t="str">
        <f aca="false">'Result do Turno'!AX148</f>
        <v>RICARDO BARBOSA</v>
      </c>
      <c r="P148" s="226" t="n">
        <f aca="false">'Result do Turno'!AY148</f>
        <v>0</v>
      </c>
      <c r="Q148" s="48" t="n">
        <f aca="false">IF(P148=1,1,IF(P149=1,1,0))</f>
        <v>1</v>
      </c>
      <c r="R148" s="224" t="str">
        <f aca="false">IF('Result do Turno'!BK148="(D)","(D)","")</f>
        <v>(D)</v>
      </c>
      <c r="S148" s="225" t="str">
        <f aca="false">'Result do Turno'!BL148</f>
        <v>RICARDO BARBOSA</v>
      </c>
      <c r="T148" s="226" t="n">
        <f aca="false">'Result do Turno'!BM148</f>
        <v>0</v>
      </c>
      <c r="U148" s="48" t="n">
        <f aca="false">IF(T148=1,1,IF(T149=1,1,0))</f>
        <v>1</v>
      </c>
      <c r="V148" s="224" t="str">
        <f aca="false">IF('Result do Turno'!BY148="(D)","(D)","")</f>
        <v/>
      </c>
      <c r="W148" s="225" t="str">
        <f aca="false">'Result do Turno'!BZ148</f>
        <v>RICARDO BARBOSA</v>
      </c>
      <c r="X148" s="234" t="n">
        <f aca="false">'Result do Turno'!CA148</f>
        <v>0</v>
      </c>
      <c r="Y148" s="48" t="n">
        <f aca="false">IF(X148=1,1,IF(X149=1,1,0))</f>
        <v>1</v>
      </c>
    </row>
    <row r="149" customFormat="false" ht="15" hidden="false" customHeight="false" outlineLevel="0" collapsed="false">
      <c r="B149" s="183" t="n">
        <v>2</v>
      </c>
      <c r="C149" s="50" t="str">
        <f aca="false">'Result do Turno'!D149</f>
        <v>SANDSON AZEVEDO</v>
      </c>
      <c r="F149" s="227" t="str">
        <f aca="false">IF('Result do Turno'!U149="(D)","(D)","")</f>
        <v>(D)</v>
      </c>
      <c r="G149" s="228" t="str">
        <f aca="false">'Result do Turno'!V149</f>
        <v>TARCIO</v>
      </c>
      <c r="H149" s="226" t="n">
        <f aca="false">'Result do Turno'!W149</f>
        <v>1</v>
      </c>
      <c r="I149" s="48" t="n">
        <f aca="false">IF(H149=1,1,IF(H148=1,1,0))</f>
        <v>1</v>
      </c>
      <c r="J149" s="227" t="str">
        <f aca="false">IF('Result do Turno'!AI149="(D)","(D)","")</f>
        <v/>
      </c>
      <c r="K149" s="228" t="str">
        <f aca="false">'Result do Turno'!AJ149</f>
        <v>HAMILTON COLARES</v>
      </c>
      <c r="L149" s="226" t="n">
        <f aca="false">'Result do Turno'!AK149</f>
        <v>1</v>
      </c>
      <c r="M149" s="48" t="n">
        <f aca="false">IF(L149=1,1,IF(L148=1,1,0))</f>
        <v>1</v>
      </c>
      <c r="N149" s="227" t="str">
        <f aca="false">IF('Result do Turno'!AW149="(D)","(D)","")</f>
        <v>(D)</v>
      </c>
      <c r="O149" s="228" t="str">
        <f aca="false">'Result do Turno'!AX149</f>
        <v>MARCIA DANTAS</v>
      </c>
      <c r="P149" s="226" t="n">
        <f aca="false">'Result do Turno'!AY149</f>
        <v>1</v>
      </c>
      <c r="Q149" s="48" t="n">
        <f aca="false">IF(P149=1,1,IF(P148=1,1,0))</f>
        <v>1</v>
      </c>
      <c r="R149" s="227" t="str">
        <f aca="false">IF('Result do Turno'!BK149="(D)","(D)","")</f>
        <v/>
      </c>
      <c r="S149" s="228" t="str">
        <f aca="false">'Result do Turno'!BL149</f>
        <v>THALLES OLIVEIRA</v>
      </c>
      <c r="T149" s="226" t="n">
        <f aca="false">'Result do Turno'!BM149</f>
        <v>1</v>
      </c>
      <c r="U149" s="48" t="n">
        <f aca="false">IF(T149=1,1,IF(T148=1,1,0))</f>
        <v>1</v>
      </c>
      <c r="V149" s="227" t="str">
        <f aca="false">IF('Result do Turno'!BY149="(D)","(D)","")</f>
        <v>(D)</v>
      </c>
      <c r="W149" s="228" t="str">
        <f aca="false">'Result do Turno'!BZ149</f>
        <v>SANDSON AZEVEDO</v>
      </c>
      <c r="X149" s="234" t="n">
        <f aca="false">'Result do Turno'!CA149</f>
        <v>1</v>
      </c>
      <c r="Y149" s="48" t="n">
        <f aca="false">IF(X149=1,1,IF(X148=1,1,0))</f>
        <v>1</v>
      </c>
    </row>
    <row r="150" customFormat="false" ht="15" hidden="false" customHeight="false" outlineLevel="0" collapsed="false">
      <c r="B150" s="183" t="n">
        <v>3</v>
      </c>
      <c r="C150" s="50" t="str">
        <f aca="false">'Result do Turno'!D150</f>
        <v>THALLES OLIVEIRA</v>
      </c>
      <c r="F150" s="224" t="str">
        <f aca="false">IF('Result do Turno'!U150="(D)","(D)","")</f>
        <v/>
      </c>
      <c r="G150" s="225" t="str">
        <f aca="false">'Result do Turno'!V150</f>
        <v>SANDSON AZEVEDO</v>
      </c>
      <c r="H150" s="226" t="n">
        <f aca="false">'Result do Turno'!W150</f>
        <v>1</v>
      </c>
      <c r="I150" s="48" t="n">
        <f aca="false">IF(H150=1,1,IF(H151=1,1,0))</f>
        <v>1</v>
      </c>
      <c r="J150" s="224" t="str">
        <f aca="false">IF('Result do Turno'!AI150="(D)","(D)","")</f>
        <v>(D)</v>
      </c>
      <c r="K150" s="225" t="str">
        <f aca="false">'Result do Turno'!AJ150</f>
        <v>SANDSON AZEVEDO</v>
      </c>
      <c r="L150" s="226" t="n">
        <f aca="false">'Result do Turno'!AK150</f>
        <v>0</v>
      </c>
      <c r="M150" s="48" t="n">
        <f aca="false">IF(L150=1,1,IF(L151=1,1,0))</f>
        <v>1</v>
      </c>
      <c r="N150" s="224" t="str">
        <f aca="false">IF('Result do Turno'!AW150="(D)","(D)","")</f>
        <v/>
      </c>
      <c r="O150" s="225" t="str">
        <f aca="false">'Result do Turno'!AX150</f>
        <v>SANDSON AZEVEDO</v>
      </c>
      <c r="P150" s="226" t="n">
        <f aca="false">'Result do Turno'!AY150</f>
        <v>1</v>
      </c>
      <c r="Q150" s="48" t="n">
        <f aca="false">IF(P150=1,1,IF(P151=1,1,0))</f>
        <v>1</v>
      </c>
      <c r="R150" s="224" t="str">
        <f aca="false">IF('Result do Turno'!BK150="(D)","(D)","")</f>
        <v/>
      </c>
      <c r="S150" s="225" t="str">
        <f aca="false">'Result do Turno'!BL150</f>
        <v>SANDSON AZEVEDO</v>
      </c>
      <c r="T150" s="226" t="n">
        <f aca="false">'Result do Turno'!BM150</f>
        <v>0</v>
      </c>
      <c r="U150" s="48" t="n">
        <f aca="false">IF(T150=1,1,IF(T151=1,1,0))</f>
        <v>1</v>
      </c>
      <c r="V150" s="224" t="str">
        <f aca="false">IF('Result do Turno'!BY150="(D)","(D)","")</f>
        <v>(D)</v>
      </c>
      <c r="W150" s="225" t="str">
        <f aca="false">'Result do Turno'!BZ150</f>
        <v>THALLES OLIVEIRA</v>
      </c>
      <c r="X150" s="234" t="n">
        <f aca="false">'Result do Turno'!CA150</f>
        <v>0</v>
      </c>
      <c r="Y150" s="48" t="n">
        <f aca="false">IF(X150=1,1,IF(X151=1,1,0))</f>
        <v>1</v>
      </c>
    </row>
    <row r="151" customFormat="false" ht="15" hidden="false" customHeight="false" outlineLevel="0" collapsed="false">
      <c r="B151" s="183" t="n">
        <v>4</v>
      </c>
      <c r="C151" s="50" t="str">
        <f aca="false">'Result do Turno'!D151</f>
        <v>MARCIA DANTAS</v>
      </c>
      <c r="F151" s="227" t="str">
        <f aca="false">IF('Result do Turno'!U151="(D)","(D)","")</f>
        <v>(D)</v>
      </c>
      <c r="G151" s="228" t="str">
        <f aca="false">'Result do Turno'!V151</f>
        <v>HAMILTON COLARES</v>
      </c>
      <c r="H151" s="226" t="n">
        <f aca="false">'Result do Turno'!W151</f>
        <v>0</v>
      </c>
      <c r="I151" s="48" t="n">
        <f aca="false">IF(H151=1,1,IF(H150=1,1,0))</f>
        <v>1</v>
      </c>
      <c r="J151" s="227" t="str">
        <f aca="false">IF('Result do Turno'!AI151="(D)","(D)","")</f>
        <v/>
      </c>
      <c r="K151" s="228" t="str">
        <f aca="false">'Result do Turno'!AJ151</f>
        <v>MARCIA DANTAS</v>
      </c>
      <c r="L151" s="226" t="n">
        <f aca="false">'Result do Turno'!AK151</f>
        <v>1</v>
      </c>
      <c r="M151" s="48" t="n">
        <f aca="false">IF(L151=1,1,IF(L150=1,1,0))</f>
        <v>1</v>
      </c>
      <c r="N151" s="227" t="str">
        <f aca="false">IF('Result do Turno'!AW151="(D)","(D)","")</f>
        <v>(D)</v>
      </c>
      <c r="O151" s="228" t="str">
        <f aca="false">'Result do Turno'!AX151</f>
        <v>THALLES OLIVEIRA</v>
      </c>
      <c r="P151" s="226" t="n">
        <f aca="false">'Result do Turno'!AY151</f>
        <v>0</v>
      </c>
      <c r="Q151" s="48" t="n">
        <f aca="false">IF(P151=1,1,IF(P150=1,1,0))</f>
        <v>1</v>
      </c>
      <c r="R151" s="227" t="str">
        <f aca="false">IF('Result do Turno'!BK151="(D)","(D)","")</f>
        <v>(D)</v>
      </c>
      <c r="S151" s="228" t="str">
        <f aca="false">'Result do Turno'!BL151</f>
        <v>TARCIO</v>
      </c>
      <c r="T151" s="226" t="n">
        <f aca="false">'Result do Turno'!BM151</f>
        <v>1</v>
      </c>
      <c r="U151" s="48" t="n">
        <f aca="false">IF(T151=1,1,IF(T150=1,1,0))</f>
        <v>1</v>
      </c>
      <c r="V151" s="227" t="str">
        <f aca="false">IF('Result do Turno'!BY151="(D)","(D)","")</f>
        <v/>
      </c>
      <c r="W151" s="228" t="str">
        <f aca="false">'Result do Turno'!BZ151</f>
        <v>HAMILTON COLARES</v>
      </c>
      <c r="X151" s="234" t="n">
        <f aca="false">'Result do Turno'!CA151</f>
        <v>1</v>
      </c>
      <c r="Y151" s="48" t="n">
        <f aca="false">IF(X151=1,1,IF(X150=1,1,0))</f>
        <v>1</v>
      </c>
    </row>
    <row r="152" customFormat="false" ht="15" hidden="false" customHeight="false" outlineLevel="0" collapsed="false">
      <c r="B152" s="183" t="n">
        <v>5</v>
      </c>
      <c r="C152" s="50" t="str">
        <f aca="false">'Result do Turno'!D152</f>
        <v>HAMILTON COLARES</v>
      </c>
      <c r="F152" s="224" t="str">
        <f aca="false">IF('Result do Turno'!U152="(D)","(D)","")</f>
        <v/>
      </c>
      <c r="G152" s="225" t="str">
        <f aca="false">'Result do Turno'!V152</f>
        <v>THALLES OLIVEIRA</v>
      </c>
      <c r="H152" s="226" t="n">
        <f aca="false">'Result do Turno'!W152</f>
        <v>0</v>
      </c>
      <c r="I152" s="48" t="n">
        <f aca="false">IF(H152=1,1,IF(H153=1,1,0))</f>
        <v>1</v>
      </c>
      <c r="J152" s="224" t="str">
        <f aca="false">IF('Result do Turno'!AI152="(D)","(D)","")</f>
        <v>(D)</v>
      </c>
      <c r="K152" s="225" t="str">
        <f aca="false">'Result do Turno'!AJ152</f>
        <v>THALLES OLIVEIRA</v>
      </c>
      <c r="L152" s="226" t="n">
        <f aca="false">'Result do Turno'!AK152</f>
        <v>0</v>
      </c>
      <c r="M152" s="48" t="n">
        <f aca="false">IF(L152=1,1,IF(L153=1,1,0))</f>
        <v>1</v>
      </c>
      <c r="N152" s="224" t="str">
        <f aca="false">IF('Result do Turno'!AW152="(D)","(D)","")</f>
        <v/>
      </c>
      <c r="O152" s="225" t="str">
        <f aca="false">'Result do Turno'!AX152</f>
        <v>HAMILTON COLARES</v>
      </c>
      <c r="P152" s="226" t="n">
        <f aca="false">'Result do Turno'!AY152</f>
        <v>0</v>
      </c>
      <c r="Q152" s="48" t="n">
        <f aca="false">IF(P152=1,1,IF(P153=1,1,0))</f>
        <v>1</v>
      </c>
      <c r="R152" s="224" t="str">
        <f aca="false">IF('Result do Turno'!BK152="(D)","(D)","")</f>
        <v>(D)</v>
      </c>
      <c r="S152" s="225" t="str">
        <f aca="false">'Result do Turno'!BL152</f>
        <v>HAMILTON COLARES</v>
      </c>
      <c r="T152" s="226" t="n">
        <f aca="false">'Result do Turno'!BM152</f>
        <v>0</v>
      </c>
      <c r="U152" s="48" t="n">
        <f aca="false">IF(T152=1,1,IF(T153=1,1,0))</f>
        <v>1</v>
      </c>
      <c r="V152" s="224" t="str">
        <f aca="false">IF('Result do Turno'!BY152="(D)","(D)","")</f>
        <v>(D)</v>
      </c>
      <c r="W152" s="225" t="str">
        <f aca="false">'Result do Turno'!BZ152</f>
        <v>MARCIA DANTAS</v>
      </c>
      <c r="X152" s="234" t="n">
        <f aca="false">'Result do Turno'!CA152</f>
        <v>0</v>
      </c>
      <c r="Y152" s="48" t="n">
        <f aca="false">IF(X152=1,1,IF(X153=1,1,0))</f>
        <v>1</v>
      </c>
    </row>
    <row r="153" customFormat="false" ht="15" hidden="false" customHeight="false" outlineLevel="0" collapsed="false">
      <c r="B153" s="190" t="n">
        <v>6</v>
      </c>
      <c r="C153" s="101" t="str">
        <f aca="false">'Result do Turno'!D153</f>
        <v>TARCIO</v>
      </c>
      <c r="F153" s="230" t="str">
        <f aca="false">IF('Result do Turno'!U153="(D)","(D)","")</f>
        <v>(D)</v>
      </c>
      <c r="G153" s="231" t="str">
        <f aca="false">'Result do Turno'!V153</f>
        <v>MARCIA DANTAS</v>
      </c>
      <c r="H153" s="226" t="n">
        <f aca="false">'Result do Turno'!W153</f>
        <v>1</v>
      </c>
      <c r="I153" s="48" t="n">
        <f aca="false">IF(H153=1,1,IF(H152=1,1,0))</f>
        <v>1</v>
      </c>
      <c r="J153" s="230" t="str">
        <f aca="false">IF('Result do Turno'!AI153="(D)","(D)","")</f>
        <v/>
      </c>
      <c r="K153" s="231" t="str">
        <f aca="false">'Result do Turno'!AJ153</f>
        <v>TARCIO</v>
      </c>
      <c r="L153" s="226" t="n">
        <f aca="false">'Result do Turno'!AK153</f>
        <v>1</v>
      </c>
      <c r="M153" s="48" t="n">
        <f aca="false">IF(L153=1,1,IF(L152=1,1,0))</f>
        <v>1</v>
      </c>
      <c r="N153" s="230" t="str">
        <f aca="false">IF('Result do Turno'!AW153="(D)","(D)","")</f>
        <v>(D)</v>
      </c>
      <c r="O153" s="231" t="str">
        <f aca="false">'Result do Turno'!AX153</f>
        <v>TARCIO</v>
      </c>
      <c r="P153" s="226" t="n">
        <f aca="false">'Result do Turno'!AY153</f>
        <v>1</v>
      </c>
      <c r="Q153" s="48" t="n">
        <f aca="false">IF(P153=1,1,IF(P152=1,1,0))</f>
        <v>1</v>
      </c>
      <c r="R153" s="230" t="str">
        <f aca="false">IF('Result do Turno'!BK153="(D)","(D)","")</f>
        <v/>
      </c>
      <c r="S153" s="231" t="str">
        <f aca="false">'Result do Turno'!BL153</f>
        <v>MARCIA DANTAS</v>
      </c>
      <c r="T153" s="226" t="n">
        <f aca="false">'Result do Turno'!BM153</f>
        <v>1</v>
      </c>
      <c r="U153" s="48" t="n">
        <f aca="false">IF(T153=1,1,IF(T152=1,1,0))</f>
        <v>1</v>
      </c>
      <c r="V153" s="230" t="str">
        <f aca="false">IF('Result do Turno'!BY153="(D)","(D)","")</f>
        <v/>
      </c>
      <c r="W153" s="231" t="str">
        <f aca="false">'Result do Turno'!BZ153</f>
        <v>TARCIO</v>
      </c>
      <c r="X153" s="234" t="n">
        <f aca="false">'Result do Turno'!CA153</f>
        <v>1</v>
      </c>
      <c r="Y153" s="48" t="n">
        <f aca="false">IF(X153=1,1,IF(X152=1,1,0))</f>
        <v>1</v>
      </c>
    </row>
    <row r="155" s="168" customFormat="true" ht="22.5" hidden="false" customHeight="true" outlineLevel="0" collapsed="false">
      <c r="B155" s="232" t="s">
        <v>150</v>
      </c>
      <c r="C155" s="232" t="s">
        <v>131</v>
      </c>
      <c r="F155" s="218" t="str">
        <f aca="false">F146</f>
        <v>3o TURNO - 1a RODADA</v>
      </c>
      <c r="G155" s="218" t="s">
        <v>148</v>
      </c>
      <c r="H155" s="219"/>
      <c r="I155" s="220"/>
      <c r="J155" s="218" t="str">
        <f aca="false">J146</f>
        <v>3o TURNO - 2a RODADA</v>
      </c>
      <c r="K155" s="218" t="s">
        <v>148</v>
      </c>
      <c r="L155" s="219"/>
      <c r="M155" s="220"/>
      <c r="N155" s="218" t="str">
        <f aca="false">N146</f>
        <v>3o TURNO - 3a RODADA</v>
      </c>
      <c r="O155" s="218" t="s">
        <v>148</v>
      </c>
      <c r="P155" s="219"/>
      <c r="Q155" s="220"/>
      <c r="R155" s="218" t="str">
        <f aca="false">R146</f>
        <v>3o TURNO - 4a RODADA</v>
      </c>
      <c r="S155" s="218" t="s">
        <v>148</v>
      </c>
      <c r="T155" s="219"/>
      <c r="U155" s="220"/>
      <c r="V155" s="218" t="str">
        <f aca="false">V146</f>
        <v>3o TURNO - 5a RODADA</v>
      </c>
      <c r="W155" s="218" t="s">
        <v>148</v>
      </c>
      <c r="X155" s="234"/>
      <c r="Y155" s="48"/>
    </row>
    <row r="156" s="168" customFormat="true" ht="24.75" hidden="false" customHeight="true" outlineLevel="0" collapsed="false">
      <c r="B156" s="178" t="s">
        <v>30</v>
      </c>
      <c r="C156" s="178"/>
      <c r="F156" s="221"/>
      <c r="G156" s="222" t="str">
        <f aca="false">G147</f>
        <v>23 a 29 Mai</v>
      </c>
      <c r="H156" s="223"/>
      <c r="I156" s="220"/>
      <c r="J156" s="221"/>
      <c r="K156" s="222" t="str">
        <f aca="false">K147</f>
        <v>30 a 05 Jun</v>
      </c>
      <c r="L156" s="223"/>
      <c r="M156" s="220"/>
      <c r="N156" s="221"/>
      <c r="O156" s="222" t="str">
        <f aca="false">O147</f>
        <v>06 a 12 Jun</v>
      </c>
      <c r="P156" s="223"/>
      <c r="Q156" s="220"/>
      <c r="R156" s="221"/>
      <c r="S156" s="222" t="str">
        <f aca="false">S147</f>
        <v>13 a 19 Jun</v>
      </c>
      <c r="T156" s="223"/>
      <c r="U156" s="220"/>
      <c r="V156" s="221"/>
      <c r="W156" s="222" t="str">
        <f aca="false">W147</f>
        <v>20 a 26 Jun</v>
      </c>
      <c r="X156" s="234"/>
      <c r="Y156" s="48"/>
    </row>
    <row r="157" customFormat="false" ht="15" hidden="false" customHeight="false" outlineLevel="0" collapsed="false">
      <c r="B157" s="183" t="n">
        <v>1</v>
      </c>
      <c r="C157" s="50" t="str">
        <f aca="false">'Result do Turno'!D157</f>
        <v>ANDERSON BARTZ</v>
      </c>
      <c r="F157" s="224" t="str">
        <f aca="false">IF('Result do Turno'!U157="(D)","(D)","")</f>
        <v/>
      </c>
      <c r="G157" s="225" t="str">
        <f aca="false">'Result do Turno'!V157</f>
        <v>ANDERSON BARTZ</v>
      </c>
      <c r="H157" s="226" t="n">
        <f aca="false">'Result do Turno'!W157</f>
        <v>0</v>
      </c>
      <c r="I157" s="48" t="n">
        <f aca="false">IF(H157=1,1,IF(H158=1,1,0))</f>
        <v>1</v>
      </c>
      <c r="J157" s="224" t="str">
        <f aca="false">IF('Result do Turno'!AI157="(D)","(D)","")</f>
        <v>(D)</v>
      </c>
      <c r="K157" s="225" t="str">
        <f aca="false">'Result do Turno'!AJ157</f>
        <v>ANDERSON BARTZ</v>
      </c>
      <c r="L157" s="226" t="n">
        <f aca="false">'Result do Turno'!AK157</f>
        <v>1</v>
      </c>
      <c r="M157" s="48" t="n">
        <f aca="false">IF(L157=1,1,IF(L158=1,1,0))</f>
        <v>1</v>
      </c>
      <c r="N157" s="224" t="str">
        <f aca="false">IF('Result do Turno'!AW157="(D)","(D)","")</f>
        <v/>
      </c>
      <c r="O157" s="225" t="str">
        <f aca="false">'Result do Turno'!AX157</f>
        <v>ANDERSON BARTZ</v>
      </c>
      <c r="P157" s="226" t="n">
        <f aca="false">'Result do Turno'!AY157</f>
        <v>1</v>
      </c>
      <c r="Q157" s="48" t="n">
        <f aca="false">IF(P157=1,1,IF(P158=1,1,0))</f>
        <v>1</v>
      </c>
      <c r="R157" s="224" t="str">
        <f aca="false">IF('Result do Turno'!BK157="(D)","(D)","")</f>
        <v>(D)</v>
      </c>
      <c r="S157" s="225" t="str">
        <f aca="false">'Result do Turno'!BL157</f>
        <v>ANDERSON BARTZ</v>
      </c>
      <c r="T157" s="226" t="n">
        <f aca="false">'Result do Turno'!BM157</f>
        <v>1</v>
      </c>
      <c r="U157" s="48" t="n">
        <f aca="false">IF(T157=1,1,IF(T158=1,1,0))</f>
        <v>1</v>
      </c>
      <c r="V157" s="224" t="str">
        <f aca="false">IF('Result do Turno'!BY157="(D)","(D)","")</f>
        <v/>
      </c>
      <c r="W157" s="225" t="str">
        <f aca="false">'Result do Turno'!BZ157</f>
        <v>ANDERSON BARTZ</v>
      </c>
      <c r="X157" s="234" t="n">
        <f aca="false">'Result do Turno'!CA157</f>
        <v>1</v>
      </c>
      <c r="Y157" s="48" t="n">
        <f aca="false">IF(X157=1,1,IF(X158=1,1,0))</f>
        <v>1</v>
      </c>
    </row>
    <row r="158" customFormat="false" ht="15" hidden="false" customHeight="false" outlineLevel="0" collapsed="false">
      <c r="B158" s="183" t="n">
        <v>2</v>
      </c>
      <c r="C158" s="50" t="str">
        <f aca="false">'Result do Turno'!D158</f>
        <v>MIRIANO EDER</v>
      </c>
      <c r="F158" s="227" t="str">
        <f aca="false">IF('Result do Turno'!U158="(D)","(D)","")</f>
        <v>(D)</v>
      </c>
      <c r="G158" s="228" t="str">
        <f aca="false">'Result do Turno'!V158</f>
        <v>RAFAEL BICALHO</v>
      </c>
      <c r="H158" s="226" t="n">
        <f aca="false">'Result do Turno'!W158</f>
        <v>1</v>
      </c>
      <c r="I158" s="48" t="n">
        <f aca="false">IF(H158=1,1,IF(H157=1,1,0))</f>
        <v>1</v>
      </c>
      <c r="J158" s="227" t="str">
        <f aca="false">IF('Result do Turno'!AI158="(D)","(D)","")</f>
        <v/>
      </c>
      <c r="K158" s="228" t="str">
        <f aca="false">'Result do Turno'!AJ158</f>
        <v>CLOVIS CORREA</v>
      </c>
      <c r="L158" s="226" t="n">
        <f aca="false">'Result do Turno'!AK158</f>
        <v>0</v>
      </c>
      <c r="M158" s="48" t="n">
        <f aca="false">IF(L158=1,1,IF(L157=1,1,0))</f>
        <v>1</v>
      </c>
      <c r="N158" s="227" t="str">
        <f aca="false">IF('Result do Turno'!AW158="(D)","(D)","")</f>
        <v>(D)</v>
      </c>
      <c r="O158" s="228" t="str">
        <f aca="false">'Result do Turno'!AX158</f>
        <v>NIDIA CASTRO</v>
      </c>
      <c r="P158" s="226" t="n">
        <f aca="false">'Result do Turno'!AY158</f>
        <v>0</v>
      </c>
      <c r="Q158" s="48" t="n">
        <f aca="false">IF(P158=1,1,IF(P157=1,1,0))</f>
        <v>1</v>
      </c>
      <c r="R158" s="227" t="str">
        <f aca="false">IF('Result do Turno'!BK158="(D)","(D)","")</f>
        <v/>
      </c>
      <c r="S158" s="228" t="str">
        <f aca="false">'Result do Turno'!BL158</f>
        <v>NILZINHA</v>
      </c>
      <c r="T158" s="226" t="n">
        <f aca="false">'Result do Turno'!BM158</f>
        <v>0</v>
      </c>
      <c r="U158" s="48" t="n">
        <f aca="false">IF(T158=1,1,IF(T157=1,1,0))</f>
        <v>1</v>
      </c>
      <c r="V158" s="227" t="str">
        <f aca="false">IF('Result do Turno'!BY158="(D)","(D)","")</f>
        <v>(D)</v>
      </c>
      <c r="W158" s="228" t="str">
        <f aca="false">'Result do Turno'!BZ158</f>
        <v>MIRIANO EDER</v>
      </c>
      <c r="X158" s="234" t="n">
        <f aca="false">'Result do Turno'!CA158</f>
        <v>0</v>
      </c>
      <c r="Y158" s="48" t="n">
        <f aca="false">IF(X158=1,1,IF(X157=1,1,0))</f>
        <v>1</v>
      </c>
    </row>
    <row r="159" customFormat="false" ht="15" hidden="false" customHeight="false" outlineLevel="0" collapsed="false">
      <c r="B159" s="183" t="n">
        <v>3</v>
      </c>
      <c r="C159" s="50" t="str">
        <f aca="false">'Result do Turno'!D159</f>
        <v>NILZINHA</v>
      </c>
      <c r="F159" s="224" t="str">
        <f aca="false">IF('Result do Turno'!U159="(D)","(D)","")</f>
        <v/>
      </c>
      <c r="G159" s="225" t="str">
        <f aca="false">'Result do Turno'!V159</f>
        <v>MIRIANO EDER</v>
      </c>
      <c r="H159" s="226" t="n">
        <f aca="false">'Result do Turno'!W159</f>
        <v>1</v>
      </c>
      <c r="I159" s="48" t="n">
        <f aca="false">IF(H159=1,1,IF(H160=1,1,0))</f>
        <v>1</v>
      </c>
      <c r="J159" s="224" t="str">
        <f aca="false">IF('Result do Turno'!AI159="(D)","(D)","")</f>
        <v>(D)</v>
      </c>
      <c r="K159" s="225" t="str">
        <f aca="false">'Result do Turno'!AJ159</f>
        <v>MIRIANO EDER</v>
      </c>
      <c r="L159" s="226" t="n">
        <f aca="false">'Result do Turno'!AK159</f>
        <v>1</v>
      </c>
      <c r="M159" s="48" t="n">
        <f aca="false">IF(L159=1,1,IF(L160=1,1,0))</f>
        <v>1</v>
      </c>
      <c r="N159" s="224" t="str">
        <f aca="false">IF('Result do Turno'!AW159="(D)","(D)","")</f>
        <v/>
      </c>
      <c r="O159" s="225" t="str">
        <f aca="false">'Result do Turno'!AX159</f>
        <v>MIRIANO EDER</v>
      </c>
      <c r="P159" s="226" t="n">
        <f aca="false">'Result do Turno'!AY159</f>
        <v>1</v>
      </c>
      <c r="Q159" s="48" t="n">
        <f aca="false">IF(P159=1,1,IF(P160=1,1,0))</f>
        <v>1</v>
      </c>
      <c r="R159" s="224" t="str">
        <f aca="false">IF('Result do Turno'!BK159="(D)","(D)","")</f>
        <v/>
      </c>
      <c r="S159" s="225" t="str">
        <f aca="false">'Result do Turno'!BL159</f>
        <v>MIRIANO EDER</v>
      </c>
      <c r="T159" s="226" t="n">
        <f aca="false">'Result do Turno'!BM159</f>
        <v>0</v>
      </c>
      <c r="U159" s="48" t="n">
        <f aca="false">IF(T159=1,1,IF(T160=1,1,0))</f>
        <v>1</v>
      </c>
      <c r="V159" s="224" t="str">
        <f aca="false">IF('Result do Turno'!BY159="(D)","(D)","")</f>
        <v>(D)</v>
      </c>
      <c r="W159" s="225" t="str">
        <f aca="false">'Result do Turno'!BZ159</f>
        <v>NILZINHA</v>
      </c>
      <c r="X159" s="234" t="n">
        <f aca="false">'Result do Turno'!CA159</f>
        <v>1</v>
      </c>
      <c r="Y159" s="48" t="n">
        <f aca="false">IF(X159=1,1,IF(X160=1,1,0))</f>
        <v>1</v>
      </c>
    </row>
    <row r="160" customFormat="false" ht="15" hidden="false" customHeight="false" outlineLevel="0" collapsed="false">
      <c r="B160" s="183" t="n">
        <v>4</v>
      </c>
      <c r="C160" s="50" t="str">
        <f aca="false">'Result do Turno'!D160</f>
        <v>NIDIA CASTRO</v>
      </c>
      <c r="F160" s="227" t="str">
        <f aca="false">IF('Result do Turno'!U160="(D)","(D)","")</f>
        <v>(D)</v>
      </c>
      <c r="G160" s="228" t="str">
        <f aca="false">'Result do Turno'!V160</f>
        <v>CLOVIS CORREA</v>
      </c>
      <c r="H160" s="226" t="n">
        <f aca="false">'Result do Turno'!W160</f>
        <v>0</v>
      </c>
      <c r="I160" s="48" t="n">
        <f aca="false">IF(H160=1,1,IF(H159=1,1,0))</f>
        <v>1</v>
      </c>
      <c r="J160" s="227" t="str">
        <f aca="false">IF('Result do Turno'!AI160="(D)","(D)","")</f>
        <v/>
      </c>
      <c r="K160" s="228" t="str">
        <f aca="false">'Result do Turno'!AJ160</f>
        <v>NIDIA CASTRO</v>
      </c>
      <c r="L160" s="226" t="n">
        <f aca="false">'Result do Turno'!AK160</f>
        <v>0</v>
      </c>
      <c r="M160" s="48" t="n">
        <f aca="false">IF(L160=1,1,IF(L159=1,1,0))</f>
        <v>1</v>
      </c>
      <c r="N160" s="227" t="str">
        <f aca="false">IF('Result do Turno'!AW160="(D)","(D)","")</f>
        <v>(D)</v>
      </c>
      <c r="O160" s="228" t="str">
        <f aca="false">'Result do Turno'!AX160</f>
        <v>NILZINHA</v>
      </c>
      <c r="P160" s="226" t="n">
        <f aca="false">'Result do Turno'!AY160</f>
        <v>0</v>
      </c>
      <c r="Q160" s="48" t="n">
        <f aca="false">IF(P160=1,1,IF(P159=1,1,0))</f>
        <v>1</v>
      </c>
      <c r="R160" s="227" t="str">
        <f aca="false">IF('Result do Turno'!BK160="(D)","(D)","")</f>
        <v>(D)</v>
      </c>
      <c r="S160" s="228" t="str">
        <f aca="false">'Result do Turno'!BL160</f>
        <v>RAFAEL BICALHO</v>
      </c>
      <c r="T160" s="226" t="n">
        <f aca="false">'Result do Turno'!BM160</f>
        <v>1</v>
      </c>
      <c r="U160" s="48" t="n">
        <f aca="false">IF(T160=1,1,IF(T159=1,1,0))</f>
        <v>1</v>
      </c>
      <c r="V160" s="227" t="str">
        <f aca="false">IF('Result do Turno'!BY160="(D)","(D)","")</f>
        <v/>
      </c>
      <c r="W160" s="228" t="str">
        <f aca="false">'Result do Turno'!BZ160</f>
        <v>CLOVIS CORREA</v>
      </c>
      <c r="X160" s="234" t="n">
        <f aca="false">'Result do Turno'!CA160</f>
        <v>0</v>
      </c>
      <c r="Y160" s="48" t="n">
        <f aca="false">IF(X160=1,1,IF(X159=1,1,0))</f>
        <v>1</v>
      </c>
    </row>
    <row r="161" customFormat="false" ht="15" hidden="false" customHeight="false" outlineLevel="0" collapsed="false">
      <c r="B161" s="183" t="n">
        <v>5</v>
      </c>
      <c r="C161" s="50" t="str">
        <f aca="false">'Result do Turno'!D161</f>
        <v>CLOVIS CORREA</v>
      </c>
      <c r="F161" s="224" t="str">
        <f aca="false">IF('Result do Turno'!U161="(D)","(D)","")</f>
        <v/>
      </c>
      <c r="G161" s="225" t="str">
        <f aca="false">'Result do Turno'!V161</f>
        <v>NILZINHA</v>
      </c>
      <c r="H161" s="226" t="n">
        <f aca="false">'Result do Turno'!W161</f>
        <v>0</v>
      </c>
      <c r="I161" s="48" t="n">
        <f aca="false">IF(H161=1,1,IF(H162=1,1,0))</f>
        <v>1</v>
      </c>
      <c r="J161" s="224" t="str">
        <f aca="false">IF('Result do Turno'!AI161="(D)","(D)","")</f>
        <v>(D)</v>
      </c>
      <c r="K161" s="225" t="str">
        <f aca="false">'Result do Turno'!AJ161</f>
        <v>NILZINHA</v>
      </c>
      <c r="L161" s="226" t="n">
        <f aca="false">'Result do Turno'!AK161</f>
        <v>0</v>
      </c>
      <c r="M161" s="48" t="n">
        <f aca="false">IF(L161=1,1,IF(L162=1,1,0))</f>
        <v>1</v>
      </c>
      <c r="N161" s="224" t="str">
        <f aca="false">IF('Result do Turno'!AW161="(D)","(D)","")</f>
        <v/>
      </c>
      <c r="O161" s="225" t="str">
        <f aca="false">'Result do Turno'!AX161</f>
        <v>CLOVIS CORREA</v>
      </c>
      <c r="P161" s="226" t="n">
        <f aca="false">'Result do Turno'!AY161</f>
        <v>0</v>
      </c>
      <c r="Q161" s="48" t="n">
        <f aca="false">IF(P161=1,1,IF(P162=1,1,0))</f>
        <v>1</v>
      </c>
      <c r="R161" s="224" t="str">
        <f aca="false">IF('Result do Turno'!BK161="(D)","(D)","")</f>
        <v>(D)</v>
      </c>
      <c r="S161" s="225" t="str">
        <f aca="false">'Result do Turno'!BL161</f>
        <v>CLOVIS CORREA</v>
      </c>
      <c r="T161" s="226" t="n">
        <f aca="false">'Result do Turno'!BM161</f>
        <v>1</v>
      </c>
      <c r="U161" s="48" t="n">
        <f aca="false">IF(T161=1,1,IF(T162=1,1,0))</f>
        <v>1</v>
      </c>
      <c r="V161" s="224" t="str">
        <f aca="false">IF('Result do Turno'!BY161="(D)","(D)","")</f>
        <v>(D)</v>
      </c>
      <c r="W161" s="225" t="str">
        <f aca="false">'Result do Turno'!BZ161</f>
        <v>NIDIA CASTRO</v>
      </c>
      <c r="X161" s="234" t="n">
        <f aca="false">'Result do Turno'!CA161</f>
        <v>0</v>
      </c>
      <c r="Y161" s="48" t="n">
        <f aca="false">IF(X161=1,1,IF(X162=1,1,0))</f>
        <v>1</v>
      </c>
    </row>
    <row r="162" customFormat="false" ht="15" hidden="false" customHeight="false" outlineLevel="0" collapsed="false">
      <c r="B162" s="190" t="n">
        <v>6</v>
      </c>
      <c r="C162" s="101" t="str">
        <f aca="false">'Result do Turno'!D162</f>
        <v>RAFAEL BICALHO</v>
      </c>
      <c r="F162" s="230" t="str">
        <f aca="false">IF('Result do Turno'!U162="(D)","(D)","")</f>
        <v>(D)</v>
      </c>
      <c r="G162" s="231" t="str">
        <f aca="false">'Result do Turno'!V162</f>
        <v>NIDIA CASTRO</v>
      </c>
      <c r="H162" s="226" t="n">
        <f aca="false">'Result do Turno'!W162</f>
        <v>1</v>
      </c>
      <c r="I162" s="48" t="n">
        <f aca="false">IF(H162=1,1,IF(H161=1,1,0))</f>
        <v>1</v>
      </c>
      <c r="J162" s="230" t="str">
        <f aca="false">IF('Result do Turno'!AI162="(D)","(D)","")</f>
        <v/>
      </c>
      <c r="K162" s="231" t="str">
        <f aca="false">'Result do Turno'!AJ162</f>
        <v>RAFAEL BICALHO</v>
      </c>
      <c r="L162" s="226" t="n">
        <f aca="false">'Result do Turno'!AK162</f>
        <v>1</v>
      </c>
      <c r="M162" s="48" t="n">
        <f aca="false">IF(L162=1,1,IF(L161=1,1,0))</f>
        <v>1</v>
      </c>
      <c r="N162" s="230" t="str">
        <f aca="false">IF('Result do Turno'!AW162="(D)","(D)","")</f>
        <v>(D)</v>
      </c>
      <c r="O162" s="231" t="str">
        <f aca="false">'Result do Turno'!AX162</f>
        <v>RAFAEL BICALHO</v>
      </c>
      <c r="P162" s="226" t="n">
        <f aca="false">'Result do Turno'!AY162</f>
        <v>1</v>
      </c>
      <c r="Q162" s="48" t="n">
        <f aca="false">IF(P162=1,1,IF(P161=1,1,0))</f>
        <v>1</v>
      </c>
      <c r="R162" s="230" t="str">
        <f aca="false">IF('Result do Turno'!BK162="(D)","(D)","")</f>
        <v/>
      </c>
      <c r="S162" s="231" t="str">
        <f aca="false">'Result do Turno'!BL162</f>
        <v>NIDIA CASTRO</v>
      </c>
      <c r="T162" s="226" t="n">
        <f aca="false">'Result do Turno'!BM162</f>
        <v>0</v>
      </c>
      <c r="U162" s="48" t="n">
        <f aca="false">IF(T162=1,1,IF(T161=1,1,0))</f>
        <v>1</v>
      </c>
      <c r="V162" s="230" t="str">
        <f aca="false">IF('Result do Turno'!BY162="(D)","(D)","")</f>
        <v/>
      </c>
      <c r="W162" s="231" t="str">
        <f aca="false">'Result do Turno'!BZ162</f>
        <v>RAFAEL BICALHO</v>
      </c>
      <c r="X162" s="234" t="n">
        <f aca="false">'Result do Turno'!CA162</f>
        <v>1</v>
      </c>
      <c r="Y162" s="48" t="n">
        <f aca="false">IF(X162=1,1,IF(X161=1,1,0))</f>
        <v>1</v>
      </c>
    </row>
    <row r="163" customFormat="false" ht="15" hidden="false" customHeight="false" outlineLevel="0" collapsed="false">
      <c r="B163" s="235"/>
      <c r="C163" s="126"/>
      <c r="D163" s="236"/>
      <c r="E163" s="236"/>
      <c r="F163" s="237"/>
      <c r="G163" s="238"/>
      <c r="H163" s="239"/>
      <c r="I163" s="48"/>
      <c r="J163" s="237"/>
      <c r="K163" s="238"/>
      <c r="L163" s="239"/>
      <c r="M163" s="48"/>
      <c r="N163" s="237"/>
      <c r="O163" s="238"/>
      <c r="P163" s="239"/>
      <c r="Q163" s="48"/>
      <c r="R163" s="237"/>
      <c r="S163" s="238"/>
      <c r="T163" s="239"/>
      <c r="U163" s="48"/>
      <c r="V163" s="237"/>
      <c r="W163" s="238"/>
      <c r="X163" s="234"/>
      <c r="Y163" s="48"/>
    </row>
    <row r="164" customFormat="false" ht="18" hidden="false" customHeight="false" outlineLevel="0" collapsed="false">
      <c r="B164" s="232" t="s">
        <v>150</v>
      </c>
      <c r="C164" s="232" t="s">
        <v>131</v>
      </c>
      <c r="D164" s="168"/>
      <c r="E164" s="168"/>
      <c r="F164" s="218" t="str">
        <f aca="false">F155</f>
        <v>3o TURNO - 1a RODADA</v>
      </c>
      <c r="G164" s="218" t="s">
        <v>148</v>
      </c>
      <c r="H164" s="219"/>
      <c r="I164" s="220"/>
      <c r="J164" s="218" t="str">
        <f aca="false">J155</f>
        <v>3o TURNO - 2a RODADA</v>
      </c>
      <c r="K164" s="218" t="s">
        <v>148</v>
      </c>
      <c r="L164" s="219"/>
      <c r="M164" s="220"/>
      <c r="N164" s="218" t="str">
        <f aca="false">N155</f>
        <v>3o TURNO - 3a RODADA</v>
      </c>
      <c r="O164" s="218" t="s">
        <v>148</v>
      </c>
      <c r="P164" s="219"/>
      <c r="Q164" s="220"/>
      <c r="R164" s="218" t="str">
        <f aca="false">R155</f>
        <v>3o TURNO - 4a RODADA</v>
      </c>
      <c r="S164" s="218" t="s">
        <v>148</v>
      </c>
      <c r="T164" s="219"/>
      <c r="U164" s="220"/>
      <c r="V164" s="218" t="str">
        <f aca="false">V155</f>
        <v>3o TURNO - 5a RODADA</v>
      </c>
      <c r="W164" s="218" t="s">
        <v>148</v>
      </c>
      <c r="X164" s="234"/>
      <c r="Y164" s="48"/>
    </row>
    <row r="165" customFormat="false" ht="15.75" hidden="false" customHeight="false" outlineLevel="0" collapsed="false">
      <c r="B165" s="178" t="s">
        <v>30</v>
      </c>
      <c r="C165" s="178"/>
      <c r="D165" s="168"/>
      <c r="E165" s="168"/>
      <c r="F165" s="221"/>
      <c r="G165" s="222" t="str">
        <f aca="false">G156</f>
        <v>23 a 29 Mai</v>
      </c>
      <c r="H165" s="223"/>
      <c r="I165" s="220"/>
      <c r="J165" s="221"/>
      <c r="K165" s="222" t="str">
        <f aca="false">K156</f>
        <v>30 a 05 Jun</v>
      </c>
      <c r="L165" s="223"/>
      <c r="M165" s="220"/>
      <c r="N165" s="221"/>
      <c r="O165" s="222" t="str">
        <f aca="false">O156</f>
        <v>06 a 12 Jun</v>
      </c>
      <c r="P165" s="223"/>
      <c r="Q165" s="220"/>
      <c r="R165" s="221"/>
      <c r="S165" s="222" t="str">
        <f aca="false">S156</f>
        <v>13 a 19 Jun</v>
      </c>
      <c r="T165" s="223"/>
      <c r="U165" s="220"/>
      <c r="V165" s="221"/>
      <c r="W165" s="222" t="str">
        <f aca="false">W156</f>
        <v>20 a 26 Jun</v>
      </c>
      <c r="X165" s="234"/>
      <c r="Y165" s="48"/>
    </row>
    <row r="166" customFormat="false" ht="15" hidden="false" customHeight="false" outlineLevel="0" collapsed="false">
      <c r="B166" s="183" t="n">
        <v>1</v>
      </c>
      <c r="C166" s="50" t="n">
        <f aca="false">'Result do Turno'!D166</f>
        <v>0</v>
      </c>
      <c r="F166" s="224" t="str">
        <f aca="false">IF('Result do Turno'!U166="(D)","(D)","")</f>
        <v/>
      </c>
      <c r="G166" s="225" t="n">
        <f aca="false">'Result do Turno'!V166</f>
        <v>0</v>
      </c>
      <c r="H166" s="226" t="n">
        <f aca="false">'Result do Turno'!W166</f>
        <v>0</v>
      </c>
      <c r="I166" s="48" t="n">
        <f aca="false">IF(H166=1,1,IF(H167=1,1,0))</f>
        <v>0</v>
      </c>
      <c r="J166" s="224" t="str">
        <f aca="false">IF('Result do Turno'!AI166="(D)","(D)","")</f>
        <v>(D)</v>
      </c>
      <c r="K166" s="225" t="n">
        <f aca="false">'Result do Turno'!AJ166</f>
        <v>0</v>
      </c>
      <c r="L166" s="226" t="n">
        <f aca="false">'Result do Turno'!AK166</f>
        <v>0</v>
      </c>
      <c r="M166" s="48" t="n">
        <f aca="false">IF(L166=1,1,IF(L167=1,1,0))</f>
        <v>0</v>
      </c>
      <c r="N166" s="224" t="str">
        <f aca="false">IF('Result do Turno'!AW166="(D)","(D)","")</f>
        <v/>
      </c>
      <c r="O166" s="225" t="n">
        <f aca="false">'Result do Turno'!AX166</f>
        <v>0</v>
      </c>
      <c r="P166" s="226" t="n">
        <f aca="false">'Result do Turno'!AY166</f>
        <v>0</v>
      </c>
      <c r="Q166" s="48" t="n">
        <f aca="false">IF(P166=1,1,IF(P167=1,1,0))</f>
        <v>0</v>
      </c>
      <c r="R166" s="224" t="str">
        <f aca="false">IF('Result do Turno'!BK166="(D)","(D)","")</f>
        <v>(D)</v>
      </c>
      <c r="S166" s="225" t="n">
        <f aca="false">'Result do Turno'!BL166</f>
        <v>0</v>
      </c>
      <c r="T166" s="226" t="n">
        <f aca="false">'Result do Turno'!BM166</f>
        <v>0</v>
      </c>
      <c r="U166" s="48" t="n">
        <f aca="false">IF(T166=1,1,IF(T167=1,1,0))</f>
        <v>0</v>
      </c>
      <c r="V166" s="224" t="str">
        <f aca="false">IF('Result do Turno'!BY166="(D)","(D)","")</f>
        <v/>
      </c>
      <c r="W166" s="225" t="n">
        <f aca="false">'Result do Turno'!BZ166</f>
        <v>0</v>
      </c>
      <c r="X166" s="234"/>
      <c r="Y166" s="48"/>
    </row>
    <row r="167" customFormat="false" ht="15" hidden="false" customHeight="false" outlineLevel="0" collapsed="false">
      <c r="B167" s="183" t="n">
        <v>2</v>
      </c>
      <c r="C167" s="50" t="n">
        <f aca="false">'Result do Turno'!D167</f>
        <v>0</v>
      </c>
      <c r="F167" s="227" t="str">
        <f aca="false">IF('Result do Turno'!U167="(D)","(D)","")</f>
        <v>(D)</v>
      </c>
      <c r="G167" s="228" t="n">
        <f aca="false">'Result do Turno'!V167</f>
        <v>0</v>
      </c>
      <c r="H167" s="226" t="n">
        <f aca="false">'Result do Turno'!W167</f>
        <v>0</v>
      </c>
      <c r="I167" s="48" t="n">
        <f aca="false">IF(H167=1,1,IF(H166=1,1,0))</f>
        <v>0</v>
      </c>
      <c r="J167" s="227" t="str">
        <f aca="false">IF('Result do Turno'!AI167="(D)","(D)","")</f>
        <v/>
      </c>
      <c r="K167" s="228" t="n">
        <f aca="false">'Result do Turno'!AJ167</f>
        <v>0</v>
      </c>
      <c r="L167" s="226" t="n">
        <f aca="false">'Result do Turno'!AK167</f>
        <v>0</v>
      </c>
      <c r="M167" s="48" t="n">
        <f aca="false">IF(L167=1,1,IF(L166=1,1,0))</f>
        <v>0</v>
      </c>
      <c r="N167" s="227" t="str">
        <f aca="false">IF('Result do Turno'!AW167="(D)","(D)","")</f>
        <v>(D)</v>
      </c>
      <c r="O167" s="228" t="n">
        <f aca="false">'Result do Turno'!AX167</f>
        <v>0</v>
      </c>
      <c r="P167" s="226" t="n">
        <f aca="false">'Result do Turno'!AY167</f>
        <v>0</v>
      </c>
      <c r="Q167" s="48" t="n">
        <f aca="false">IF(P167=1,1,IF(P166=1,1,0))</f>
        <v>0</v>
      </c>
      <c r="R167" s="227" t="str">
        <f aca="false">IF('Result do Turno'!BK167="(D)","(D)","")</f>
        <v/>
      </c>
      <c r="S167" s="228" t="n">
        <f aca="false">'Result do Turno'!BL167</f>
        <v>0</v>
      </c>
      <c r="T167" s="226" t="n">
        <f aca="false">'Result do Turno'!BM167</f>
        <v>0</v>
      </c>
      <c r="U167" s="48" t="n">
        <f aca="false">IF(T167=1,1,IF(T166=1,1,0))</f>
        <v>0</v>
      </c>
      <c r="V167" s="227" t="str">
        <f aca="false">IF('Result do Turno'!BY167="(D)","(D)","")</f>
        <v>(D)</v>
      </c>
      <c r="W167" s="228" t="n">
        <f aca="false">'Result do Turno'!BZ167</f>
        <v>0</v>
      </c>
      <c r="X167" s="234"/>
      <c r="Y167" s="48"/>
    </row>
    <row r="168" customFormat="false" ht="15" hidden="false" customHeight="false" outlineLevel="0" collapsed="false">
      <c r="B168" s="183" t="n">
        <v>3</v>
      </c>
      <c r="C168" s="50" t="n">
        <f aca="false">'Result do Turno'!D168</f>
        <v>0</v>
      </c>
      <c r="F168" s="224" t="str">
        <f aca="false">IF('Result do Turno'!U168="(D)","(D)","")</f>
        <v/>
      </c>
      <c r="G168" s="225" t="n">
        <f aca="false">'Result do Turno'!V168</f>
        <v>0</v>
      </c>
      <c r="H168" s="226" t="n">
        <f aca="false">'Result do Turno'!W168</f>
        <v>0</v>
      </c>
      <c r="I168" s="48" t="n">
        <f aca="false">IF(H168=1,1,IF(H169=1,1,0))</f>
        <v>0</v>
      </c>
      <c r="J168" s="224" t="str">
        <f aca="false">IF('Result do Turno'!AI168="(D)","(D)","")</f>
        <v>(D)</v>
      </c>
      <c r="K168" s="225" t="n">
        <f aca="false">'Result do Turno'!AJ168</f>
        <v>0</v>
      </c>
      <c r="L168" s="226" t="n">
        <f aca="false">'Result do Turno'!AK168</f>
        <v>0</v>
      </c>
      <c r="M168" s="48" t="n">
        <f aca="false">IF(L168=1,1,IF(L169=1,1,0))</f>
        <v>0</v>
      </c>
      <c r="N168" s="224" t="str">
        <f aca="false">IF('Result do Turno'!AW168="(D)","(D)","")</f>
        <v/>
      </c>
      <c r="O168" s="225" t="n">
        <f aca="false">'Result do Turno'!AX168</f>
        <v>0</v>
      </c>
      <c r="P168" s="226" t="n">
        <f aca="false">'Result do Turno'!AY168</f>
        <v>0</v>
      </c>
      <c r="Q168" s="48" t="n">
        <f aca="false">IF(P168=1,1,IF(P169=1,1,0))</f>
        <v>0</v>
      </c>
      <c r="R168" s="224" t="str">
        <f aca="false">IF('Result do Turno'!BK168="(D)","(D)","")</f>
        <v/>
      </c>
      <c r="S168" s="225" t="n">
        <f aca="false">'Result do Turno'!BL168</f>
        <v>0</v>
      </c>
      <c r="T168" s="226" t="n">
        <f aca="false">'Result do Turno'!BM168</f>
        <v>0</v>
      </c>
      <c r="U168" s="48" t="n">
        <f aca="false">IF(T168=1,1,IF(T169=1,1,0))</f>
        <v>0</v>
      </c>
      <c r="V168" s="224" t="str">
        <f aca="false">IF('Result do Turno'!BY168="(D)","(D)","")</f>
        <v>(D)</v>
      </c>
      <c r="W168" s="225" t="n">
        <f aca="false">'Result do Turno'!BZ168</f>
        <v>0</v>
      </c>
      <c r="X168" s="234"/>
      <c r="Y168" s="48"/>
    </row>
    <row r="169" customFormat="false" ht="15" hidden="false" customHeight="false" outlineLevel="0" collapsed="false">
      <c r="B169" s="183" t="n">
        <v>4</v>
      </c>
      <c r="C169" s="50" t="n">
        <f aca="false">'Result do Turno'!D169</f>
        <v>0</v>
      </c>
      <c r="F169" s="227" t="str">
        <f aca="false">IF('Result do Turno'!U169="(D)","(D)","")</f>
        <v>(D)</v>
      </c>
      <c r="G169" s="228" t="n">
        <f aca="false">'Result do Turno'!V169</f>
        <v>0</v>
      </c>
      <c r="H169" s="226" t="n">
        <f aca="false">'Result do Turno'!W169</f>
        <v>0</v>
      </c>
      <c r="I169" s="48" t="n">
        <f aca="false">IF(H169=1,1,IF(H168=1,1,0))</f>
        <v>0</v>
      </c>
      <c r="J169" s="227" t="str">
        <f aca="false">IF('Result do Turno'!AI169="(D)","(D)","")</f>
        <v/>
      </c>
      <c r="K169" s="228" t="n">
        <f aca="false">'Result do Turno'!AJ169</f>
        <v>0</v>
      </c>
      <c r="L169" s="226" t="n">
        <f aca="false">'Result do Turno'!AK169</f>
        <v>0</v>
      </c>
      <c r="M169" s="48" t="n">
        <f aca="false">IF(L169=1,1,IF(L168=1,1,0))</f>
        <v>0</v>
      </c>
      <c r="N169" s="227" t="str">
        <f aca="false">IF('Result do Turno'!AW169="(D)","(D)","")</f>
        <v>(D)</v>
      </c>
      <c r="O169" s="228" t="n">
        <f aca="false">'Result do Turno'!AX169</f>
        <v>0</v>
      </c>
      <c r="P169" s="226" t="n">
        <f aca="false">'Result do Turno'!AY169</f>
        <v>0</v>
      </c>
      <c r="Q169" s="48" t="n">
        <f aca="false">IF(P169=1,1,IF(P168=1,1,0))</f>
        <v>0</v>
      </c>
      <c r="R169" s="227" t="str">
        <f aca="false">IF('Result do Turno'!BK169="(D)","(D)","")</f>
        <v>(D)</v>
      </c>
      <c r="S169" s="228" t="n">
        <f aca="false">'Result do Turno'!BL169</f>
        <v>0</v>
      </c>
      <c r="T169" s="226" t="n">
        <f aca="false">'Result do Turno'!BM169</f>
        <v>0</v>
      </c>
      <c r="U169" s="48" t="n">
        <f aca="false">IF(T169=1,1,IF(T168=1,1,0))</f>
        <v>0</v>
      </c>
      <c r="V169" s="227" t="str">
        <f aca="false">IF('Result do Turno'!BY169="(D)","(D)","")</f>
        <v/>
      </c>
      <c r="W169" s="228" t="n">
        <f aca="false">'Result do Turno'!BZ169</f>
        <v>0</v>
      </c>
      <c r="X169" s="234"/>
      <c r="Y169" s="48"/>
    </row>
    <row r="170" customFormat="false" ht="15" hidden="false" customHeight="false" outlineLevel="0" collapsed="false">
      <c r="B170" s="183" t="n">
        <v>5</v>
      </c>
      <c r="C170" s="50" t="n">
        <f aca="false">'Result do Turno'!D170</f>
        <v>0</v>
      </c>
      <c r="F170" s="224" t="str">
        <f aca="false">IF('Result do Turno'!U170="(D)","(D)","")</f>
        <v/>
      </c>
      <c r="G170" s="225" t="n">
        <f aca="false">'Result do Turno'!V170</f>
        <v>0</v>
      </c>
      <c r="H170" s="226" t="n">
        <f aca="false">'Result do Turno'!W170</f>
        <v>0</v>
      </c>
      <c r="I170" s="48" t="n">
        <f aca="false">IF(H170=1,1,IF(H171=1,1,0))</f>
        <v>0</v>
      </c>
      <c r="J170" s="224" t="str">
        <f aca="false">IF('Result do Turno'!AI170="(D)","(D)","")</f>
        <v>(D)</v>
      </c>
      <c r="K170" s="225" t="n">
        <f aca="false">'Result do Turno'!AJ170</f>
        <v>0</v>
      </c>
      <c r="L170" s="226" t="n">
        <f aca="false">'Result do Turno'!AK170</f>
        <v>0</v>
      </c>
      <c r="M170" s="48" t="n">
        <f aca="false">IF(L170=1,1,IF(L171=1,1,0))</f>
        <v>0</v>
      </c>
      <c r="N170" s="224" t="str">
        <f aca="false">IF('Result do Turno'!AW170="(D)","(D)","")</f>
        <v/>
      </c>
      <c r="O170" s="225" t="n">
        <f aca="false">'Result do Turno'!AX170</f>
        <v>0</v>
      </c>
      <c r="P170" s="226" t="n">
        <f aca="false">'Result do Turno'!AY170</f>
        <v>0</v>
      </c>
      <c r="Q170" s="48" t="n">
        <f aca="false">IF(P170=1,1,IF(P171=1,1,0))</f>
        <v>0</v>
      </c>
      <c r="R170" s="224" t="str">
        <f aca="false">IF('Result do Turno'!BK170="(D)","(D)","")</f>
        <v>(D)</v>
      </c>
      <c r="S170" s="225" t="n">
        <f aca="false">'Result do Turno'!BL170</f>
        <v>0</v>
      </c>
      <c r="T170" s="226" t="n">
        <f aca="false">'Result do Turno'!BM170</f>
        <v>0</v>
      </c>
      <c r="U170" s="48" t="n">
        <f aca="false">IF(T170=1,1,IF(T171=1,1,0))</f>
        <v>0</v>
      </c>
      <c r="V170" s="224" t="str">
        <f aca="false">IF('Result do Turno'!BY170="(D)","(D)","")</f>
        <v>(D)</v>
      </c>
      <c r="W170" s="225" t="n">
        <f aca="false">'Result do Turno'!BZ170</f>
        <v>0</v>
      </c>
      <c r="X170" s="234"/>
      <c r="Y170" s="48"/>
    </row>
    <row r="171" customFormat="false" ht="15" hidden="false" customHeight="false" outlineLevel="0" collapsed="false">
      <c r="B171" s="190" t="n">
        <v>6</v>
      </c>
      <c r="C171" s="101" t="n">
        <f aca="false">'Result do Turno'!D171</f>
        <v>0</v>
      </c>
      <c r="F171" s="230" t="str">
        <f aca="false">IF('Result do Turno'!U171="(D)","(D)","")</f>
        <v>(D)</v>
      </c>
      <c r="G171" s="231" t="n">
        <f aca="false">'Result do Turno'!V171</f>
        <v>0</v>
      </c>
      <c r="H171" s="226" t="n">
        <f aca="false">'Result do Turno'!W171</f>
        <v>0</v>
      </c>
      <c r="I171" s="48" t="n">
        <f aca="false">IF(H171=1,1,IF(H170=1,1,0))</f>
        <v>0</v>
      </c>
      <c r="J171" s="230" t="str">
        <f aca="false">IF('Result do Turno'!AI171="(D)","(D)","")</f>
        <v/>
      </c>
      <c r="K171" s="231" t="n">
        <f aca="false">'Result do Turno'!AJ171</f>
        <v>0</v>
      </c>
      <c r="L171" s="226" t="n">
        <f aca="false">'Result do Turno'!AK171</f>
        <v>0</v>
      </c>
      <c r="M171" s="48" t="n">
        <f aca="false">IF(L171=1,1,IF(L170=1,1,0))</f>
        <v>0</v>
      </c>
      <c r="N171" s="230" t="str">
        <f aca="false">IF('Result do Turno'!AW171="(D)","(D)","")</f>
        <v>(D)</v>
      </c>
      <c r="O171" s="231" t="n">
        <f aca="false">'Result do Turno'!AX171</f>
        <v>0</v>
      </c>
      <c r="P171" s="226" t="n">
        <f aca="false">'Result do Turno'!AY171</f>
        <v>0</v>
      </c>
      <c r="Q171" s="48" t="n">
        <f aca="false">IF(P171=1,1,IF(P170=1,1,0))</f>
        <v>0</v>
      </c>
      <c r="R171" s="230" t="str">
        <f aca="false">IF('Result do Turno'!BK171="(D)","(D)","")</f>
        <v/>
      </c>
      <c r="S171" s="231" t="n">
        <f aca="false">'Result do Turno'!BL171</f>
        <v>0</v>
      </c>
      <c r="T171" s="226" t="n">
        <f aca="false">'Result do Turno'!BM171</f>
        <v>0</v>
      </c>
      <c r="U171" s="48" t="n">
        <f aca="false">IF(T171=1,1,IF(T170=1,1,0))</f>
        <v>0</v>
      </c>
      <c r="V171" s="230" t="str">
        <f aca="false">IF('Result do Turno'!BY171="(D)","(D)","")</f>
        <v/>
      </c>
      <c r="W171" s="231" t="n">
        <f aca="false">'Result do Turno'!BZ171</f>
        <v>0</v>
      </c>
      <c r="X171" s="234"/>
      <c r="Y171" s="48"/>
    </row>
    <row r="172" customFormat="false" ht="15" hidden="false" customHeight="false" outlineLevel="0" collapsed="false">
      <c r="B172" s="235"/>
      <c r="C172" s="126"/>
      <c r="D172" s="236"/>
      <c r="E172" s="236"/>
      <c r="F172" s="237"/>
      <c r="G172" s="238"/>
      <c r="H172" s="239"/>
      <c r="I172" s="48"/>
      <c r="J172" s="237"/>
      <c r="K172" s="238"/>
      <c r="L172" s="239"/>
      <c r="M172" s="48"/>
      <c r="N172" s="237"/>
      <c r="O172" s="238"/>
      <c r="P172" s="239"/>
      <c r="Q172" s="48"/>
      <c r="R172" s="237"/>
      <c r="S172" s="238"/>
      <c r="T172" s="239"/>
      <c r="U172" s="48"/>
      <c r="V172" s="237"/>
      <c r="W172" s="238"/>
      <c r="X172" s="234"/>
      <c r="Y172" s="48"/>
    </row>
    <row r="173" s="240" customFormat="true" ht="48" hidden="false" customHeight="true" outlineLevel="0" collapsed="false">
      <c r="B173" s="241" t="s">
        <v>151</v>
      </c>
      <c r="C173" s="241"/>
      <c r="D173" s="241"/>
      <c r="E173" s="241"/>
      <c r="F173" s="241"/>
      <c r="G173" s="241"/>
      <c r="H173" s="241"/>
      <c r="I173" s="241"/>
      <c r="J173" s="241"/>
      <c r="K173" s="241"/>
      <c r="L173" s="241"/>
      <c r="M173" s="241"/>
      <c r="N173" s="241"/>
      <c r="O173" s="241"/>
      <c r="P173" s="241"/>
      <c r="Q173" s="241"/>
      <c r="R173" s="241"/>
      <c r="S173" s="241"/>
      <c r="T173" s="241"/>
      <c r="U173" s="241"/>
      <c r="V173" s="241"/>
      <c r="W173" s="241"/>
      <c r="Y173" s="242"/>
    </row>
    <row r="174" s="240" customFormat="true" ht="56.25" hidden="false" customHeight="true" outlineLevel="0" collapsed="false">
      <c r="A174" s="243"/>
      <c r="B174" s="244" t="s">
        <v>111</v>
      </c>
      <c r="C174" s="244"/>
      <c r="D174" s="244"/>
      <c r="E174" s="244"/>
      <c r="F174" s="244"/>
      <c r="G174" s="244"/>
      <c r="H174" s="244"/>
      <c r="I174" s="244"/>
      <c r="J174" s="244"/>
      <c r="K174" s="244"/>
      <c r="L174" s="244"/>
      <c r="M174" s="244"/>
      <c r="N174" s="244"/>
      <c r="O174" s="244"/>
      <c r="P174" s="244"/>
      <c r="Q174" s="244"/>
      <c r="R174" s="244"/>
      <c r="S174" s="244"/>
      <c r="T174" s="244"/>
      <c r="U174" s="244"/>
      <c r="V174" s="244"/>
      <c r="W174" s="244"/>
      <c r="Y174" s="245"/>
    </row>
    <row r="175" s="240" customFormat="true" ht="15.6" hidden="false" customHeight="true" outlineLevel="0" collapsed="false">
      <c r="B175" s="246" t="s">
        <v>75</v>
      </c>
      <c r="C175" s="247" t="s">
        <v>152</v>
      </c>
      <c r="D175" s="247"/>
      <c r="E175" s="247"/>
      <c r="F175" s="247"/>
      <c r="G175" s="247"/>
      <c r="H175" s="247"/>
      <c r="I175" s="248"/>
      <c r="J175" s="247"/>
      <c r="K175" s="247"/>
      <c r="L175" s="247"/>
      <c r="M175" s="248"/>
      <c r="N175" s="247"/>
      <c r="O175" s="247"/>
      <c r="P175" s="248"/>
      <c r="Q175" s="248"/>
      <c r="R175" s="247"/>
      <c r="S175" s="247"/>
      <c r="T175" s="247"/>
      <c r="U175" s="249"/>
      <c r="V175" s="247"/>
      <c r="W175" s="250"/>
      <c r="X175" s="249"/>
      <c r="Y175" s="248"/>
    </row>
    <row r="176" s="240" customFormat="true" ht="15.6" hidden="false" customHeight="true" outlineLevel="0" collapsed="false">
      <c r="B176" s="251" t="s">
        <v>153</v>
      </c>
      <c r="C176" s="252" t="s">
        <v>154</v>
      </c>
      <c r="D176" s="252"/>
      <c r="E176" s="252"/>
      <c r="F176" s="252"/>
      <c r="G176" s="252"/>
      <c r="H176" s="252"/>
      <c r="I176" s="253"/>
      <c r="J176" s="252"/>
      <c r="K176" s="252"/>
      <c r="L176" s="252"/>
      <c r="M176" s="253"/>
      <c r="N176" s="252"/>
      <c r="O176" s="252"/>
      <c r="P176" s="253"/>
      <c r="Q176" s="253"/>
      <c r="R176" s="252"/>
      <c r="S176" s="252"/>
      <c r="T176" s="252"/>
      <c r="U176" s="254"/>
      <c r="V176" s="252"/>
      <c r="W176" s="255"/>
      <c r="X176" s="254"/>
      <c r="Y176" s="248"/>
    </row>
  </sheetData>
  <sheetProtection algorithmName="SHA-512" hashValue="aE1Wh3xOFa5N4OCZmVRu7J5+GdsrGl7bnjrgVBS71nzbJPiS6tPbi7t8Q5KIw1tcTKqsrE3YWHWxqv8cRSWOVQ==" saltValue="VvrDuFAYXNCr5sPD5/zK4g==" spinCount="100000" sheet="true" selectLockedCells="true" selectUnlockedCells="true"/>
  <mergeCells count="135">
    <mergeCell ref="B2:C2"/>
    <mergeCell ref="F2:G2"/>
    <mergeCell ref="J2:K2"/>
    <mergeCell ref="N2:O2"/>
    <mergeCell ref="R2:S2"/>
    <mergeCell ref="V2:W2"/>
    <mergeCell ref="B3:C3"/>
    <mergeCell ref="B11:C11"/>
    <mergeCell ref="F11:G11"/>
    <mergeCell ref="J11:K11"/>
    <mergeCell ref="N11:O11"/>
    <mergeCell ref="R11:S11"/>
    <mergeCell ref="V11:W11"/>
    <mergeCell ref="B12:C12"/>
    <mergeCell ref="B20:C20"/>
    <mergeCell ref="F20:G20"/>
    <mergeCell ref="J20:K20"/>
    <mergeCell ref="N20:O20"/>
    <mergeCell ref="R20:S20"/>
    <mergeCell ref="V20:W20"/>
    <mergeCell ref="B21:C21"/>
    <mergeCell ref="B29:C29"/>
    <mergeCell ref="F29:G29"/>
    <mergeCell ref="J29:K29"/>
    <mergeCell ref="N29:O29"/>
    <mergeCell ref="R29:S29"/>
    <mergeCell ref="V29:W29"/>
    <mergeCell ref="B30:C30"/>
    <mergeCell ref="B38:C38"/>
    <mergeCell ref="F38:G38"/>
    <mergeCell ref="J38:K38"/>
    <mergeCell ref="N38:O38"/>
    <mergeCell ref="R38:S38"/>
    <mergeCell ref="V38:W38"/>
    <mergeCell ref="B39:C39"/>
    <mergeCell ref="B47:C47"/>
    <mergeCell ref="F47:G47"/>
    <mergeCell ref="J47:K47"/>
    <mergeCell ref="N47:O47"/>
    <mergeCell ref="R47:S47"/>
    <mergeCell ref="V47:W47"/>
    <mergeCell ref="B48:C48"/>
    <mergeCell ref="B56:C56"/>
    <mergeCell ref="F56:G56"/>
    <mergeCell ref="J56:K56"/>
    <mergeCell ref="N56:O56"/>
    <mergeCell ref="R56:S56"/>
    <mergeCell ref="V56:W56"/>
    <mergeCell ref="B57:C57"/>
    <mergeCell ref="B65:C65"/>
    <mergeCell ref="F65:G65"/>
    <mergeCell ref="J65:K65"/>
    <mergeCell ref="N65:O65"/>
    <mergeCell ref="R65:S65"/>
    <mergeCell ref="V65:W65"/>
    <mergeCell ref="B66:C66"/>
    <mergeCell ref="B74:C74"/>
    <mergeCell ref="F74:G74"/>
    <mergeCell ref="J74:K74"/>
    <mergeCell ref="N74:O74"/>
    <mergeCell ref="R74:S74"/>
    <mergeCell ref="V74:W74"/>
    <mergeCell ref="B75:C75"/>
    <mergeCell ref="B83:C83"/>
    <mergeCell ref="F83:G83"/>
    <mergeCell ref="J83:K83"/>
    <mergeCell ref="N83:O83"/>
    <mergeCell ref="R83:S83"/>
    <mergeCell ref="V83:W83"/>
    <mergeCell ref="B84:C84"/>
    <mergeCell ref="B92:C92"/>
    <mergeCell ref="F92:G92"/>
    <mergeCell ref="J92:K92"/>
    <mergeCell ref="N92:O92"/>
    <mergeCell ref="R92:S92"/>
    <mergeCell ref="V92:W92"/>
    <mergeCell ref="B93:C93"/>
    <mergeCell ref="B101:C101"/>
    <mergeCell ref="F101:G101"/>
    <mergeCell ref="J101:K101"/>
    <mergeCell ref="N101:O101"/>
    <mergeCell ref="R101:S101"/>
    <mergeCell ref="V101:W101"/>
    <mergeCell ref="B102:C102"/>
    <mergeCell ref="B110:C110"/>
    <mergeCell ref="F110:G110"/>
    <mergeCell ref="J110:K110"/>
    <mergeCell ref="N110:O110"/>
    <mergeCell ref="R110:S110"/>
    <mergeCell ref="V110:W110"/>
    <mergeCell ref="B111:C111"/>
    <mergeCell ref="B119:C119"/>
    <mergeCell ref="F119:G119"/>
    <mergeCell ref="J119:K119"/>
    <mergeCell ref="N119:O119"/>
    <mergeCell ref="R119:S119"/>
    <mergeCell ref="V119:W119"/>
    <mergeCell ref="B120:C120"/>
    <mergeCell ref="B128:C128"/>
    <mergeCell ref="F128:G128"/>
    <mergeCell ref="J128:K128"/>
    <mergeCell ref="N128:O128"/>
    <mergeCell ref="R128:S128"/>
    <mergeCell ref="V128:W128"/>
    <mergeCell ref="B129:C129"/>
    <mergeCell ref="B137:C137"/>
    <mergeCell ref="F137:G137"/>
    <mergeCell ref="J137:K137"/>
    <mergeCell ref="N137:O137"/>
    <mergeCell ref="R137:S137"/>
    <mergeCell ref="V137:W137"/>
    <mergeCell ref="B138:C138"/>
    <mergeCell ref="B146:C146"/>
    <mergeCell ref="F146:G146"/>
    <mergeCell ref="J146:K146"/>
    <mergeCell ref="N146:O146"/>
    <mergeCell ref="R146:S146"/>
    <mergeCell ref="V146:W146"/>
    <mergeCell ref="B147:C147"/>
    <mergeCell ref="B155:C155"/>
    <mergeCell ref="F155:G155"/>
    <mergeCell ref="J155:K155"/>
    <mergeCell ref="N155:O155"/>
    <mergeCell ref="R155:S155"/>
    <mergeCell ref="V155:W155"/>
    <mergeCell ref="B156:C156"/>
    <mergeCell ref="B164:C164"/>
    <mergeCell ref="F164:G164"/>
    <mergeCell ref="J164:K164"/>
    <mergeCell ref="N164:O164"/>
    <mergeCell ref="R164:S164"/>
    <mergeCell ref="V164:W164"/>
    <mergeCell ref="B165:C165"/>
    <mergeCell ref="B173:W173"/>
    <mergeCell ref="B174:W174"/>
  </mergeCells>
  <conditionalFormatting sqref="J10">
    <cfRule type="expression" priority="2" aboveAverage="0" equalAverage="0" bottom="0" percent="0" rank="0" text="" dxfId="271">
      <formula>M10=1</formula>
    </cfRule>
  </conditionalFormatting>
  <conditionalFormatting sqref="N10">
    <cfRule type="expression" priority="3" aboveAverage="0" equalAverage="0" bottom="0" percent="0" rank="0" text="" dxfId="272">
      <formula>Q10=1</formula>
    </cfRule>
  </conditionalFormatting>
  <conditionalFormatting sqref="R10">
    <cfRule type="expression" priority="4" aboveAverage="0" equalAverage="0" bottom="0" percent="0" rank="0" text="" dxfId="273">
      <formula>U10=1</formula>
    </cfRule>
  </conditionalFormatting>
  <conditionalFormatting sqref="V10">
    <cfRule type="expression" priority="5" aboveAverage="0" equalAverage="0" bottom="0" percent="0" rank="0" text="" dxfId="274">
      <formula>Y10=1</formula>
    </cfRule>
  </conditionalFormatting>
  <conditionalFormatting sqref="T4:T9">
    <cfRule type="expression" priority="6" aboveAverage="0" equalAverage="0" bottom="0" percent="0" rank="0" text="" dxfId="275">
      <formula>#ref!=0</formula>
    </cfRule>
    <cfRule type="expression" priority="7" aboveAverage="0" equalAverage="0" bottom="0" percent="0" rank="0" text="" dxfId="276">
      <formula>#ref!=1</formula>
    </cfRule>
  </conditionalFormatting>
  <conditionalFormatting sqref="G8:G9">
    <cfRule type="expression" priority="8" aboveAverage="0" equalAverage="0" bottom="0" percent="0" rank="0" text="" dxfId="277">
      <formula>H8=0</formula>
    </cfRule>
    <cfRule type="expression" priority="9" aboveAverage="0" equalAverage="0" bottom="0" percent="0" rank="0" text="" dxfId="278">
      <formula>H8=1</formula>
    </cfRule>
  </conditionalFormatting>
  <conditionalFormatting sqref="G4:G5">
    <cfRule type="expression" priority="10" aboveAverage="0" equalAverage="0" bottom="0" percent="0" rank="0" text="" dxfId="279">
      <formula>H4=0</formula>
    </cfRule>
    <cfRule type="expression" priority="11" aboveAverage="0" equalAverage="0" bottom="0" percent="0" rank="0" text="" dxfId="280">
      <formula>H4=1</formula>
    </cfRule>
  </conditionalFormatting>
  <conditionalFormatting sqref="G6:G7">
    <cfRule type="expression" priority="12" aboveAverage="0" equalAverage="0" bottom="0" percent="0" rank="0" text="" dxfId="281">
      <formula>H6=0</formula>
    </cfRule>
    <cfRule type="expression" priority="13" aboveAverage="0" equalAverage="0" bottom="0" percent="0" rank="0" text="" dxfId="282">
      <formula>H6=1</formula>
    </cfRule>
  </conditionalFormatting>
  <conditionalFormatting sqref="K8:K9">
    <cfRule type="expression" priority="14" aboveAverage="0" equalAverage="0" bottom="0" percent="0" rank="0" text="" dxfId="283">
      <formula>L8=0</formula>
    </cfRule>
    <cfRule type="expression" priority="15" aboveAverage="0" equalAverage="0" bottom="0" percent="0" rank="0" text="" dxfId="284">
      <formula>L8=1</formula>
    </cfRule>
  </conditionalFormatting>
  <conditionalFormatting sqref="K4:K5">
    <cfRule type="expression" priority="16" aboveAverage="0" equalAverage="0" bottom="0" percent="0" rank="0" text="" dxfId="285">
      <formula>L4=0</formula>
    </cfRule>
    <cfRule type="expression" priority="17" aboveAverage="0" equalAverage="0" bottom="0" percent="0" rank="0" text="" dxfId="286">
      <formula>L4=1</formula>
    </cfRule>
  </conditionalFormatting>
  <conditionalFormatting sqref="K6:K7">
    <cfRule type="expression" priority="18" aboveAverage="0" equalAverage="0" bottom="0" percent="0" rank="0" text="" dxfId="287">
      <formula>L6=0</formula>
    </cfRule>
    <cfRule type="expression" priority="19" aboveAverage="0" equalAverage="0" bottom="0" percent="0" rank="0" text="" dxfId="288">
      <formula>L6=1</formula>
    </cfRule>
  </conditionalFormatting>
  <conditionalFormatting sqref="O8:O9">
    <cfRule type="expression" priority="20" aboveAverage="0" equalAverage="0" bottom="0" percent="0" rank="0" text="" dxfId="289">
      <formula>P8=0</formula>
    </cfRule>
    <cfRule type="expression" priority="21" aboveAverage="0" equalAverage="0" bottom="0" percent="0" rank="0" text="" dxfId="290">
      <formula>P8=1</formula>
    </cfRule>
  </conditionalFormatting>
  <conditionalFormatting sqref="O4:O5">
    <cfRule type="expression" priority="22" aboveAverage="0" equalAverage="0" bottom="0" percent="0" rank="0" text="" dxfId="291">
      <formula>P4=0</formula>
    </cfRule>
    <cfRule type="expression" priority="23" aboveAverage="0" equalAverage="0" bottom="0" percent="0" rank="0" text="" dxfId="292">
      <formula>P4=1</formula>
    </cfRule>
  </conditionalFormatting>
  <conditionalFormatting sqref="O6:O7">
    <cfRule type="expression" priority="24" aboveAverage="0" equalAverage="0" bottom="0" percent="0" rank="0" text="" dxfId="293">
      <formula>P6=0</formula>
    </cfRule>
    <cfRule type="expression" priority="25" aboveAverage="0" equalAverage="0" bottom="0" percent="0" rank="0" text="" dxfId="294">
      <formula>P6=1</formula>
    </cfRule>
  </conditionalFormatting>
  <conditionalFormatting sqref="S8:S9">
    <cfRule type="expression" priority="26" aboveAverage="0" equalAverage="0" bottom="0" percent="0" rank="0" text="" dxfId="295">
      <formula>T8=0</formula>
    </cfRule>
    <cfRule type="expression" priority="27" aboveAverage="0" equalAverage="0" bottom="0" percent="0" rank="0" text="" dxfId="296">
      <formula>T8=1</formula>
    </cfRule>
  </conditionalFormatting>
  <conditionalFormatting sqref="S4:S5">
    <cfRule type="expression" priority="28" aboveAverage="0" equalAverage="0" bottom="0" percent="0" rank="0" text="" dxfId="297">
      <formula>T4=0</formula>
    </cfRule>
    <cfRule type="expression" priority="29" aboveAverage="0" equalAverage="0" bottom="0" percent="0" rank="0" text="" dxfId="298">
      <formula>T4=1</formula>
    </cfRule>
  </conditionalFormatting>
  <conditionalFormatting sqref="S6:S7">
    <cfRule type="expression" priority="30" aboveAverage="0" equalAverage="0" bottom="0" percent="0" rank="0" text="" dxfId="299">
      <formula>T6=0</formula>
    </cfRule>
    <cfRule type="expression" priority="31" aboveAverage="0" equalAverage="0" bottom="0" percent="0" rank="0" text="" dxfId="300">
      <formula>T6=1</formula>
    </cfRule>
  </conditionalFormatting>
  <conditionalFormatting sqref="W8:W9">
    <cfRule type="expression" priority="32" aboveAverage="0" equalAverage="0" bottom="0" percent="0" rank="0" text="" dxfId="301">
      <formula>X8=0</formula>
    </cfRule>
    <cfRule type="expression" priority="33" aboveAverage="0" equalAverage="0" bottom="0" percent="0" rank="0" text="" dxfId="302">
      <formula>X8=1</formula>
    </cfRule>
  </conditionalFormatting>
  <conditionalFormatting sqref="W4:W5">
    <cfRule type="expression" priority="34" aboveAverage="0" equalAverage="0" bottom="0" percent="0" rank="0" text="" dxfId="303">
      <formula>X4=0</formula>
    </cfRule>
    <cfRule type="expression" priority="35" aboveAverage="0" equalAverage="0" bottom="0" percent="0" rank="0" text="" dxfId="304">
      <formula>X4=1</formula>
    </cfRule>
  </conditionalFormatting>
  <conditionalFormatting sqref="W6:W7">
    <cfRule type="expression" priority="36" aboveAverage="0" equalAverage="0" bottom="0" percent="0" rank="0" text="" dxfId="305">
      <formula>X6=0</formula>
    </cfRule>
    <cfRule type="expression" priority="37" aboveAverage="0" equalAverage="0" bottom="0" percent="0" rank="0" text="" dxfId="306">
      <formula>X6=1</formula>
    </cfRule>
  </conditionalFormatting>
  <conditionalFormatting sqref="P4:P9">
    <cfRule type="expression" priority="38" aboveAverage="0" equalAverage="0" bottom="0" percent="0" rank="0" text="" dxfId="307">
      <formula>#ref!=0</formula>
    </cfRule>
    <cfRule type="expression" priority="39" aboveAverage="0" equalAverage="0" bottom="0" percent="0" rank="0" text="" dxfId="308">
      <formula>#ref!=1</formula>
    </cfRule>
  </conditionalFormatting>
  <conditionalFormatting sqref="L4:L9">
    <cfRule type="expression" priority="40" aboveAverage="0" equalAverage="0" bottom="0" percent="0" rank="0" text="" dxfId="309">
      <formula>#ref!=0</formula>
    </cfRule>
    <cfRule type="expression" priority="41" aboveAverage="0" equalAverage="0" bottom="0" percent="0" rank="0" text="" dxfId="310">
      <formula>#ref!=1</formula>
    </cfRule>
  </conditionalFormatting>
  <conditionalFormatting sqref="H4:H9">
    <cfRule type="expression" priority="42" aboveAverage="0" equalAverage="0" bottom="0" percent="0" rank="0" text="" dxfId="311">
      <formula>#ref!=0</formula>
    </cfRule>
    <cfRule type="expression" priority="43" aboveAverage="0" equalAverage="0" bottom="0" percent="0" rank="0" text="" dxfId="312">
      <formula>#ref!=1</formula>
    </cfRule>
  </conditionalFormatting>
  <conditionalFormatting sqref="J19 J28 J37 J46 J55 J64 J73 J82 J91 J100 J109 J118 J127">
    <cfRule type="expression" priority="44" aboveAverage="0" equalAverage="0" bottom="0" percent="0" rank="0" text="" dxfId="313">
      <formula>M19=1</formula>
    </cfRule>
  </conditionalFormatting>
  <conditionalFormatting sqref="N19 N28 N37 N46 N55 N64 N73 N82 N91 N100 N109 N118 N127">
    <cfRule type="expression" priority="45" aboveAverage="0" equalAverage="0" bottom="0" percent="0" rank="0" text="" dxfId="314">
      <formula>Q19=1</formula>
    </cfRule>
  </conditionalFormatting>
  <conditionalFormatting sqref="R19 R28 R37 R46 R55 R64 R73 R82 R91 R100 R109 R118 R127">
    <cfRule type="expression" priority="46" aboveAverage="0" equalAverage="0" bottom="0" percent="0" rank="0" text="" dxfId="315">
      <formula>U19=1</formula>
    </cfRule>
  </conditionalFormatting>
  <conditionalFormatting sqref="V19 V28 V37 V46 V55 V64 V73 V82 V91 V100 V109 V118 V127">
    <cfRule type="expression" priority="47" aboveAverage="0" equalAverage="0" bottom="0" percent="0" rank="0" text="" dxfId="316">
      <formula>Y19=1</formula>
    </cfRule>
  </conditionalFormatting>
  <conditionalFormatting sqref="T13:T18 T22:T27 T31:T36 T40:T45 T49:T54 T58:T63 T67:T72 T76:T81 T85:T90 T94:T99 T103:T108 T112:T117 T121:T126">
    <cfRule type="expression" priority="48" aboveAverage="0" equalAverage="0" bottom="0" percent="0" rank="0" text="" dxfId="317">
      <formula>#ref!=0</formula>
    </cfRule>
    <cfRule type="expression" priority="49" aboveAverage="0" equalAverage="0" bottom="0" percent="0" rank="0" text="" dxfId="318">
      <formula>#ref!=1</formula>
    </cfRule>
  </conditionalFormatting>
  <conditionalFormatting sqref="G17:G18 G26:G27 G35:G36 G44:G45 G53:G54 G62:G63 G71:G72 G80:G81 G89:G90 G98:G99 G107:G108 G116:G117 G125:G126">
    <cfRule type="expression" priority="50" aboveAverage="0" equalAverage="0" bottom="0" percent="0" rank="0" text="" dxfId="319">
      <formula>H17=0</formula>
    </cfRule>
    <cfRule type="expression" priority="51" aboveAverage="0" equalAverage="0" bottom="0" percent="0" rank="0" text="" dxfId="320">
      <formula>H17=1</formula>
    </cfRule>
  </conditionalFormatting>
  <conditionalFormatting sqref="G13:G14 G22:G23 G31:G32 G40:G41 G49:G50 G58:G59 G67:G68 G76:G77 G85:G86 G94:G95 G103:G104 G112:G113 G121:G122">
    <cfRule type="expression" priority="52" aboveAverage="0" equalAverage="0" bottom="0" percent="0" rank="0" text="" dxfId="321">
      <formula>H13=0</formula>
    </cfRule>
    <cfRule type="expression" priority="53" aboveAverage="0" equalAverage="0" bottom="0" percent="0" rank="0" text="" dxfId="322">
      <formula>H13=1</formula>
    </cfRule>
  </conditionalFormatting>
  <conditionalFormatting sqref="G15:G16 G24:G25 G33:G34 G42:G43 G51:G52 G60:G61 G69:G70 G78:G79 G87:G88 G96:G97 G105:G106 G114:G115 G123:G124">
    <cfRule type="expression" priority="54" aboveAverage="0" equalAverage="0" bottom="0" percent="0" rank="0" text="" dxfId="323">
      <formula>H15=0</formula>
    </cfRule>
    <cfRule type="expression" priority="55" aboveAverage="0" equalAverage="0" bottom="0" percent="0" rank="0" text="" dxfId="324">
      <formula>H15=1</formula>
    </cfRule>
  </conditionalFormatting>
  <conditionalFormatting sqref="K17:K18 K26:K27 K35:K36 K44:K45 K53:K54 K62:K63 K71:K72 K80:K81 K89:K90 K98:K99 K107:K108 K116:K117 K125:K126">
    <cfRule type="expression" priority="56" aboveAverage="0" equalAverage="0" bottom="0" percent="0" rank="0" text="" dxfId="325">
      <formula>L17=0</formula>
    </cfRule>
    <cfRule type="expression" priority="57" aboveAverage="0" equalAverage="0" bottom="0" percent="0" rank="0" text="" dxfId="326">
      <formula>L17=1</formula>
    </cfRule>
  </conditionalFormatting>
  <conditionalFormatting sqref="K13:K14 K22:K23 K31:K32 K40:K41 K49:K50 K58:K59 K67:K68 K76:K77 K85:K86 K94:K95 K103:K104 K112:K113 K121:K122">
    <cfRule type="expression" priority="58" aboveAverage="0" equalAverage="0" bottom="0" percent="0" rank="0" text="" dxfId="327">
      <formula>L13=0</formula>
    </cfRule>
    <cfRule type="expression" priority="59" aboveAverage="0" equalAverage="0" bottom="0" percent="0" rank="0" text="" dxfId="328">
      <formula>L13=1</formula>
    </cfRule>
  </conditionalFormatting>
  <conditionalFormatting sqref="K15:K16 K24:K25 K33:K34 K42:K43 K51:K52 K60:K61 K69:K70 K78:K79 K87:K88 K96:K97 K105:K106 K114:K115 K123:K124">
    <cfRule type="expression" priority="60" aboveAverage="0" equalAverage="0" bottom="0" percent="0" rank="0" text="" dxfId="329">
      <formula>L15=0</formula>
    </cfRule>
    <cfRule type="expression" priority="61" aboveAverage="0" equalAverage="0" bottom="0" percent="0" rank="0" text="" dxfId="330">
      <formula>L15=1</formula>
    </cfRule>
  </conditionalFormatting>
  <conditionalFormatting sqref="O17:O18 O26:O27 O35:O36 O44:O45 O53:O54 O62:O63 O71:O72 O80:O81 O89:O90 O98:O99 O107:O108 O116:O117 O125:O126">
    <cfRule type="expression" priority="62" aboveAverage="0" equalAverage="0" bottom="0" percent="0" rank="0" text="" dxfId="331">
      <formula>P17=0</formula>
    </cfRule>
    <cfRule type="expression" priority="63" aboveAverage="0" equalAverage="0" bottom="0" percent="0" rank="0" text="" dxfId="332">
      <formula>P17=1</formula>
    </cfRule>
  </conditionalFormatting>
  <conditionalFormatting sqref="O13:O14 O22:O23 O31:O32 O40:O41 O49:O50 O58:O59 O67:O68 O76:O77 O85:O86 O94:O95 O103:O104 O112:O113 O121:O122">
    <cfRule type="expression" priority="64" aboveAverage="0" equalAverage="0" bottom="0" percent="0" rank="0" text="" dxfId="333">
      <formula>P13=0</formula>
    </cfRule>
    <cfRule type="expression" priority="65" aboveAverage="0" equalAverage="0" bottom="0" percent="0" rank="0" text="" dxfId="334">
      <formula>P13=1</formula>
    </cfRule>
  </conditionalFormatting>
  <conditionalFormatting sqref="O15:O16 O24:O25 O33:O34 O42:O43 O51:O52 O60:O61 O69:O70 O78:O79 O87:O88 O96:O97 O105:O106 O114:O115 O123:O124">
    <cfRule type="expression" priority="66" aboveAverage="0" equalAverage="0" bottom="0" percent="0" rank="0" text="" dxfId="335">
      <formula>P15=0</formula>
    </cfRule>
    <cfRule type="expression" priority="67" aboveAverage="0" equalAverage="0" bottom="0" percent="0" rank="0" text="" dxfId="336">
      <formula>P15=1</formula>
    </cfRule>
  </conditionalFormatting>
  <conditionalFormatting sqref="S17:S18 S26:S27 S35:S36 S44:S45 S53:S54 S62:S63 S71:S72 S80:S81 S89:S90 S98:S99 S107:S108 S116:S117 S125:S126">
    <cfRule type="expression" priority="68" aboveAverage="0" equalAverage="0" bottom="0" percent="0" rank="0" text="" dxfId="337">
      <formula>T17=0</formula>
    </cfRule>
    <cfRule type="expression" priority="69" aboveAverage="0" equalAverage="0" bottom="0" percent="0" rank="0" text="" dxfId="338">
      <formula>T17=1</formula>
    </cfRule>
  </conditionalFormatting>
  <conditionalFormatting sqref="S13:S14 S22:S23 S31:S32 S40:S41 S49:S50 S58:S59 S67:S68 S76:S77 S85:S86 S94:S95 S103:S104 S112:S113 S121:S122">
    <cfRule type="expression" priority="70" aboveAverage="0" equalAverage="0" bottom="0" percent="0" rank="0" text="" dxfId="339">
      <formula>T13=0</formula>
    </cfRule>
    <cfRule type="expression" priority="71" aboveAverage="0" equalAverage="0" bottom="0" percent="0" rank="0" text="" dxfId="340">
      <formula>T13=1</formula>
    </cfRule>
  </conditionalFormatting>
  <conditionalFormatting sqref="S15:S16 S24:S25 S33:S34 S42:S43 S51:S52 S60:S61 S69:S70 S78:S79 S87:S88 S96:S97 S105:S106 S114:S115 S123:S124">
    <cfRule type="expression" priority="72" aboveAverage="0" equalAverage="0" bottom="0" percent="0" rank="0" text="" dxfId="341">
      <formula>T15=0</formula>
    </cfRule>
    <cfRule type="expression" priority="73" aboveAverage="0" equalAverage="0" bottom="0" percent="0" rank="0" text="" dxfId="342">
      <formula>T15=1</formula>
    </cfRule>
  </conditionalFormatting>
  <conditionalFormatting sqref="W17:W18 W26:W27 W35:W36 W44:W45 W53:W54 W62:W63 W71:W72 W80:W81 W89:W90 W98:W99 W107:W108 W116:W117 W125:W126">
    <cfRule type="expression" priority="74" aboveAverage="0" equalAverage="0" bottom="0" percent="0" rank="0" text="" dxfId="343">
      <formula>X17=0</formula>
    </cfRule>
    <cfRule type="expression" priority="75" aboveAverage="0" equalAverage="0" bottom="0" percent="0" rank="0" text="" dxfId="344">
      <formula>X17=1</formula>
    </cfRule>
  </conditionalFormatting>
  <conditionalFormatting sqref="W13:W14 W22:W23 W31:W32 W40:W41 W49:W50 W58:W59 W67:W68 W76:W77 W85:W86 W94:W95 W103:W104 W112:W113 W121:W122">
    <cfRule type="expression" priority="76" aboveAverage="0" equalAverage="0" bottom="0" percent="0" rank="0" text="" dxfId="345">
      <formula>X13=0</formula>
    </cfRule>
    <cfRule type="expression" priority="77" aboveAverage="0" equalAverage="0" bottom="0" percent="0" rank="0" text="" dxfId="346">
      <formula>X13=1</formula>
    </cfRule>
  </conditionalFormatting>
  <conditionalFormatting sqref="W15:W16 W24:W25 W33:W34 W42:W43 W51:W52 W60:W61 W69:W70 W78:W79 W87:W88 W96:W97 W105:W106 W114:W115 W123:W124">
    <cfRule type="expression" priority="78" aboveAverage="0" equalAverage="0" bottom="0" percent="0" rank="0" text="" dxfId="347">
      <formula>X15=0</formula>
    </cfRule>
    <cfRule type="expression" priority="79" aboveAverage="0" equalAverage="0" bottom="0" percent="0" rank="0" text="" dxfId="348">
      <formula>X15=1</formula>
    </cfRule>
  </conditionalFormatting>
  <conditionalFormatting sqref="P13:P18 P22:P27 P31:P36 P40:P45 P49:P54 P58:P63 P67:P72 P76:P81 P85:P90 P94:P99 P103:P108 P112:P117 P121:P126">
    <cfRule type="expression" priority="80" aboveAverage="0" equalAverage="0" bottom="0" percent="0" rank="0" text="" dxfId="349">
      <formula>#ref!=0</formula>
    </cfRule>
    <cfRule type="expression" priority="81" aboveAverage="0" equalAverage="0" bottom="0" percent="0" rank="0" text="" dxfId="350">
      <formula>#ref!=1</formula>
    </cfRule>
  </conditionalFormatting>
  <conditionalFormatting sqref="L13:L18 L22:L27 L31:L36 L40:L45 L49:L54 L58:L63 L67:L72 L76:L81 L85:L90 L94:L99 L103:L108 L112:L117 L121:L126">
    <cfRule type="expression" priority="82" aboveAverage="0" equalAverage="0" bottom="0" percent="0" rank="0" text="" dxfId="351">
      <formula>#ref!=0</formula>
    </cfRule>
    <cfRule type="expression" priority="83" aboveAverage="0" equalAverage="0" bottom="0" percent="0" rank="0" text="" dxfId="352">
      <formula>#ref!=1</formula>
    </cfRule>
  </conditionalFormatting>
  <conditionalFormatting sqref="H13:H18 H22:H27 H31:H36 H40:H45 H49:H54 H58:H63 H67:H72 H76:H81 H85:H90 H94:H99 H103:H108 H112:H117 H121:H126">
    <cfRule type="expression" priority="84" aboveAverage="0" equalAverage="0" bottom="0" percent="0" rank="0" text="" dxfId="353">
      <formula>#ref!=0</formula>
    </cfRule>
    <cfRule type="expression" priority="85" aboveAverage="0" equalAverage="0" bottom="0" percent="0" rank="0" text="" dxfId="354">
      <formula>#ref!=1</formula>
    </cfRule>
  </conditionalFormatting>
  <conditionalFormatting sqref="T130:T135">
    <cfRule type="expression" priority="86" aboveAverage="0" equalAverage="0" bottom="0" percent="0" rank="0" text="" dxfId="355">
      <formula>#ref!=0</formula>
    </cfRule>
    <cfRule type="expression" priority="87" aboveAverage="0" equalAverage="0" bottom="0" percent="0" rank="0" text="" dxfId="356">
      <formula>#ref!=1</formula>
    </cfRule>
  </conditionalFormatting>
  <conditionalFormatting sqref="G134:G135">
    <cfRule type="expression" priority="88" aboveAverage="0" equalAverage="0" bottom="0" percent="0" rank="0" text="" dxfId="357">
      <formula>H134=0</formula>
    </cfRule>
    <cfRule type="expression" priority="89" aboveAverage="0" equalAverage="0" bottom="0" percent="0" rank="0" text="" dxfId="358">
      <formula>H134=1</formula>
    </cfRule>
  </conditionalFormatting>
  <conditionalFormatting sqref="G130:G131">
    <cfRule type="expression" priority="90" aboveAverage="0" equalAverage="0" bottom="0" percent="0" rank="0" text="" dxfId="359">
      <formula>H130=0</formula>
    </cfRule>
    <cfRule type="expression" priority="91" aboveAverage="0" equalAverage="0" bottom="0" percent="0" rank="0" text="" dxfId="360">
      <formula>H130=1</formula>
    </cfRule>
  </conditionalFormatting>
  <conditionalFormatting sqref="G132:G133">
    <cfRule type="expression" priority="92" aboveAverage="0" equalAverage="0" bottom="0" percent="0" rank="0" text="" dxfId="361">
      <formula>H132=0</formula>
    </cfRule>
    <cfRule type="expression" priority="93" aboveAverage="0" equalAverage="0" bottom="0" percent="0" rank="0" text="" dxfId="362">
      <formula>H132=1</formula>
    </cfRule>
  </conditionalFormatting>
  <conditionalFormatting sqref="K134:K135">
    <cfRule type="expression" priority="94" aboveAverage="0" equalAverage="0" bottom="0" percent="0" rank="0" text="" dxfId="363">
      <formula>L134=0</formula>
    </cfRule>
    <cfRule type="expression" priority="95" aboveAverage="0" equalAverage="0" bottom="0" percent="0" rank="0" text="" dxfId="364">
      <formula>L134=1</formula>
    </cfRule>
  </conditionalFormatting>
  <conditionalFormatting sqref="K130:K131">
    <cfRule type="expression" priority="96" aboveAverage="0" equalAverage="0" bottom="0" percent="0" rank="0" text="" dxfId="365">
      <formula>L130=0</formula>
    </cfRule>
    <cfRule type="expression" priority="97" aboveAverage="0" equalAverage="0" bottom="0" percent="0" rank="0" text="" dxfId="366">
      <formula>L130=1</formula>
    </cfRule>
  </conditionalFormatting>
  <conditionalFormatting sqref="K132:K133">
    <cfRule type="expression" priority="98" aboveAverage="0" equalAverage="0" bottom="0" percent="0" rank="0" text="" dxfId="367">
      <formula>L132=0</formula>
    </cfRule>
    <cfRule type="expression" priority="99" aboveAverage="0" equalAverage="0" bottom="0" percent="0" rank="0" text="" dxfId="368">
      <formula>L132=1</formula>
    </cfRule>
  </conditionalFormatting>
  <conditionalFormatting sqref="O134:O135">
    <cfRule type="expression" priority="100" aboveAverage="0" equalAverage="0" bottom="0" percent="0" rank="0" text="" dxfId="369">
      <formula>P134=0</formula>
    </cfRule>
    <cfRule type="expression" priority="101" aboveAverage="0" equalAverage="0" bottom="0" percent="0" rank="0" text="" dxfId="370">
      <formula>P134=1</formula>
    </cfRule>
  </conditionalFormatting>
  <conditionalFormatting sqref="O130:O131">
    <cfRule type="expression" priority="102" aboveAverage="0" equalAverage="0" bottom="0" percent="0" rank="0" text="" dxfId="371">
      <formula>P130=0</formula>
    </cfRule>
    <cfRule type="expression" priority="103" aboveAverage="0" equalAverage="0" bottom="0" percent="0" rank="0" text="" dxfId="372">
      <formula>P130=1</formula>
    </cfRule>
  </conditionalFormatting>
  <conditionalFormatting sqref="O132:O133">
    <cfRule type="expression" priority="104" aboveAverage="0" equalAverage="0" bottom="0" percent="0" rank="0" text="" dxfId="373">
      <formula>P132=0</formula>
    </cfRule>
    <cfRule type="expression" priority="105" aboveAverage="0" equalAverage="0" bottom="0" percent="0" rank="0" text="" dxfId="374">
      <formula>P132=1</formula>
    </cfRule>
  </conditionalFormatting>
  <conditionalFormatting sqref="S134:S135">
    <cfRule type="expression" priority="106" aboveAverage="0" equalAverage="0" bottom="0" percent="0" rank="0" text="" dxfId="375">
      <formula>T134=0</formula>
    </cfRule>
    <cfRule type="expression" priority="107" aboveAverage="0" equalAverage="0" bottom="0" percent="0" rank="0" text="" dxfId="376">
      <formula>T134=1</formula>
    </cfRule>
  </conditionalFormatting>
  <conditionalFormatting sqref="S130:S131">
    <cfRule type="expression" priority="108" aboveAverage="0" equalAverage="0" bottom="0" percent="0" rank="0" text="" dxfId="377">
      <formula>T130=0</formula>
    </cfRule>
    <cfRule type="expression" priority="109" aboveAverage="0" equalAverage="0" bottom="0" percent="0" rank="0" text="" dxfId="378">
      <formula>T130=1</formula>
    </cfRule>
  </conditionalFormatting>
  <conditionalFormatting sqref="S132:S133">
    <cfRule type="expression" priority="110" aboveAverage="0" equalAverage="0" bottom="0" percent="0" rank="0" text="" dxfId="379">
      <formula>T132=0</formula>
    </cfRule>
    <cfRule type="expression" priority="111" aboveAverage="0" equalAverage="0" bottom="0" percent="0" rank="0" text="" dxfId="380">
      <formula>T132=1</formula>
    </cfRule>
  </conditionalFormatting>
  <conditionalFormatting sqref="W134:W135">
    <cfRule type="expression" priority="112" aboveAverage="0" equalAverage="0" bottom="0" percent="0" rank="0" text="" dxfId="381">
      <formula>X134=0</formula>
    </cfRule>
    <cfRule type="expression" priority="113" aboveAverage="0" equalAverage="0" bottom="0" percent="0" rank="0" text="" dxfId="382">
      <formula>X134=1</formula>
    </cfRule>
  </conditionalFormatting>
  <conditionalFormatting sqref="W130:W131">
    <cfRule type="expression" priority="114" aboveAverage="0" equalAverage="0" bottom="0" percent="0" rank="0" text="" dxfId="383">
      <formula>X130=0</formula>
    </cfRule>
    <cfRule type="expression" priority="115" aboveAverage="0" equalAverage="0" bottom="0" percent="0" rank="0" text="" dxfId="384">
      <formula>X130=1</formula>
    </cfRule>
  </conditionalFormatting>
  <conditionalFormatting sqref="W132:W133">
    <cfRule type="expression" priority="116" aboveAverage="0" equalAverage="0" bottom="0" percent="0" rank="0" text="" dxfId="385">
      <formula>X132=0</formula>
    </cfRule>
    <cfRule type="expression" priority="117" aboveAverage="0" equalAverage="0" bottom="0" percent="0" rank="0" text="" dxfId="386">
      <formula>X132=1</formula>
    </cfRule>
  </conditionalFormatting>
  <conditionalFormatting sqref="P130:P135">
    <cfRule type="expression" priority="118" aboveAverage="0" equalAverage="0" bottom="0" percent="0" rank="0" text="" dxfId="387">
      <formula>#ref!=0</formula>
    </cfRule>
    <cfRule type="expression" priority="119" aboveAverage="0" equalAverage="0" bottom="0" percent="0" rank="0" text="" dxfId="388">
      <formula>#ref!=1</formula>
    </cfRule>
  </conditionalFormatting>
  <conditionalFormatting sqref="L130:L135">
    <cfRule type="expression" priority="120" aboveAverage="0" equalAverage="0" bottom="0" percent="0" rank="0" text="" dxfId="389">
      <formula>#ref!=0</formula>
    </cfRule>
    <cfRule type="expression" priority="121" aboveAverage="0" equalAverage="0" bottom="0" percent="0" rank="0" text="" dxfId="390">
      <formula>#ref!=1</formula>
    </cfRule>
  </conditionalFormatting>
  <conditionalFormatting sqref="H130:H135">
    <cfRule type="expression" priority="122" aboveAverage="0" equalAverage="0" bottom="0" percent="0" rank="0" text="" dxfId="391">
      <formula>#ref!=0</formula>
    </cfRule>
    <cfRule type="expression" priority="123" aboveAverage="0" equalAverage="0" bottom="0" percent="0" rank="0" text="" dxfId="392">
      <formula>#ref!=1</formula>
    </cfRule>
  </conditionalFormatting>
  <conditionalFormatting sqref="T139:T144">
    <cfRule type="expression" priority="124" aboveAverage="0" equalAverage="0" bottom="0" percent="0" rank="0" text="" dxfId="393">
      <formula>#ref!=0</formula>
    </cfRule>
    <cfRule type="expression" priority="125" aboveAverage="0" equalAverage="0" bottom="0" percent="0" rank="0" text="" dxfId="394">
      <formula>#ref!=1</formula>
    </cfRule>
  </conditionalFormatting>
  <conditionalFormatting sqref="G143:G144">
    <cfRule type="expression" priority="126" aboveAverage="0" equalAverage="0" bottom="0" percent="0" rank="0" text="" dxfId="395">
      <formula>H143=0</formula>
    </cfRule>
    <cfRule type="expression" priority="127" aboveAverage="0" equalAverage="0" bottom="0" percent="0" rank="0" text="" dxfId="396">
      <formula>H143=1</formula>
    </cfRule>
  </conditionalFormatting>
  <conditionalFormatting sqref="G139:G140">
    <cfRule type="expression" priority="128" aboveAverage="0" equalAverage="0" bottom="0" percent="0" rank="0" text="" dxfId="397">
      <formula>H139=0</formula>
    </cfRule>
    <cfRule type="expression" priority="129" aboveAverage="0" equalAverage="0" bottom="0" percent="0" rank="0" text="" dxfId="398">
      <formula>H139=1</formula>
    </cfRule>
  </conditionalFormatting>
  <conditionalFormatting sqref="G141:G142">
    <cfRule type="expression" priority="130" aboveAverage="0" equalAverage="0" bottom="0" percent="0" rank="0" text="" dxfId="399">
      <formula>H141=0</formula>
    </cfRule>
    <cfRule type="expression" priority="131" aboveAverage="0" equalAverage="0" bottom="0" percent="0" rank="0" text="" dxfId="400">
      <formula>H141=1</formula>
    </cfRule>
  </conditionalFormatting>
  <conditionalFormatting sqref="K143:K144">
    <cfRule type="expression" priority="132" aboveAverage="0" equalAverage="0" bottom="0" percent="0" rank="0" text="" dxfId="401">
      <formula>L143=0</formula>
    </cfRule>
    <cfRule type="expression" priority="133" aboveAverage="0" equalAverage="0" bottom="0" percent="0" rank="0" text="" dxfId="402">
      <formula>L143=1</formula>
    </cfRule>
  </conditionalFormatting>
  <conditionalFormatting sqref="K139:K140">
    <cfRule type="expression" priority="134" aboveAverage="0" equalAverage="0" bottom="0" percent="0" rank="0" text="" dxfId="403">
      <formula>L139=0</formula>
    </cfRule>
    <cfRule type="expression" priority="135" aboveAverage="0" equalAverage="0" bottom="0" percent="0" rank="0" text="" dxfId="404">
      <formula>L139=1</formula>
    </cfRule>
  </conditionalFormatting>
  <conditionalFormatting sqref="K141:K142">
    <cfRule type="expression" priority="136" aboveAverage="0" equalAverage="0" bottom="0" percent="0" rank="0" text="" dxfId="405">
      <formula>L141=0</formula>
    </cfRule>
    <cfRule type="expression" priority="137" aboveAverage="0" equalAverage="0" bottom="0" percent="0" rank="0" text="" dxfId="406">
      <formula>L141=1</formula>
    </cfRule>
  </conditionalFormatting>
  <conditionalFormatting sqref="O143:O144">
    <cfRule type="expression" priority="138" aboveAverage="0" equalAverage="0" bottom="0" percent="0" rank="0" text="" dxfId="407">
      <formula>P143=0</formula>
    </cfRule>
    <cfRule type="expression" priority="139" aboveAverage="0" equalAverage="0" bottom="0" percent="0" rank="0" text="" dxfId="408">
      <formula>P143=1</formula>
    </cfRule>
  </conditionalFormatting>
  <conditionalFormatting sqref="O139:O140">
    <cfRule type="expression" priority="140" aboveAverage="0" equalAverage="0" bottom="0" percent="0" rank="0" text="" dxfId="409">
      <formula>P139=0</formula>
    </cfRule>
    <cfRule type="expression" priority="141" aboveAverage="0" equalAverage="0" bottom="0" percent="0" rank="0" text="" dxfId="410">
      <formula>P139=1</formula>
    </cfRule>
  </conditionalFormatting>
  <conditionalFormatting sqref="O141:O142">
    <cfRule type="expression" priority="142" aboveAverage="0" equalAverage="0" bottom="0" percent="0" rank="0" text="" dxfId="411">
      <formula>P141=0</formula>
    </cfRule>
    <cfRule type="expression" priority="143" aboveAverage="0" equalAverage="0" bottom="0" percent="0" rank="0" text="" dxfId="412">
      <formula>P141=1</formula>
    </cfRule>
  </conditionalFormatting>
  <conditionalFormatting sqref="S143:S144">
    <cfRule type="expression" priority="144" aboveAverage="0" equalAverage="0" bottom="0" percent="0" rank="0" text="" dxfId="413">
      <formula>T143=0</formula>
    </cfRule>
    <cfRule type="expression" priority="145" aboveAverage="0" equalAverage="0" bottom="0" percent="0" rank="0" text="" dxfId="414">
      <formula>T143=1</formula>
    </cfRule>
  </conditionalFormatting>
  <conditionalFormatting sqref="S139:S140">
    <cfRule type="expression" priority="146" aboveAverage="0" equalAverage="0" bottom="0" percent="0" rank="0" text="" dxfId="415">
      <formula>T139=0</formula>
    </cfRule>
    <cfRule type="expression" priority="147" aboveAverage="0" equalAverage="0" bottom="0" percent="0" rank="0" text="" dxfId="416">
      <formula>T139=1</formula>
    </cfRule>
  </conditionalFormatting>
  <conditionalFormatting sqref="S141:S142">
    <cfRule type="expression" priority="148" aboveAverage="0" equalAverage="0" bottom="0" percent="0" rank="0" text="" dxfId="417">
      <formula>T141=0</formula>
    </cfRule>
    <cfRule type="expression" priority="149" aboveAverage="0" equalAverage="0" bottom="0" percent="0" rank="0" text="" dxfId="418">
      <formula>T141=1</formula>
    </cfRule>
  </conditionalFormatting>
  <conditionalFormatting sqref="W143:W144">
    <cfRule type="expression" priority="150" aboveAverage="0" equalAverage="0" bottom="0" percent="0" rank="0" text="" dxfId="419">
      <formula>X143=0</formula>
    </cfRule>
    <cfRule type="expression" priority="151" aboveAverage="0" equalAverage="0" bottom="0" percent="0" rank="0" text="" dxfId="420">
      <formula>X143=1</formula>
    </cfRule>
  </conditionalFormatting>
  <conditionalFormatting sqref="W139:W140">
    <cfRule type="expression" priority="152" aboveAverage="0" equalAverage="0" bottom="0" percent="0" rank="0" text="" dxfId="421">
      <formula>X139=0</formula>
    </cfRule>
    <cfRule type="expression" priority="153" aboveAverage="0" equalAverage="0" bottom="0" percent="0" rank="0" text="" dxfId="422">
      <formula>X139=1</formula>
    </cfRule>
  </conditionalFormatting>
  <conditionalFormatting sqref="W141:W142">
    <cfRule type="expression" priority="154" aboveAverage="0" equalAverage="0" bottom="0" percent="0" rank="0" text="" dxfId="423">
      <formula>X141=0</formula>
    </cfRule>
    <cfRule type="expression" priority="155" aboveAverage="0" equalAverage="0" bottom="0" percent="0" rank="0" text="" dxfId="424">
      <formula>X141=1</formula>
    </cfRule>
  </conditionalFormatting>
  <conditionalFormatting sqref="P139:P144">
    <cfRule type="expression" priority="156" aboveAverage="0" equalAverage="0" bottom="0" percent="0" rank="0" text="" dxfId="425">
      <formula>#ref!=0</formula>
    </cfRule>
    <cfRule type="expression" priority="157" aboveAverage="0" equalAverage="0" bottom="0" percent="0" rank="0" text="" dxfId="426">
      <formula>#ref!=1</formula>
    </cfRule>
  </conditionalFormatting>
  <conditionalFormatting sqref="L139:L144">
    <cfRule type="expression" priority="158" aboveAverage="0" equalAverage="0" bottom="0" percent="0" rank="0" text="" dxfId="427">
      <formula>#ref!=0</formula>
    </cfRule>
    <cfRule type="expression" priority="159" aboveAverage="0" equalAverage="0" bottom="0" percent="0" rank="0" text="" dxfId="428">
      <formula>#ref!=1</formula>
    </cfRule>
  </conditionalFormatting>
  <conditionalFormatting sqref="H139:H144">
    <cfRule type="expression" priority="160" aboveAverage="0" equalAverage="0" bottom="0" percent="0" rank="0" text="" dxfId="429">
      <formula>#ref!=0</formula>
    </cfRule>
    <cfRule type="expression" priority="161" aboveAverage="0" equalAverage="0" bottom="0" percent="0" rank="0" text="" dxfId="430">
      <formula>#ref!=1</formula>
    </cfRule>
  </conditionalFormatting>
  <conditionalFormatting sqref="T148:T153">
    <cfRule type="expression" priority="162" aboveAverage="0" equalAverage="0" bottom="0" percent="0" rank="0" text="" dxfId="431">
      <formula>#ref!=0</formula>
    </cfRule>
    <cfRule type="expression" priority="163" aboveAverage="0" equalAverage="0" bottom="0" percent="0" rank="0" text="" dxfId="432">
      <formula>#ref!=1</formula>
    </cfRule>
  </conditionalFormatting>
  <conditionalFormatting sqref="G152:G153">
    <cfRule type="expression" priority="164" aboveAverage="0" equalAverage="0" bottom="0" percent="0" rank="0" text="" dxfId="433">
      <formula>H152=0</formula>
    </cfRule>
    <cfRule type="expression" priority="165" aboveAverage="0" equalAverage="0" bottom="0" percent="0" rank="0" text="" dxfId="434">
      <formula>H152=1</formula>
    </cfRule>
  </conditionalFormatting>
  <conditionalFormatting sqref="G148:G149">
    <cfRule type="expression" priority="166" aboveAverage="0" equalAverage="0" bottom="0" percent="0" rank="0" text="" dxfId="435">
      <formula>H148=0</formula>
    </cfRule>
    <cfRule type="expression" priority="167" aboveAverage="0" equalAverage="0" bottom="0" percent="0" rank="0" text="" dxfId="436">
      <formula>H148=1</formula>
    </cfRule>
  </conditionalFormatting>
  <conditionalFormatting sqref="G150:G151">
    <cfRule type="expression" priority="168" aboveAverage="0" equalAverage="0" bottom="0" percent="0" rank="0" text="" dxfId="437">
      <formula>H150=0</formula>
    </cfRule>
    <cfRule type="expression" priority="169" aboveAverage="0" equalAverage="0" bottom="0" percent="0" rank="0" text="" dxfId="438">
      <formula>H150=1</formula>
    </cfRule>
  </conditionalFormatting>
  <conditionalFormatting sqref="K152:K153">
    <cfRule type="expression" priority="170" aboveAverage="0" equalAverage="0" bottom="0" percent="0" rank="0" text="" dxfId="439">
      <formula>L152=0</formula>
    </cfRule>
    <cfRule type="expression" priority="171" aboveAverage="0" equalAverage="0" bottom="0" percent="0" rank="0" text="" dxfId="440">
      <formula>L152=1</formula>
    </cfRule>
  </conditionalFormatting>
  <conditionalFormatting sqref="K148:K149">
    <cfRule type="expression" priority="172" aboveAverage="0" equalAverage="0" bottom="0" percent="0" rank="0" text="" dxfId="441">
      <formula>L148=0</formula>
    </cfRule>
    <cfRule type="expression" priority="173" aboveAverage="0" equalAverage="0" bottom="0" percent="0" rank="0" text="" dxfId="442">
      <formula>L148=1</formula>
    </cfRule>
  </conditionalFormatting>
  <conditionalFormatting sqref="K150:K151">
    <cfRule type="expression" priority="174" aboveAverage="0" equalAverage="0" bottom="0" percent="0" rank="0" text="" dxfId="443">
      <formula>L150=0</formula>
    </cfRule>
    <cfRule type="expression" priority="175" aboveAverage="0" equalAverage="0" bottom="0" percent="0" rank="0" text="" dxfId="444">
      <formula>L150=1</formula>
    </cfRule>
  </conditionalFormatting>
  <conditionalFormatting sqref="O152:O153">
    <cfRule type="expression" priority="176" aboveAverage="0" equalAverage="0" bottom="0" percent="0" rank="0" text="" dxfId="445">
      <formula>P152=0</formula>
    </cfRule>
    <cfRule type="expression" priority="177" aboveAverage="0" equalAverage="0" bottom="0" percent="0" rank="0" text="" dxfId="446">
      <formula>P152=1</formula>
    </cfRule>
  </conditionalFormatting>
  <conditionalFormatting sqref="O148:O149">
    <cfRule type="expression" priority="178" aboveAverage="0" equalAverage="0" bottom="0" percent="0" rank="0" text="" dxfId="447">
      <formula>P148=0</formula>
    </cfRule>
    <cfRule type="expression" priority="179" aboveAverage="0" equalAverage="0" bottom="0" percent="0" rank="0" text="" dxfId="448">
      <formula>P148=1</formula>
    </cfRule>
  </conditionalFormatting>
  <conditionalFormatting sqref="O150:O151">
    <cfRule type="expression" priority="180" aboveAverage="0" equalAverage="0" bottom="0" percent="0" rank="0" text="" dxfId="449">
      <formula>P150=0</formula>
    </cfRule>
    <cfRule type="expression" priority="181" aboveAverage="0" equalAverage="0" bottom="0" percent="0" rank="0" text="" dxfId="450">
      <formula>P150=1</formula>
    </cfRule>
  </conditionalFormatting>
  <conditionalFormatting sqref="S152:S153">
    <cfRule type="expression" priority="182" aboveAverage="0" equalAverage="0" bottom="0" percent="0" rank="0" text="" dxfId="451">
      <formula>T152=0</formula>
    </cfRule>
    <cfRule type="expression" priority="183" aboveAverage="0" equalAverage="0" bottom="0" percent="0" rank="0" text="" dxfId="452">
      <formula>T152=1</formula>
    </cfRule>
  </conditionalFormatting>
  <conditionalFormatting sqref="S148:S149">
    <cfRule type="expression" priority="184" aboveAverage="0" equalAverage="0" bottom="0" percent="0" rank="0" text="" dxfId="453">
      <formula>T148=0</formula>
    </cfRule>
    <cfRule type="expression" priority="185" aboveAverage="0" equalAverage="0" bottom="0" percent="0" rank="0" text="" dxfId="454">
      <formula>T148=1</formula>
    </cfRule>
  </conditionalFormatting>
  <conditionalFormatting sqref="S150:S151">
    <cfRule type="expression" priority="186" aboveAverage="0" equalAverage="0" bottom="0" percent="0" rank="0" text="" dxfId="455">
      <formula>T150=0</formula>
    </cfRule>
    <cfRule type="expression" priority="187" aboveAverage="0" equalAverage="0" bottom="0" percent="0" rank="0" text="" dxfId="456">
      <formula>T150=1</formula>
    </cfRule>
  </conditionalFormatting>
  <conditionalFormatting sqref="W152:W153">
    <cfRule type="expression" priority="188" aboveAverage="0" equalAverage="0" bottom="0" percent="0" rank="0" text="" dxfId="457">
      <formula>X152=0</formula>
    </cfRule>
    <cfRule type="expression" priority="189" aboveAverage="0" equalAverage="0" bottom="0" percent="0" rank="0" text="" dxfId="458">
      <formula>X152=1</formula>
    </cfRule>
  </conditionalFormatting>
  <conditionalFormatting sqref="W148:W149">
    <cfRule type="expression" priority="190" aboveAverage="0" equalAverage="0" bottom="0" percent="0" rank="0" text="" dxfId="459">
      <formula>X148=0</formula>
    </cfRule>
    <cfRule type="expression" priority="191" aboveAverage="0" equalAverage="0" bottom="0" percent="0" rank="0" text="" dxfId="460">
      <formula>X148=1</formula>
    </cfRule>
  </conditionalFormatting>
  <conditionalFormatting sqref="W150:W151">
    <cfRule type="expression" priority="192" aboveAverage="0" equalAverage="0" bottom="0" percent="0" rank="0" text="" dxfId="461">
      <formula>X150=0</formula>
    </cfRule>
    <cfRule type="expression" priority="193" aboveAverage="0" equalAverage="0" bottom="0" percent="0" rank="0" text="" dxfId="462">
      <formula>X150=1</formula>
    </cfRule>
  </conditionalFormatting>
  <conditionalFormatting sqref="P148:P153">
    <cfRule type="expression" priority="194" aboveAverage="0" equalAverage="0" bottom="0" percent="0" rank="0" text="" dxfId="463">
      <formula>#ref!=0</formula>
    </cfRule>
    <cfRule type="expression" priority="195" aboveAverage="0" equalAverage="0" bottom="0" percent="0" rank="0" text="" dxfId="464">
      <formula>#ref!=1</formula>
    </cfRule>
  </conditionalFormatting>
  <conditionalFormatting sqref="L148:L153">
    <cfRule type="expression" priority="196" aboveAverage="0" equalAverage="0" bottom="0" percent="0" rank="0" text="" dxfId="465">
      <formula>#ref!=0</formula>
    </cfRule>
    <cfRule type="expression" priority="197" aboveAverage="0" equalAverage="0" bottom="0" percent="0" rank="0" text="" dxfId="466">
      <formula>#ref!=1</formula>
    </cfRule>
  </conditionalFormatting>
  <conditionalFormatting sqref="H148:H153">
    <cfRule type="expression" priority="198" aboveAverage="0" equalAverage="0" bottom="0" percent="0" rank="0" text="" dxfId="467">
      <formula>#ref!=0</formula>
    </cfRule>
    <cfRule type="expression" priority="199" aboveAverage="0" equalAverage="0" bottom="0" percent="0" rank="0" text="" dxfId="468">
      <formula>#ref!=1</formula>
    </cfRule>
  </conditionalFormatting>
  <conditionalFormatting sqref="T157:T162">
    <cfRule type="expression" priority="200" aboveAverage="0" equalAverage="0" bottom="0" percent="0" rank="0" text="" dxfId="469">
      <formula>#ref!=0</formula>
    </cfRule>
    <cfRule type="expression" priority="201" aboveAverage="0" equalAverage="0" bottom="0" percent="0" rank="0" text="" dxfId="470">
      <formula>#ref!=1</formula>
    </cfRule>
  </conditionalFormatting>
  <conditionalFormatting sqref="G161:G162">
    <cfRule type="expression" priority="202" aboveAverage="0" equalAverage="0" bottom="0" percent="0" rank="0" text="" dxfId="471">
      <formula>H161=0</formula>
    </cfRule>
    <cfRule type="expression" priority="203" aboveAverage="0" equalAverage="0" bottom="0" percent="0" rank="0" text="" dxfId="472">
      <formula>H161=1</formula>
    </cfRule>
  </conditionalFormatting>
  <conditionalFormatting sqref="G157:G158">
    <cfRule type="expression" priority="204" aboveAverage="0" equalAverage="0" bottom="0" percent="0" rank="0" text="" dxfId="473">
      <formula>H157=0</formula>
    </cfRule>
    <cfRule type="expression" priority="205" aboveAverage="0" equalAverage="0" bottom="0" percent="0" rank="0" text="" dxfId="474">
      <formula>H157=1</formula>
    </cfRule>
  </conditionalFormatting>
  <conditionalFormatting sqref="G159:G160">
    <cfRule type="expression" priority="206" aboveAverage="0" equalAverage="0" bottom="0" percent="0" rank="0" text="" dxfId="475">
      <formula>H159=0</formula>
    </cfRule>
    <cfRule type="expression" priority="207" aboveAverage="0" equalAverage="0" bottom="0" percent="0" rank="0" text="" dxfId="476">
      <formula>H159=1</formula>
    </cfRule>
  </conditionalFormatting>
  <conditionalFormatting sqref="K161:K162">
    <cfRule type="expression" priority="208" aboveAverage="0" equalAverage="0" bottom="0" percent="0" rank="0" text="" dxfId="477">
      <formula>L161=0</formula>
    </cfRule>
    <cfRule type="expression" priority="209" aboveAverage="0" equalAverage="0" bottom="0" percent="0" rank="0" text="" dxfId="478">
      <formula>L161=1</formula>
    </cfRule>
  </conditionalFormatting>
  <conditionalFormatting sqref="K157:K158">
    <cfRule type="expression" priority="210" aboveAverage="0" equalAverage="0" bottom="0" percent="0" rank="0" text="" dxfId="479">
      <formula>L157=0</formula>
    </cfRule>
    <cfRule type="expression" priority="211" aboveAverage="0" equalAverage="0" bottom="0" percent="0" rank="0" text="" dxfId="480">
      <formula>L157=1</formula>
    </cfRule>
  </conditionalFormatting>
  <conditionalFormatting sqref="K159:K160">
    <cfRule type="expression" priority="212" aboveAverage="0" equalAverage="0" bottom="0" percent="0" rank="0" text="" dxfId="481">
      <formula>L159=0</formula>
    </cfRule>
    <cfRule type="expression" priority="213" aboveAverage="0" equalAverage="0" bottom="0" percent="0" rank="0" text="" dxfId="482">
      <formula>L159=1</formula>
    </cfRule>
  </conditionalFormatting>
  <conditionalFormatting sqref="O161:O162">
    <cfRule type="expression" priority="214" aboveAverage="0" equalAverage="0" bottom="0" percent="0" rank="0" text="" dxfId="483">
      <formula>P161=0</formula>
    </cfRule>
    <cfRule type="expression" priority="215" aboveAverage="0" equalAverage="0" bottom="0" percent="0" rank="0" text="" dxfId="484">
      <formula>P161=1</formula>
    </cfRule>
  </conditionalFormatting>
  <conditionalFormatting sqref="O157:O158">
    <cfRule type="expression" priority="216" aboveAverage="0" equalAverage="0" bottom="0" percent="0" rank="0" text="" dxfId="485">
      <formula>P157=0</formula>
    </cfRule>
    <cfRule type="expression" priority="217" aboveAverage="0" equalAverage="0" bottom="0" percent="0" rank="0" text="" dxfId="486">
      <formula>P157=1</formula>
    </cfRule>
  </conditionalFormatting>
  <conditionalFormatting sqref="O159:O160">
    <cfRule type="expression" priority="218" aboveAverage="0" equalAverage="0" bottom="0" percent="0" rank="0" text="" dxfId="487">
      <formula>P159=0</formula>
    </cfRule>
    <cfRule type="expression" priority="219" aboveAverage="0" equalAverage="0" bottom="0" percent="0" rank="0" text="" dxfId="488">
      <formula>P159=1</formula>
    </cfRule>
  </conditionalFormatting>
  <conditionalFormatting sqref="S161:S162">
    <cfRule type="expression" priority="220" aboveAverage="0" equalAverage="0" bottom="0" percent="0" rank="0" text="" dxfId="489">
      <formula>T161=0</formula>
    </cfRule>
    <cfRule type="expression" priority="221" aboveAverage="0" equalAverage="0" bottom="0" percent="0" rank="0" text="" dxfId="490">
      <formula>T161=1</formula>
    </cfRule>
  </conditionalFormatting>
  <conditionalFormatting sqref="S157:S158">
    <cfRule type="expression" priority="222" aboveAverage="0" equalAverage="0" bottom="0" percent="0" rank="0" text="" dxfId="491">
      <formula>T157=0</formula>
    </cfRule>
    <cfRule type="expression" priority="223" aboveAverage="0" equalAverage="0" bottom="0" percent="0" rank="0" text="" dxfId="492">
      <formula>T157=1</formula>
    </cfRule>
  </conditionalFormatting>
  <conditionalFormatting sqref="S159:S160">
    <cfRule type="expression" priority="224" aboveAverage="0" equalAverage="0" bottom="0" percent="0" rank="0" text="" dxfId="493">
      <formula>T159=0</formula>
    </cfRule>
    <cfRule type="expression" priority="225" aboveAverage="0" equalAverage="0" bottom="0" percent="0" rank="0" text="" dxfId="494">
      <formula>T159=1</formula>
    </cfRule>
  </conditionalFormatting>
  <conditionalFormatting sqref="W161:W162">
    <cfRule type="expression" priority="226" aboveAverage="0" equalAverage="0" bottom="0" percent="0" rank="0" text="" dxfId="495">
      <formula>X161=0</formula>
    </cfRule>
    <cfRule type="expression" priority="227" aboveAverage="0" equalAverage="0" bottom="0" percent="0" rank="0" text="" dxfId="496">
      <formula>X161=1</formula>
    </cfRule>
  </conditionalFormatting>
  <conditionalFormatting sqref="W157:W158">
    <cfRule type="expression" priority="228" aboveAverage="0" equalAverage="0" bottom="0" percent="0" rank="0" text="" dxfId="497">
      <formula>X157=0</formula>
    </cfRule>
    <cfRule type="expression" priority="229" aboveAverage="0" equalAverage="0" bottom="0" percent="0" rank="0" text="" dxfId="498">
      <formula>X157=1</formula>
    </cfRule>
  </conditionalFormatting>
  <conditionalFormatting sqref="W159:W160">
    <cfRule type="expression" priority="230" aboveAverage="0" equalAverage="0" bottom="0" percent="0" rank="0" text="" dxfId="499">
      <formula>X159=0</formula>
    </cfRule>
    <cfRule type="expression" priority="231" aboveAverage="0" equalAverage="0" bottom="0" percent="0" rank="0" text="" dxfId="500">
      <formula>X159=1</formula>
    </cfRule>
  </conditionalFormatting>
  <conditionalFormatting sqref="P157:P162">
    <cfRule type="expression" priority="232" aboveAverage="0" equalAverage="0" bottom="0" percent="0" rank="0" text="" dxfId="501">
      <formula>#ref!=0</formula>
    </cfRule>
    <cfRule type="expression" priority="233" aboveAverage="0" equalAverage="0" bottom="0" percent="0" rank="0" text="" dxfId="502">
      <formula>#ref!=1</formula>
    </cfRule>
  </conditionalFormatting>
  <conditionalFormatting sqref="L157:L162">
    <cfRule type="expression" priority="234" aboveAverage="0" equalAverage="0" bottom="0" percent="0" rank="0" text="" dxfId="503">
      <formula>#ref!=0</formula>
    </cfRule>
    <cfRule type="expression" priority="235" aboveAverage="0" equalAverage="0" bottom="0" percent="0" rank="0" text="" dxfId="504">
      <formula>#ref!=1</formula>
    </cfRule>
  </conditionalFormatting>
  <conditionalFormatting sqref="H157:H162">
    <cfRule type="expression" priority="236" aboveAverage="0" equalAverage="0" bottom="0" percent="0" rank="0" text="" dxfId="505">
      <formula>#ref!=0</formula>
    </cfRule>
    <cfRule type="expression" priority="237" aboveAverage="0" equalAverage="0" bottom="0" percent="0" rank="0" text="" dxfId="506">
      <formula>#ref!=1</formula>
    </cfRule>
  </conditionalFormatting>
  <conditionalFormatting sqref="T172">
    <cfRule type="expression" priority="238" aboveAverage="0" equalAverage="0" bottom="0" percent="0" rank="0" text="" dxfId="507">
      <formula>#ref!=0</formula>
    </cfRule>
    <cfRule type="expression" priority="239" aboveAverage="0" equalAverage="0" bottom="0" percent="0" rank="0" text="" dxfId="508">
      <formula>#ref!=1</formula>
    </cfRule>
  </conditionalFormatting>
  <conditionalFormatting sqref="G172">
    <cfRule type="expression" priority="240" aboveAverage="0" equalAverage="0" bottom="0" percent="0" rank="0" text="" dxfId="509">
      <formula>H172=0</formula>
    </cfRule>
    <cfRule type="expression" priority="241" aboveAverage="0" equalAverage="0" bottom="0" percent="0" rank="0" text="" dxfId="510">
      <formula>H172=1</formula>
    </cfRule>
  </conditionalFormatting>
  <conditionalFormatting sqref="K172">
    <cfRule type="expression" priority="242" aboveAverage="0" equalAverage="0" bottom="0" percent="0" rank="0" text="" dxfId="511">
      <formula>L172=0</formula>
    </cfRule>
    <cfRule type="expression" priority="243" aboveAverage="0" equalAverage="0" bottom="0" percent="0" rank="0" text="" dxfId="512">
      <formula>L172=1</formula>
    </cfRule>
  </conditionalFormatting>
  <conditionalFormatting sqref="O172">
    <cfRule type="expression" priority="244" aboveAverage="0" equalAverage="0" bottom="0" percent="0" rank="0" text="" dxfId="513">
      <formula>P172=0</formula>
    </cfRule>
    <cfRule type="expression" priority="245" aboveAverage="0" equalAverage="0" bottom="0" percent="0" rank="0" text="" dxfId="514">
      <formula>P172=1</formula>
    </cfRule>
  </conditionalFormatting>
  <conditionalFormatting sqref="S172">
    <cfRule type="expression" priority="246" aboveAverage="0" equalAverage="0" bottom="0" percent="0" rank="0" text="" dxfId="515">
      <formula>T172=0</formula>
    </cfRule>
    <cfRule type="expression" priority="247" aboveAverage="0" equalAverage="0" bottom="0" percent="0" rank="0" text="" dxfId="516">
      <formula>T172=1</formula>
    </cfRule>
  </conditionalFormatting>
  <conditionalFormatting sqref="W172">
    <cfRule type="expression" priority="248" aboveAverage="0" equalAverage="0" bottom="0" percent="0" rank="0" text="" dxfId="517">
      <formula>X172=0</formula>
    </cfRule>
    <cfRule type="expression" priority="249" aboveAverage="0" equalAverage="0" bottom="0" percent="0" rank="0" text="" dxfId="518">
      <formula>X172=1</formula>
    </cfRule>
  </conditionalFormatting>
  <conditionalFormatting sqref="P172">
    <cfRule type="expression" priority="250" aboveAverage="0" equalAverage="0" bottom="0" percent="0" rank="0" text="" dxfId="519">
      <formula>#ref!=0</formula>
    </cfRule>
    <cfRule type="expression" priority="251" aboveAverage="0" equalAverage="0" bottom="0" percent="0" rank="0" text="" dxfId="520">
      <formula>#ref!=1</formula>
    </cfRule>
  </conditionalFormatting>
  <conditionalFormatting sqref="L172">
    <cfRule type="expression" priority="252" aboveAverage="0" equalAverage="0" bottom="0" percent="0" rank="0" text="" dxfId="521">
      <formula>#ref!=0</formula>
    </cfRule>
    <cfRule type="expression" priority="253" aboveAverage="0" equalAverage="0" bottom="0" percent="0" rank="0" text="" dxfId="522">
      <formula>#ref!=1</formula>
    </cfRule>
  </conditionalFormatting>
  <conditionalFormatting sqref="H172">
    <cfRule type="expression" priority="254" aboveAverage="0" equalAverage="0" bottom="0" percent="0" rank="0" text="" dxfId="523">
      <formula>#ref!=0</formula>
    </cfRule>
    <cfRule type="expression" priority="255" aboveAverage="0" equalAverage="0" bottom="0" percent="0" rank="0" text="" dxfId="524">
      <formula>#ref!=1</formula>
    </cfRule>
  </conditionalFormatting>
  <conditionalFormatting sqref="H166:H171">
    <cfRule type="expression" priority="256" aboveAverage="0" equalAverage="0" bottom="0" percent="0" rank="0" text="" dxfId="525">
      <formula>#ref!=0</formula>
    </cfRule>
    <cfRule type="expression" priority="257" aboveAverage="0" equalAverage="0" bottom="0" percent="0" rank="0" text="" dxfId="526">
      <formula>#ref!=1</formula>
    </cfRule>
  </conditionalFormatting>
  <conditionalFormatting sqref="T163">
    <cfRule type="expression" priority="258" aboveAverage="0" equalAverage="0" bottom="0" percent="0" rank="0" text="" dxfId="527">
      <formula>#ref!=0</formula>
    </cfRule>
    <cfRule type="expression" priority="259" aboveAverage="0" equalAverage="0" bottom="0" percent="0" rank="0" text="" dxfId="528">
      <formula>#ref!=1</formula>
    </cfRule>
  </conditionalFormatting>
  <conditionalFormatting sqref="G163">
    <cfRule type="expression" priority="260" aboveAverage="0" equalAverage="0" bottom="0" percent="0" rank="0" text="" dxfId="529">
      <formula>H163=0</formula>
    </cfRule>
    <cfRule type="expression" priority="261" aboveAverage="0" equalAverage="0" bottom="0" percent="0" rank="0" text="" dxfId="530">
      <formula>H163=1</formula>
    </cfRule>
  </conditionalFormatting>
  <conditionalFormatting sqref="K163">
    <cfRule type="expression" priority="262" aboveAverage="0" equalAverage="0" bottom="0" percent="0" rank="0" text="" dxfId="531">
      <formula>L163=0</formula>
    </cfRule>
    <cfRule type="expression" priority="263" aboveAverage="0" equalAverage="0" bottom="0" percent="0" rank="0" text="" dxfId="532">
      <formula>L163=1</formula>
    </cfRule>
  </conditionalFormatting>
  <conditionalFormatting sqref="O163">
    <cfRule type="expression" priority="264" aboveAverage="0" equalAverage="0" bottom="0" percent="0" rank="0" text="" dxfId="533">
      <formula>P163=0</formula>
    </cfRule>
    <cfRule type="expression" priority="265" aboveAverage="0" equalAverage="0" bottom="0" percent="0" rank="0" text="" dxfId="534">
      <formula>P163=1</formula>
    </cfRule>
  </conditionalFormatting>
  <conditionalFormatting sqref="S163">
    <cfRule type="expression" priority="266" aboveAverage="0" equalAverage="0" bottom="0" percent="0" rank="0" text="" dxfId="535">
      <formula>T163=0</formula>
    </cfRule>
    <cfRule type="expression" priority="267" aboveAverage="0" equalAverage="0" bottom="0" percent="0" rank="0" text="" dxfId="536">
      <formula>T163=1</formula>
    </cfRule>
  </conditionalFormatting>
  <conditionalFormatting sqref="W163">
    <cfRule type="expression" priority="268" aboveAverage="0" equalAverage="0" bottom="0" percent="0" rank="0" text="" dxfId="537">
      <formula>X163=0</formula>
    </cfRule>
    <cfRule type="expression" priority="269" aboveAverage="0" equalAverage="0" bottom="0" percent="0" rank="0" text="" dxfId="538">
      <formula>X163=1</formula>
    </cfRule>
  </conditionalFormatting>
  <conditionalFormatting sqref="P163">
    <cfRule type="expression" priority="270" aboveAverage="0" equalAverage="0" bottom="0" percent="0" rank="0" text="" dxfId="539">
      <formula>#ref!=0</formula>
    </cfRule>
    <cfRule type="expression" priority="271" aboveAverage="0" equalAverage="0" bottom="0" percent="0" rank="0" text="" dxfId="540">
      <formula>#ref!=1</formula>
    </cfRule>
  </conditionalFormatting>
  <conditionalFormatting sqref="L163">
    <cfRule type="expression" priority="272" aboveAverage="0" equalAverage="0" bottom="0" percent="0" rank="0" text="" dxfId="541">
      <formula>#ref!=0</formula>
    </cfRule>
    <cfRule type="expression" priority="273" aboveAverage="0" equalAverage="0" bottom="0" percent="0" rank="0" text="" dxfId="542">
      <formula>#ref!=1</formula>
    </cfRule>
  </conditionalFormatting>
  <conditionalFormatting sqref="H163">
    <cfRule type="expression" priority="274" aboveAverage="0" equalAverage="0" bottom="0" percent="0" rank="0" text="" dxfId="543">
      <formula>#ref!=0</formula>
    </cfRule>
    <cfRule type="expression" priority="275" aboveAverage="0" equalAverage="0" bottom="0" percent="0" rank="0" text="" dxfId="544">
      <formula>#ref!=1</formula>
    </cfRule>
  </conditionalFormatting>
  <conditionalFormatting sqref="T166:T171">
    <cfRule type="expression" priority="276" aboveAverage="0" equalAverage="0" bottom="0" percent="0" rank="0" text="" dxfId="545">
      <formula>#ref!=0</formula>
    </cfRule>
    <cfRule type="expression" priority="277" aboveAverage="0" equalAverage="0" bottom="0" percent="0" rank="0" text="" dxfId="546">
      <formula>#ref!=1</formula>
    </cfRule>
  </conditionalFormatting>
  <conditionalFormatting sqref="G170:G171">
    <cfRule type="expression" priority="278" aboveAverage="0" equalAverage="0" bottom="0" percent="0" rank="0" text="" dxfId="547">
      <formula>H170=0</formula>
    </cfRule>
    <cfRule type="expression" priority="279" aboveAverage="0" equalAverage="0" bottom="0" percent="0" rank="0" text="" dxfId="548">
      <formula>H170=1</formula>
    </cfRule>
  </conditionalFormatting>
  <conditionalFormatting sqref="G166:G167">
    <cfRule type="expression" priority="280" aboveAverage="0" equalAverage="0" bottom="0" percent="0" rank="0" text="" dxfId="549">
      <formula>H166=0</formula>
    </cfRule>
    <cfRule type="expression" priority="281" aboveAverage="0" equalAverage="0" bottom="0" percent="0" rank="0" text="" dxfId="550">
      <formula>H166=1</formula>
    </cfRule>
  </conditionalFormatting>
  <conditionalFormatting sqref="G168:G169">
    <cfRule type="expression" priority="282" aboveAverage="0" equalAverage="0" bottom="0" percent="0" rank="0" text="" dxfId="551">
      <formula>H168=0</formula>
    </cfRule>
    <cfRule type="expression" priority="283" aboveAverage="0" equalAverage="0" bottom="0" percent="0" rank="0" text="" dxfId="552">
      <formula>H168=1</formula>
    </cfRule>
  </conditionalFormatting>
  <conditionalFormatting sqref="K170:K171">
    <cfRule type="expression" priority="284" aboveAverage="0" equalAverage="0" bottom="0" percent="0" rank="0" text="" dxfId="553">
      <formula>L170=0</formula>
    </cfRule>
    <cfRule type="expression" priority="285" aboveAverage="0" equalAverage="0" bottom="0" percent="0" rank="0" text="" dxfId="554">
      <formula>L170=1</formula>
    </cfRule>
  </conditionalFormatting>
  <conditionalFormatting sqref="K166:K167">
    <cfRule type="expression" priority="286" aboveAverage="0" equalAverage="0" bottom="0" percent="0" rank="0" text="" dxfId="555">
      <formula>L166=0</formula>
    </cfRule>
    <cfRule type="expression" priority="287" aboveAverage="0" equalAverage="0" bottom="0" percent="0" rank="0" text="" dxfId="556">
      <formula>L166=1</formula>
    </cfRule>
  </conditionalFormatting>
  <conditionalFormatting sqref="K168:K169">
    <cfRule type="expression" priority="288" aboveAverage="0" equalAverage="0" bottom="0" percent="0" rank="0" text="" dxfId="557">
      <formula>L168=0</formula>
    </cfRule>
    <cfRule type="expression" priority="289" aboveAverage="0" equalAverage="0" bottom="0" percent="0" rank="0" text="" dxfId="558">
      <formula>L168=1</formula>
    </cfRule>
  </conditionalFormatting>
  <conditionalFormatting sqref="O170:O171">
    <cfRule type="expression" priority="290" aboveAverage="0" equalAverage="0" bottom="0" percent="0" rank="0" text="" dxfId="559">
      <formula>P170=0</formula>
    </cfRule>
    <cfRule type="expression" priority="291" aboveAverage="0" equalAverage="0" bottom="0" percent="0" rank="0" text="" dxfId="560">
      <formula>P170=1</formula>
    </cfRule>
  </conditionalFormatting>
  <conditionalFormatting sqref="O166:O167">
    <cfRule type="expression" priority="292" aboveAverage="0" equalAverage="0" bottom="0" percent="0" rank="0" text="" dxfId="561">
      <formula>P166=0</formula>
    </cfRule>
    <cfRule type="expression" priority="293" aboveAverage="0" equalAverage="0" bottom="0" percent="0" rank="0" text="" dxfId="562">
      <formula>P166=1</formula>
    </cfRule>
  </conditionalFormatting>
  <conditionalFormatting sqref="O168:O169">
    <cfRule type="expression" priority="294" aboveAverage="0" equalAverage="0" bottom="0" percent="0" rank="0" text="" dxfId="563">
      <formula>P168=0</formula>
    </cfRule>
    <cfRule type="expression" priority="295" aboveAverage="0" equalAverage="0" bottom="0" percent="0" rank="0" text="" dxfId="564">
      <formula>P168=1</formula>
    </cfRule>
  </conditionalFormatting>
  <conditionalFormatting sqref="S170:S171">
    <cfRule type="expression" priority="296" aboveAverage="0" equalAverage="0" bottom="0" percent="0" rank="0" text="" dxfId="565">
      <formula>T170=0</formula>
    </cfRule>
    <cfRule type="expression" priority="297" aboveAverage="0" equalAverage="0" bottom="0" percent="0" rank="0" text="" dxfId="566">
      <formula>T170=1</formula>
    </cfRule>
  </conditionalFormatting>
  <conditionalFormatting sqref="S166:S167">
    <cfRule type="expression" priority="298" aboveAverage="0" equalAverage="0" bottom="0" percent="0" rank="0" text="" dxfId="567">
      <formula>T166=0</formula>
    </cfRule>
    <cfRule type="expression" priority="299" aboveAverage="0" equalAverage="0" bottom="0" percent="0" rank="0" text="" dxfId="568">
      <formula>T166=1</formula>
    </cfRule>
  </conditionalFormatting>
  <conditionalFormatting sqref="S168:S169">
    <cfRule type="expression" priority="300" aboveAverage="0" equalAverage="0" bottom="0" percent="0" rank="0" text="" dxfId="569">
      <formula>T168=0</formula>
    </cfRule>
    <cfRule type="expression" priority="301" aboveAverage="0" equalAverage="0" bottom="0" percent="0" rank="0" text="" dxfId="570">
      <formula>T168=1</formula>
    </cfRule>
  </conditionalFormatting>
  <conditionalFormatting sqref="W170:W171">
    <cfRule type="expression" priority="302" aboveAverage="0" equalAverage="0" bottom="0" percent="0" rank="0" text="" dxfId="571">
      <formula>X170=0</formula>
    </cfRule>
    <cfRule type="expression" priority="303" aboveAverage="0" equalAverage="0" bottom="0" percent="0" rank="0" text="" dxfId="572">
      <formula>X170=1</formula>
    </cfRule>
  </conditionalFormatting>
  <conditionalFormatting sqref="W166:W167">
    <cfRule type="expression" priority="304" aboveAverage="0" equalAverage="0" bottom="0" percent="0" rank="0" text="" dxfId="573">
      <formula>X166=0</formula>
    </cfRule>
    <cfRule type="expression" priority="305" aboveAverage="0" equalAverage="0" bottom="0" percent="0" rank="0" text="" dxfId="574">
      <formula>X166=1</formula>
    </cfRule>
  </conditionalFormatting>
  <conditionalFormatting sqref="W168:W169">
    <cfRule type="expression" priority="306" aboveAverage="0" equalAverage="0" bottom="0" percent="0" rank="0" text="" dxfId="575">
      <formula>X168=0</formula>
    </cfRule>
    <cfRule type="expression" priority="307" aboveAverage="0" equalAverage="0" bottom="0" percent="0" rank="0" text="" dxfId="576">
      <formula>X168=1</formula>
    </cfRule>
  </conditionalFormatting>
  <conditionalFormatting sqref="P166:P171">
    <cfRule type="expression" priority="308" aboveAverage="0" equalAverage="0" bottom="0" percent="0" rank="0" text="" dxfId="577">
      <formula>#ref!=0</formula>
    </cfRule>
    <cfRule type="expression" priority="309" aboveAverage="0" equalAverage="0" bottom="0" percent="0" rank="0" text="" dxfId="578">
      <formula>#ref!=1</formula>
    </cfRule>
  </conditionalFormatting>
  <conditionalFormatting sqref="L166:L171">
    <cfRule type="expression" priority="310" aboveAverage="0" equalAverage="0" bottom="0" percent="0" rank="0" text="" dxfId="579">
      <formula>#ref!=0</formula>
    </cfRule>
    <cfRule type="expression" priority="311" aboveAverage="0" equalAverage="0" bottom="0" percent="0" rank="0" text="" dxfId="580">
      <formula>#ref!=1</formula>
    </cfRule>
  </conditionalFormatting>
  <printOptions headings="false" gridLines="false" gridLinesSet="true" horizontalCentered="false" verticalCentered="false"/>
  <pageMargins left="0.236111111111111" right="0.236111111111111" top="0.748611111111111" bottom="0.748611111111111" header="0.315277777777778" footer="0.315277777777778"/>
  <pageSetup paperSize="9" scale="100" fitToWidth="1" fitToHeight="0" pageOrder="downThenOver" orientation="portrait" blackAndWhite="false" draft="false" cellComments="none" horizontalDpi="300" verticalDpi="300" copies="1"/>
  <headerFooter differentFirst="false" differentOddEven="false">
    <oddHeader>&amp;CBARRAGEM DE TENIS DO CLUBE DO EXERCITO - BRASILIA - 2021</oddHeader>
    <oddFooter>&amp;LPágina: &amp;P / &amp;N&amp;REmitido em &amp;D - &amp;T</oddFooter>
  </headerFooter>
  <rowBreaks count="2" manualBreakCount="2">
    <brk id="72" man="true" max="16383" min="0"/>
    <brk id="145" man="true" max="16383" min="0"/>
  </row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69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70.5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Turno'!C2</f>
        <v>GRUPO A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Turno'!D4</f>
        <v>RODRIGO SOARES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RODRIGO SOARES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5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Turno'!EJ4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Turno'!C4</f>
        <v>1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285" t="s">
        <v>163</v>
      </c>
      <c r="E13" s="291" t="n">
        <f aca="false">VALUE(VLOOKUP('Result do Turno'!C4,'Result do Turno'!FY4:FZ9,2,0))</f>
        <v>5</v>
      </c>
      <c r="K13" s="257"/>
      <c r="L13" s="292"/>
      <c r="O13" s="274"/>
      <c r="P13" s="289" t="s">
        <v>164</v>
      </c>
      <c r="Q13" s="289"/>
      <c r="R13" s="293" t="n">
        <f aca="false">'Result do Turno'!EK4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286" t="e">
        <f aca="false">IF(VLOOKUP('Result do Turno'!D4,Historia!$A$2:$J$527,10,0)=0,"",VLOOKUP('Result do Turno'!D4,Historia!$A$2:$J$527,10,0))</f>
        <v>#N/A</v>
      </c>
      <c r="G14" s="294" t="s">
        <v>165</v>
      </c>
      <c r="H14" s="295" t="str">
        <f aca="false">PARAMETROS!H4</f>
        <v>23 a 29 Mai</v>
      </c>
      <c r="I14" s="296" t="str">
        <f aca="false">IF(L14=0,"",IF(Jogos!BG4=0,"x","ѵ"))</f>
        <v>ѵ</v>
      </c>
      <c r="J14" s="295" t="str">
        <f aca="false">Jogos!CB4</f>
        <v>RODRIGO SOARES venceu GUSTAVO LUNA por 4x6 6x3 13x11</v>
      </c>
      <c r="K14" s="295" t="str">
        <f aca="false">Jogos!C4</f>
        <v/>
      </c>
      <c r="L14" s="297" t="n">
        <f aca="false">IF(Jogos!BH4="x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291" t="e">
        <f aca="false">IF(VLOOKUP('Result do Turno'!D4,Historia!$A$2:$I$527,9,0)=0,"",VLOOKUP('Result do Turno'!D4,Historia!$A$2:$I$527,9,0))</f>
        <v>#N/A</v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Turno'!EL4</f>
        <v>4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291" t="e">
        <f aca="false">IF(VLOOKUP('Result do Turno'!D4,Historia!$A$2:$I$527,8,0)=0,"",VLOOKUP('Result do Turno'!D4,Historia!$A$2:$I$527,8,0))</f>
        <v>#N/A</v>
      </c>
      <c r="G16" s="294" t="s">
        <v>168</v>
      </c>
      <c r="H16" s="295" t="str">
        <f aca="false">PARAMETROS!H5</f>
        <v>30 a 05 Jun</v>
      </c>
      <c r="I16" s="296" t="str">
        <f aca="false">IF(L16=0,"",IF(Jogos!BI4=0,"x","ѵ"))</f>
        <v>ѵ</v>
      </c>
      <c r="J16" s="295" t="str">
        <f aca="false">Jogos!CC4</f>
        <v>RODRIGO SOARES venceu TIAGO PRATA por 6x4 6x0</v>
      </c>
      <c r="K16" s="295" t="str">
        <f aca="false">Jogos!E4</f>
        <v/>
      </c>
      <c r="L16" s="297" t="n">
        <f aca="false">IF(Jogos!BJ4="x x",0,1)</f>
        <v>1</v>
      </c>
      <c r="O16" s="274"/>
      <c r="P16" s="299"/>
      <c r="Q16" s="236" t="s">
        <v>169</v>
      </c>
      <c r="R16" s="185" t="n">
        <f aca="false">'Result do Turno'!EM4</f>
        <v>7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286" t="e">
        <f aca="false">IF(VLOOKUP('Result do Turno'!D4,Historia!$A$2:$I$527,7,0)=0,"",VLOOKUP('Result do Turno'!D4,Historia!$A$2:$I$527,7,0))</f>
        <v>#N/A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Turno'!EN4</f>
        <v>-3</v>
      </c>
      <c r="U17" s="283"/>
    </row>
    <row r="18" customFormat="false" ht="15.75" hidden="false" customHeight="false" outlineLevel="0" collapsed="false">
      <c r="B18" s="274"/>
      <c r="D18" s="285" t="n">
        <f aca="false">Historia!$F$1</f>
        <v>2018</v>
      </c>
      <c r="E18" s="291" t="e">
        <f aca="false">IF(VLOOKUP('Result do Turno'!D4,Historia!$A$2:$I$527,6,0)=0,"",VLOOKUP('Result do Turno'!D4,Historia!$A$2:$I$527,6,0))</f>
        <v>#N/A</v>
      </c>
      <c r="G18" s="294" t="s">
        <v>171</v>
      </c>
      <c r="H18" s="295" t="str">
        <f aca="false">PARAMETROS!H6</f>
        <v>06 a 12 Jun</v>
      </c>
      <c r="I18" s="296" t="str">
        <f aca="false">IF(L18=0,"",IF(Jogos!BK4=0,"x","ѵ"))</f>
        <v>x</v>
      </c>
      <c r="J18" s="295" t="str">
        <f aca="false">Jogos!CD4</f>
        <v>RODRIGO SOARES perdeu para DOUGLAS VELASQUEZ por 2x6 1x6</v>
      </c>
      <c r="K18" s="295" t="str">
        <f aca="false">Jogos!G4</f>
        <v/>
      </c>
      <c r="L18" s="297" t="n">
        <f aca="false">IF(Jogos!BL4="x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285" t="n">
        <f aca="false">Historia!$E$1</f>
        <v>2017</v>
      </c>
      <c r="E19" s="291" t="e">
        <f aca="false">IF(VLOOKUP('Result do Turno'!D4,Historia!$A$2:$I$527,5,0)=0,"",VLOOKUP('Result do Turno'!D4,Historia!$A$2:$I$527,5,0))</f>
        <v>#N/A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Turno'!EO4</f>
        <v>41</v>
      </c>
      <c r="U19" s="283"/>
    </row>
    <row r="20" customFormat="false" ht="15.75" hidden="false" customHeight="false" outlineLevel="0" collapsed="false">
      <c r="B20" s="274"/>
      <c r="D20" s="285" t="n">
        <f aca="false">Historia!$D$1</f>
        <v>2016</v>
      </c>
      <c r="E20" s="286" t="e">
        <f aca="false">IF(VLOOKUP('Result do Turno'!D4,Historia!$A$2:$I$527,4,0)=0,"",VLOOKUP('Result do Turno'!D4,Historia!$A$2:$I$527,4,0))</f>
        <v>#N/A</v>
      </c>
      <c r="G20" s="294" t="s">
        <v>173</v>
      </c>
      <c r="H20" s="295" t="str">
        <f aca="false">PARAMETROS!H7</f>
        <v>13 a 19 Jun</v>
      </c>
      <c r="I20" s="296" t="str">
        <f aca="false">IF(L20=0,"",IF(Jogos!BM4=0,"x","ѵ"))</f>
        <v>x</v>
      </c>
      <c r="J20" s="295" t="str">
        <f aca="false">Jogos!CE4</f>
        <v>RODRIGO SOARES perdeu para OTAVIO BUENO por WxO</v>
      </c>
      <c r="K20" s="295" t="str">
        <f aca="false">Jogos!I4</f>
        <v/>
      </c>
      <c r="L20" s="297" t="n">
        <f aca="false">IF(Jogos!BN4="x x",0,1)</f>
        <v>1</v>
      </c>
      <c r="O20" s="274"/>
      <c r="P20" s="299"/>
      <c r="Q20" s="236" t="s">
        <v>169</v>
      </c>
      <c r="R20" s="185" t="n">
        <f aca="false">'Result do Turno'!EP4</f>
        <v>60</v>
      </c>
      <c r="U20" s="283"/>
      <c r="W20" s="261"/>
    </row>
    <row r="21" customFormat="false" ht="15.75" hidden="false" customHeight="false" outlineLevel="0" collapsed="false">
      <c r="B21" s="274"/>
      <c r="D21" s="285" t="n">
        <f aca="false">Historia!$C$1</f>
        <v>2015</v>
      </c>
      <c r="E21" s="291" t="e">
        <f aca="false">IF(VLOOKUP('Result do Turno'!D4,Historia!$A$2:$I$527,3,0)=0,"",VLOOKUP('Result do Turno'!D4,Historia!$A$2:$I$527,3,0))</f>
        <v>#N/A</v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Turno'!EQ4</f>
        <v>-19</v>
      </c>
      <c r="U21" s="283"/>
      <c r="W21" s="301"/>
    </row>
    <row r="22" customFormat="false" ht="15.75" hidden="false" customHeight="false" outlineLevel="0" collapsed="false">
      <c r="B22" s="274"/>
      <c r="D22" s="285" t="n">
        <f aca="false">Historia!$B$1</f>
        <v>2014</v>
      </c>
      <c r="E22" s="291" t="e">
        <f aca="false">IF(VLOOKUP('Result do Turno'!D4,Historia!$A$2:$I$527,2,0)=0,"",VLOOKUP('Result do Turno'!D4,Historia!$A$2:$I$527,2,0))</f>
        <v>#N/A</v>
      </c>
      <c r="G22" s="294" t="s">
        <v>174</v>
      </c>
      <c r="H22" s="295" t="str">
        <f aca="false">PARAMETROS!H8</f>
        <v>20 a 26 Jun</v>
      </c>
      <c r="I22" s="296" t="str">
        <f aca="false">IF(L22=0,"",IF(Jogos!BO4=0,"x","ѵ"))</f>
        <v>x</v>
      </c>
      <c r="J22" s="295" t="str">
        <f aca="false">Jogos!CF4</f>
        <v>RODRIGO SOARES perdeu para ENZO ALCOFORADO por Rx</v>
      </c>
      <c r="K22" s="295" t="str">
        <f aca="false">Jogos!K4</f>
        <v/>
      </c>
      <c r="L22" s="297" t="n">
        <f aca="false">IF(Jogos!BP4="x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7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Turno'!D5</f>
        <v>ENZO ALCOFORADO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ENZO ALCOFORADO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1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Turno'!EJ5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Turno'!C5</f>
        <v>2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n">
        <f aca="false">VALUE(VLOOKUP('Result do Turno'!C5,'Result do Turno'!FY4:FZ9,2,0))</f>
        <v>1</v>
      </c>
      <c r="K31" s="257"/>
      <c r="L31" s="283"/>
      <c r="O31" s="274"/>
      <c r="P31" s="289" t="s">
        <v>164</v>
      </c>
      <c r="Q31" s="289"/>
      <c r="R31" s="293" t="n">
        <f aca="false">'Result do Turno'!EK5</f>
        <v>5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Turno'!D5,Historia!$A$2:$J$527,10,0)=0,"",VLOOKUP('Result do Turno'!D5,Historia!$A$2:$J$527,10,0))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IF(L32=0,"",IF(Jogos!BG5=0,"x","ѵ"))</f>
        <v>ѵ</v>
      </c>
      <c r="J32" s="295" t="str">
        <f aca="false">Jogos!CB5</f>
        <v>ENZO ALCOFORADO venceu TIAGO PRATA por 6x0 7x5</v>
      </c>
      <c r="K32" s="295" t="str">
        <f aca="false">Jogos!C5</f>
        <v/>
      </c>
      <c r="L32" s="297" t="n">
        <f aca="false">IF(Jogos!BH5="x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Turno'!D5,Historia!$A$2:$I$527,9,0)=0,"",VLOOKUP('Result do Turno'!D5,Historia!$A$2:$I$527,9,0))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Turno'!EL5</f>
        <v>10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Turno'!D5,Historia!$A$2:$I$527,8,0)=0,"",VLOOKUP('Result do Turno'!D5,Historia!$A$2:$I$527,8,0))</f>
        <v>5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IF(L34=0,"",IF(Jogos!BI5=0,"x","ѵ"))</f>
        <v>ѵ</v>
      </c>
      <c r="J34" s="295" t="str">
        <f aca="false">Jogos!CC5</f>
        <v>ENZO ALCOFORADO venceu DOUGLAS VELASQUEZ por 7x5 4x6 10x8</v>
      </c>
      <c r="K34" s="295" t="str">
        <f aca="false">Jogos!E5</f>
        <v/>
      </c>
      <c r="L34" s="297" t="n">
        <f aca="false">IF(Jogos!BJ5="x x",0,1)</f>
        <v>1</v>
      </c>
      <c r="O34" s="274"/>
      <c r="P34" s="299"/>
      <c r="Q34" s="236" t="s">
        <v>169</v>
      </c>
      <c r="R34" s="185" t="n">
        <f aca="false">'Result do Turno'!EM5</f>
        <v>2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str">
        <f aca="false">IF(VLOOKUP('Result do Turno'!D5,Historia!$A$2:$I$527,7,0)=0,"",VLOOKUP('Result do Turno'!D5,Historia!$A$2:$I$527,7,0))</f>
        <v/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Turno'!EN5</f>
        <v>8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str">
        <f aca="false">IF(VLOOKUP('Result do Turno'!D5,Historia!$A$2:$I$527,6,0)=0,"",VLOOKUP('Result do Turno'!D5,Historia!$A$2:$I$527,6,0))</f>
        <v/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IF(L36=0,"",IF(Jogos!BK5=0,"x","ѵ"))</f>
        <v>ѵ</v>
      </c>
      <c r="J36" s="295" t="str">
        <f aca="false">Jogos!CD5</f>
        <v>ENZO ALCOFORADO venceu OTAVIO BUENO por 6x2 7x5</v>
      </c>
      <c r="K36" s="295" t="str">
        <f aca="false">Jogos!G5</f>
        <v/>
      </c>
      <c r="L36" s="297" t="n">
        <f aca="false">IF(Jogos!BL5="x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str">
        <f aca="false">IF(VLOOKUP('Result do Turno'!D5,Historia!$A$2:$I$527,5,0)=0,"",VLOOKUP('Result do Turno'!D5,Historia!$A$2:$I$527,5,0))</f>
        <v/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Turno'!EO5</f>
        <v>79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str">
        <f aca="false">IF(VLOOKUP('Result do Turno'!D5,Historia!$A$2:$I$527,4,0)=0,"",VLOOKUP('Result do Turno'!D5,Historia!$A$2:$I$527,4,0))</f>
        <v/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IF(L38=0,"",IF(Jogos!BM5=0,"x","ѵ"))</f>
        <v>ѵ</v>
      </c>
      <c r="J38" s="295" t="str">
        <f aca="false">Jogos!CE5</f>
        <v>ENZO ALCOFORADO venceu GUSTAVO LUNA por 3x6 7x5 10x6</v>
      </c>
      <c r="K38" s="295" t="str">
        <f aca="false">Jogos!I5</f>
        <v/>
      </c>
      <c r="L38" s="297" t="n">
        <f aca="false">IF(Jogos!BN5="x x",0,1)</f>
        <v>1</v>
      </c>
      <c r="O38" s="274"/>
      <c r="P38" s="299"/>
      <c r="Q38" s="236" t="s">
        <v>169</v>
      </c>
      <c r="R38" s="185" t="n">
        <f aca="false">'Result do Turno'!EP5</f>
        <v>51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str">
        <f aca="false">IF(VLOOKUP('Result do Turno'!D5,Historia!$A$2:$I$527,3,0)=0,"",VLOOKUP('Result do Turno'!D5,Historia!$A$2:$I$527,3,0))</f>
        <v/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Turno'!EQ5</f>
        <v>28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str">
        <f aca="false">IF(VLOOKUP('Result do Turno'!D5,Historia!$A$2:$I$527,2,0)=0,"",VLOOKUP('Result do Turno'!D5,Historia!$A$2:$I$527,2,0))</f>
        <v/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IF(L40=0,"",IF(Jogos!BO5=0,"x","ѵ"))</f>
        <v>ѵ</v>
      </c>
      <c r="J40" s="295" t="str">
        <f aca="false">Jogos!CF5</f>
        <v>ENZO ALCOFORADO venceu RODRIGO SOARES por 6x3 3x</v>
      </c>
      <c r="K40" s="295" t="str">
        <f aca="false">Jogos!K5</f>
        <v/>
      </c>
      <c r="L40" s="297" t="n">
        <f aca="false">IF(Jogos!BP5="x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Turno'!D6</f>
        <v>OTAVIO BUENO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OTAVIO BUENO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D47" s="285" t="s">
        <v>158</v>
      </c>
      <c r="E47" s="286" t="n">
        <f aca="false">E49-E48+C45</f>
        <v>4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Turno'!EJ6</f>
        <v>5</v>
      </c>
      <c r="U47" s="283"/>
    </row>
    <row r="48" customFormat="false" ht="15" hidden="false" customHeight="true" outlineLevel="0" collapsed="false">
      <c r="B48" s="274"/>
      <c r="C48" s="315"/>
      <c r="D48" s="285" t="s">
        <v>162</v>
      </c>
      <c r="E48" s="291" t="n">
        <f aca="false">'Result do Turno'!C6</f>
        <v>3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n">
        <f aca="false">VALUE(VLOOKUP('Result do Turno'!C6,'Result do Turno'!FY4:FZ9,2,0))</f>
        <v>4</v>
      </c>
      <c r="K49" s="257"/>
      <c r="L49" s="283"/>
      <c r="O49" s="274"/>
      <c r="P49" s="289" t="s">
        <v>164</v>
      </c>
      <c r="Q49" s="289"/>
      <c r="R49" s="293" t="n">
        <f aca="false">'Result do Turno'!EK6</f>
        <v>2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e">
        <f aca="false">IF(VLOOKUP('Result do Turno'!D6,Historia!$A$2:$J$527,10,0)=0,"",VLOOKUP('Result do Turno'!D6,Historia!$A$2:$J$527,10,0))</f>
        <v>#N/A</v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IF(L50=0,"",IF(Jogos!BG6=0,"x","ѵ"))</f>
        <v>x</v>
      </c>
      <c r="J50" s="295" t="str">
        <f aca="false">Jogos!CB6</f>
        <v>OTAVIO BUENO perdeu para DOUGLAS VELASQUEZ por 3x6 6x4 1x10</v>
      </c>
      <c r="K50" s="295" t="str">
        <f aca="false">Jogos!C6</f>
        <v/>
      </c>
      <c r="L50" s="297" t="n">
        <f aca="false">IF(Jogos!BH6="x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e">
        <f aca="false">IF(VLOOKUP('Result do Turno'!D6,Historia!$A$2:$I$527,9,0)=0,"",VLOOKUP('Result do Turno'!D6,Historia!$A$2:$I$527,9,0))</f>
        <v>#N/A</v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Turno'!EL6</f>
        <v>6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e">
        <f aca="false">IF(VLOOKUP('Result do Turno'!D6,Historia!$A$2:$I$527,8,0)=0,"",VLOOKUP('Result do Turno'!D6,Historia!$A$2:$I$527,8,0))</f>
        <v>#N/A</v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IF(L52=0,"",IF(Jogos!BI6=0,"x","ѵ"))</f>
        <v>x</v>
      </c>
      <c r="J52" s="295" t="str">
        <f aca="false">Jogos!CC6</f>
        <v>OTAVIO BUENO perdeu para GUSTAVO LUNA por 1x6 6x4 7x10</v>
      </c>
      <c r="K52" s="295" t="str">
        <f aca="false">Jogos!E6</f>
        <v/>
      </c>
      <c r="L52" s="297" t="n">
        <f aca="false">IF(Jogos!BJ6="x x",0,1)</f>
        <v>1</v>
      </c>
      <c r="O52" s="274"/>
      <c r="P52" s="299"/>
      <c r="Q52" s="236" t="s">
        <v>169</v>
      </c>
      <c r="R52" s="185" t="n">
        <f aca="false">'Result do Turno'!EM6</f>
        <v>7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e">
        <f aca="false">IF(VLOOKUP('Result do Turno'!D6,Historia!$A$2:$I$527,7,0)=0,"",VLOOKUP('Result do Turno'!D6,Historia!$A$2:$I$527,7,0))</f>
        <v>#N/A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Turno'!EN6</f>
        <v>-1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e">
        <f aca="false">IF(VLOOKUP('Result do Turno'!D6,Historia!$A$2:$I$527,6,0)=0,"",VLOOKUP('Result do Turno'!D6,Historia!$A$2:$I$527,6,0))</f>
        <v>#N/A</v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IF(L54=0,"",IF(Jogos!BK6=0,"x","ѵ"))</f>
        <v>x</v>
      </c>
      <c r="J54" s="295" t="str">
        <f aca="false">Jogos!CD6</f>
        <v>OTAVIO BUENO perdeu para ENZO ALCOFORADO por 2x6 5x7</v>
      </c>
      <c r="K54" s="295" t="str">
        <f aca="false">Jogos!G6</f>
        <v/>
      </c>
      <c r="L54" s="297" t="n">
        <f aca="false">IF(Jogos!BL6="x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e">
        <f aca="false">IF(VLOOKUP('Result do Turno'!D6,Historia!$A$2:$I$527,5,0)=0,"",VLOOKUP('Result do Turno'!D6,Historia!$A$2:$I$527,5,0))</f>
        <v>#N/A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Turno'!EO6</f>
        <v>63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e">
        <f aca="false">IF(VLOOKUP('Result do Turno'!D6,Historia!$A$2:$I$527,4,0)=0,"",VLOOKUP('Result do Turno'!D6,Historia!$A$2:$I$527,4,0))</f>
        <v>#N/A</v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IF(L56=0,"",IF(Jogos!BM6=0,"x","ѵ"))</f>
        <v>ѵ</v>
      </c>
      <c r="J56" s="295" t="str">
        <f aca="false">Jogos!CE6</f>
        <v>OTAVIO BUENO venceu RODRIGO SOARES por WxO</v>
      </c>
      <c r="K56" s="295" t="str">
        <f aca="false">Jogos!I6</f>
        <v/>
      </c>
      <c r="L56" s="297" t="n">
        <f aca="false">IF(Jogos!BN6="x x",0,1)</f>
        <v>1</v>
      </c>
      <c r="O56" s="274"/>
      <c r="P56" s="299"/>
      <c r="Q56" s="236" t="s">
        <v>169</v>
      </c>
      <c r="R56" s="185" t="n">
        <f aca="false">'Result do Turno'!EP6</f>
        <v>65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e">
        <f aca="false">IF(VLOOKUP('Result do Turno'!D6,Historia!$A$2:$I$527,3,0)=0,"",VLOOKUP('Result do Turno'!D6,Historia!$A$2:$I$527,3,0))</f>
        <v>#N/A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Turno'!EQ6</f>
        <v>-2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e">
        <f aca="false">IF(VLOOKUP('Result do Turno'!D6,Historia!$A$2:$I$527,2,0)=0,"",VLOOKUP('Result do Turno'!D6,Historia!$A$2:$I$527,2,0))</f>
        <v>#N/A</v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IF(L58=0,"",IF(Jogos!BO6=0,"x","ѵ"))</f>
        <v>ѵ</v>
      </c>
      <c r="J58" s="295" t="str">
        <f aca="false">Jogos!CF6</f>
        <v>OTAVIO BUENO venceu TIAGO PRATA por 6x1 4x6 10x5</v>
      </c>
      <c r="K58" s="295" t="str">
        <f aca="false">Jogos!K6</f>
        <v/>
      </c>
      <c r="L58" s="297" t="n">
        <f aca="false">IF(Jogos!BP6="x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Turno'!D7</f>
        <v>DOUGLAS VELASQUEZ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DOUGLAS VELASQUEZ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3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Turno'!EJ7</f>
        <v>5</v>
      </c>
      <c r="U65" s="283"/>
    </row>
    <row r="66" customFormat="false" ht="15" hidden="false" customHeight="true" outlineLevel="0" collapsed="false">
      <c r="B66" s="274"/>
      <c r="C66" s="290"/>
      <c r="D66" s="285" t="s">
        <v>162</v>
      </c>
      <c r="E66" s="291" t="n">
        <f aca="false">'Result do Turno'!C7</f>
        <v>4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n">
        <f aca="false">VALUE(VLOOKUP('Result do Turno'!C7,'Result do Turno'!FY4:FZ9,2,0))</f>
        <v>3</v>
      </c>
      <c r="K67" s="257"/>
      <c r="L67" s="283"/>
      <c r="O67" s="274"/>
      <c r="P67" s="289" t="s">
        <v>164</v>
      </c>
      <c r="Q67" s="289"/>
      <c r="R67" s="293" t="n">
        <f aca="false">'Result do Turno'!EK7</f>
        <v>3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Turno'!D7,Historia!$A$2:$J$527,10,0)=0,"",VLOOKUP('Result do Turno'!D7,Historia!$A$2:$J$527,10,0))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IF(L68=0,"",IF(Jogos!BG7=0,"x","ѵ"))</f>
        <v>ѵ</v>
      </c>
      <c r="J68" s="295" t="str">
        <f aca="false">Jogos!CB7</f>
        <v>DOUGLAS VELASQUEZ venceu OTAVIO BUENO por 6x3 4x6 10x1</v>
      </c>
      <c r="K68" s="295" t="str">
        <f aca="false">Jogos!C7</f>
        <v/>
      </c>
      <c r="L68" s="297" t="n">
        <f aca="false">IF(Jogos!BH7="x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Turno'!D7,Historia!$A$2:$I$527,9,0)=0,"",VLOOKUP('Result do Turno'!D7,Historia!$A$2:$I$527,9,0))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Turno'!EL7</f>
        <v>7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Turno'!D7,Historia!$A$2:$I$527,8,0)=0,"",VLOOKUP('Result do Turno'!D7,Historia!$A$2:$I$527,8,0))</f>
        <v>3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IF(L70=0,"",IF(Jogos!BI7=0,"x","ѵ"))</f>
        <v>x</v>
      </c>
      <c r="J70" s="295" t="str">
        <f aca="false">Jogos!CC7</f>
        <v>DOUGLAS VELASQUEZ perdeu para ENZO ALCOFORADO por 5x7 6x4 8x10</v>
      </c>
      <c r="K70" s="295" t="str">
        <f aca="false">Jogos!E7</f>
        <v/>
      </c>
      <c r="L70" s="297" t="n">
        <f aca="false">IF(Jogos!BJ7="x x",0,1)</f>
        <v>1</v>
      </c>
      <c r="O70" s="274"/>
      <c r="P70" s="299"/>
      <c r="Q70" s="236" t="s">
        <v>169</v>
      </c>
      <c r="R70" s="185" t="n">
        <f aca="false">'Result do Turno'!EM7</f>
        <v>5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Turno'!D7,Historia!$A$2:$I$527,7,0)=0,"",VLOOKUP('Result do Turno'!D7,Historia!$A$2:$I$527,7,0))</f>
        <v>4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Turno'!EN7</f>
        <v>2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Turno'!D7,Historia!$A$2:$I$527,6,0)=0,"",VLOOKUP('Result do Turno'!D7,Historia!$A$2:$I$527,6,0))</f>
        <v>4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IF(L72=0,"",IF(Jogos!BK7=0,"x","ѵ"))</f>
        <v>ѵ</v>
      </c>
      <c r="J72" s="295" t="str">
        <f aca="false">Jogos!CD7</f>
        <v>DOUGLAS VELASQUEZ venceu RODRIGO SOARES por 6x2 6x1</v>
      </c>
      <c r="K72" s="295" t="str">
        <f aca="false">Jogos!G7</f>
        <v/>
      </c>
      <c r="L72" s="297" t="n">
        <f aca="false">IF(Jogos!BL7="x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n">
        <f aca="false">IF(VLOOKUP('Result do Turno'!D7,Historia!$A$2:$I$527,5,0)=0,"",VLOOKUP('Result do Turno'!D7,Historia!$A$2:$I$527,5,0))</f>
        <v>4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Turno'!EO7</f>
        <v>69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n">
        <f aca="false">IF(VLOOKUP('Result do Turno'!D7,Historia!$A$2:$I$527,4,0)=0,"",VLOOKUP('Result do Turno'!D7,Historia!$A$2:$I$527,4,0))</f>
        <v>8</v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IF(L74=0,"",IF(Jogos!BM7=0,"x","ѵ"))</f>
        <v>ѵ</v>
      </c>
      <c r="J74" s="295" t="str">
        <f aca="false">Jogos!CE7</f>
        <v>DOUGLAS VELASQUEZ venceu TIAGO PRATA por 7x5 6x1</v>
      </c>
      <c r="K74" s="295" t="str">
        <f aca="false">Jogos!I7</f>
        <v/>
      </c>
      <c r="L74" s="297" t="n">
        <f aca="false">IF(Jogos!BN7="x x",0,1)</f>
        <v>1</v>
      </c>
      <c r="O74" s="274"/>
      <c r="P74" s="299"/>
      <c r="Q74" s="236" t="s">
        <v>169</v>
      </c>
      <c r="R74" s="185" t="n">
        <f aca="false">'Result do Turno'!EP7</f>
        <v>52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n">
        <f aca="false">IF(VLOOKUP('Result do Turno'!D7,Historia!$A$2:$I$527,3,0)=0,"",VLOOKUP('Result do Turno'!D7,Historia!$A$2:$I$527,3,0))</f>
        <v>17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Turno'!EQ7</f>
        <v>17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Turno'!D7,Historia!$A$2:$I$527,2,0)=0,"",VLOOKUP('Result do Turno'!D7,Historia!$A$2:$I$527,2,0))</f>
        <v/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IF(L76=0,"",IF(Jogos!BO7=0,"x","ѵ"))</f>
        <v>x</v>
      </c>
      <c r="J76" s="295" t="str">
        <f aca="false">Jogos!CF7</f>
        <v>DOUGLAS VELASQUEZ perdeu para GUSTAVO LUNA por 4x6 1x6</v>
      </c>
      <c r="K76" s="295" t="str">
        <f aca="false">Jogos!K7</f>
        <v/>
      </c>
      <c r="L76" s="297" t="n">
        <f aca="false">IF(Jogos!BP7="x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Turno'!D8</f>
        <v>TIAGO PRATA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TIAGO PRATA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6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Turno'!EJ8</f>
        <v>5</v>
      </c>
      <c r="U83" s="283"/>
    </row>
    <row r="84" customFormat="false" ht="15" hidden="false" customHeight="true" outlineLevel="0" collapsed="false">
      <c r="B84" s="274"/>
      <c r="C84" s="290"/>
      <c r="D84" s="285" t="s">
        <v>162</v>
      </c>
      <c r="E84" s="291" t="n">
        <f aca="false">'Result do Turno'!C8</f>
        <v>5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n">
        <f aca="false">VALUE(VLOOKUP('Result do Turno'!C8,'Result do Turno'!FY4:FZ9,2,0))</f>
        <v>6</v>
      </c>
      <c r="K85" s="257"/>
      <c r="L85" s="283"/>
      <c r="O85" s="274"/>
      <c r="P85" s="289" t="s">
        <v>164</v>
      </c>
      <c r="Q85" s="289"/>
      <c r="R85" s="293" t="n">
        <f aca="false">'Result do Turno'!EK8</f>
        <v>0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Turno'!D8,Historia!$A$2:$J$527,10,0)=0,"",VLOOKUP('Result do Turno'!D8,Historia!$A$2:$J$527,10,0))</f>
        <v>#N/A</v>
      </c>
      <c r="G86" s="294" t="str">
        <f aca="false">G68</f>
        <v>1a</v>
      </c>
      <c r="H86" s="312" t="str">
        <f aca="false">H68</f>
        <v>23 a 29 Mai</v>
      </c>
      <c r="I86" s="296" t="str">
        <f aca="false">IF(L86=0,"",IF(Jogos!BG8=0,"x","ѵ"))</f>
        <v>x</v>
      </c>
      <c r="J86" s="295" t="str">
        <f aca="false">Jogos!CB8</f>
        <v>TIAGO PRATA perdeu para ENZO ALCOFORADO por 0x6 5x7</v>
      </c>
      <c r="K86" s="295" t="str">
        <f aca="false">Jogos!C8</f>
        <v/>
      </c>
      <c r="L86" s="297" t="n">
        <f aca="false">IF(Jogos!BH8="x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Turno'!D8,Historia!$A$2:$I$527,9,0)=0,"",VLOOKUP('Result do Turno'!D8,Historia!$A$2:$I$527,9,0))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Turno'!EL8</f>
        <v>1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Turno'!D8,Historia!$A$2:$I$527,8,0)=0,"",VLOOKUP('Result do Turno'!D8,Historia!$A$2:$I$527,8,0))</f>
        <v>#N/A</v>
      </c>
      <c r="G88" s="294" t="str">
        <f aca="false">G70</f>
        <v>2a</v>
      </c>
      <c r="H88" s="312" t="str">
        <f aca="false">H70</f>
        <v>30 a 05 Jun</v>
      </c>
      <c r="I88" s="296" t="str">
        <f aca="false">IF(L88=0,"",IF(Jogos!BI8=0,"x","ѵ"))</f>
        <v>x</v>
      </c>
      <c r="J88" s="295" t="str">
        <f aca="false">Jogos!CC8</f>
        <v>TIAGO PRATA perdeu para RODRIGO SOARES por 4x6 0x6</v>
      </c>
      <c r="K88" s="295" t="str">
        <f aca="false">Jogos!E8</f>
        <v/>
      </c>
      <c r="L88" s="297" t="n">
        <f aca="false">IF(Jogos!BJ8="x x",0,1)</f>
        <v>1</v>
      </c>
      <c r="O88" s="274"/>
      <c r="P88" s="299"/>
      <c r="Q88" s="236" t="s">
        <v>169</v>
      </c>
      <c r="R88" s="185" t="n">
        <f aca="false">'Result do Turno'!EM8</f>
        <v>10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Turno'!D8,Historia!$A$2:$I$527,7,0)=0,"",VLOOKUP('Result do Turno'!D8,Historia!$A$2:$I$527,7,0))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Turno'!EN8</f>
        <v>-9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Turno'!D8,Historia!$A$2:$I$527,6,0)=0,"",VLOOKUP('Result do Turno'!D8,Historia!$A$2:$I$527,6,0))</f>
        <v>#N/A</v>
      </c>
      <c r="G90" s="294" t="str">
        <f aca="false">G72</f>
        <v>3a</v>
      </c>
      <c r="H90" s="312" t="str">
        <f aca="false">H72</f>
        <v>06 a 12 Jun</v>
      </c>
      <c r="I90" s="296" t="str">
        <f aca="false">IF(L90=0,"",IF(Jogos!BK8=0,"x","ѵ"))</f>
        <v>x</v>
      </c>
      <c r="J90" s="295" t="str">
        <f aca="false">Jogos!CD8</f>
        <v>TIAGO PRATA perdeu para GUSTAVO LUNA por 2x6 3x6</v>
      </c>
      <c r="K90" s="295" t="str">
        <f aca="false">Jogos!G8</f>
        <v/>
      </c>
      <c r="L90" s="297" t="n">
        <f aca="false">IF(Jogos!BL8="x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Turno'!D8,Historia!$A$2:$I$527,5,0)=0,"",VLOOKUP('Result do Turno'!D8,Historia!$A$2:$I$527,5,0))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Turno'!EO8</f>
        <v>32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Turno'!D8,Historia!$A$2:$I$527,4,0)=0,"",VLOOKUP('Result do Turno'!D8,Historia!$A$2:$I$527,4,0))</f>
        <v>#N/A</v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IF(L92=0,"",IF(Jogos!BM8=0,"x","ѵ"))</f>
        <v>x</v>
      </c>
      <c r="J92" s="295" t="str">
        <f aca="false">Jogos!CE8</f>
        <v>TIAGO PRATA perdeu para DOUGLAS VELASQUEZ por 5x7 1x6</v>
      </c>
      <c r="K92" s="295" t="str">
        <f aca="false">Jogos!I8</f>
        <v/>
      </c>
      <c r="L92" s="297" t="n">
        <f aca="false">IF(Jogos!BN8="x x",0,1)</f>
        <v>1</v>
      </c>
      <c r="O92" s="274"/>
      <c r="P92" s="299"/>
      <c r="Q92" s="236" t="s">
        <v>169</v>
      </c>
      <c r="R92" s="185" t="n">
        <f aca="false">'Result do Turno'!EP8</f>
        <v>70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Turno'!D8,Historia!$A$2:$I$527,3,0)=0,"",VLOOKUP('Result do Turno'!D8,Historia!$A$2:$I$527,3,0))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Turno'!EQ8</f>
        <v>-38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Turno'!D8,Historia!$A$2:$I$527,2,0)=0,"",VLOOKUP('Result do Turno'!D8,Historia!$A$2:$I$527,2,0))</f>
        <v>#N/A</v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IF(L94=0,"",IF(Jogos!BO8=0,"x","ѵ"))</f>
        <v>x</v>
      </c>
      <c r="J94" s="295" t="str">
        <f aca="false">Jogos!CF8</f>
        <v>TIAGO PRATA perdeu para OTAVIO BUENO por 1x6 6x4 5x10</v>
      </c>
      <c r="K94" s="295" t="str">
        <f aca="false">Jogos!K8</f>
        <v/>
      </c>
      <c r="L94" s="297" t="n">
        <f aca="false">IF(Jogos!BP8="x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Turno'!D9</f>
        <v>GUSTAVO LUNA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GUSTAVO LUNA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2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Turno'!EJ9</f>
        <v>5</v>
      </c>
      <c r="U101" s="283"/>
    </row>
    <row r="102" customFormat="false" ht="15" hidden="false" customHeight="true" outlineLevel="0" collapsed="false">
      <c r="B102" s="274"/>
      <c r="C102" s="290"/>
      <c r="D102" s="285" t="s">
        <v>162</v>
      </c>
      <c r="E102" s="291" t="n">
        <f aca="false">'Result do Turno'!C9</f>
        <v>6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n">
        <f aca="false">VALUE(VLOOKUP('Result do Turno'!C9,'Result do Turno'!FY4:FZ9,2,0))</f>
        <v>2</v>
      </c>
      <c r="K103" s="257"/>
      <c r="L103" s="283"/>
      <c r="O103" s="274"/>
      <c r="P103" s="289" t="s">
        <v>164</v>
      </c>
      <c r="Q103" s="289"/>
      <c r="R103" s="293" t="n">
        <f aca="false">'Result do Turno'!EK9</f>
        <v>3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Turno'!D9,Historia!$A$2:$J$527,10,0)=0,"",VLOOKUP('Result do Turno'!D9,Historia!$A$2:$J$527,10,0))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IF(L104=0,"",IF(Jogos!BG9=0,"x","ѵ"))</f>
        <v>x</v>
      </c>
      <c r="J104" s="295" t="str">
        <f aca="false">Jogos!CB9</f>
        <v>GUSTAVO LUNA perdeu para RODRIGO SOARES por 6x4 3x6 11x13</v>
      </c>
      <c r="K104" s="295" t="str">
        <f aca="false">Jogos!C9</f>
        <v/>
      </c>
      <c r="L104" s="297" t="n">
        <f aca="false">IF(Jogos!BH9="x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Turno'!D9,Historia!$A$2:$I$527,9,0)=0,"",VLOOKUP('Result do Turno'!D9,Historia!$A$2:$I$527,9,0))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Turno'!EL9</f>
        <v>8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Turno'!D9,Historia!$A$2:$I$527,8,0)=0,"",VLOOKUP('Result do Turno'!D9,Historia!$A$2:$I$527,8,0))</f>
        <v>1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IF(L106=0,"",IF(Jogos!BI9=0,"x","ѵ"))</f>
        <v>ѵ</v>
      </c>
      <c r="J106" s="295" t="str">
        <f aca="false">Jogos!CC9</f>
        <v>GUSTAVO LUNA venceu OTAVIO BUENO por 6x1 4x6 10x7</v>
      </c>
      <c r="K106" s="295" t="str">
        <f aca="false">Jogos!E9</f>
        <v/>
      </c>
      <c r="L106" s="297" t="n">
        <f aca="false">IF(Jogos!BJ9="x x",0,1)</f>
        <v>1</v>
      </c>
      <c r="O106" s="274"/>
      <c r="P106" s="299"/>
      <c r="Q106" s="236" t="s">
        <v>169</v>
      </c>
      <c r="R106" s="185" t="n">
        <f aca="false">'Result do Turno'!EM9</f>
        <v>5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Turno'!D9,Historia!$A$2:$I$527,7,0)=0,"",VLOOKUP('Result do Turno'!D9,Historia!$A$2:$I$527,7,0))</f>
        <v>1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Turno'!EN9</f>
        <v>3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n">
        <f aca="false">IF(VLOOKUP('Result do Turno'!D9,Historia!$A$2:$I$527,6,0)=0,"",VLOOKUP('Result do Turno'!D9,Historia!$A$2:$I$527,6,0))</f>
        <v>1</v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IF(L108=0,"",IF(Jogos!BK9=0,"x","ѵ"))</f>
        <v>ѵ</v>
      </c>
      <c r="J108" s="295" t="str">
        <f aca="false">Jogos!CD9</f>
        <v>GUSTAVO LUNA venceu TIAGO PRATA por 6x2 6x3</v>
      </c>
      <c r="K108" s="295" t="str">
        <f aca="false">Jogos!G9</f>
        <v/>
      </c>
      <c r="L108" s="297" t="n">
        <f aca="false">IF(Jogos!BL9="x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n">
        <f aca="false">IF(VLOOKUP('Result do Turno'!D9,Historia!$A$2:$I$527,5,0)=0,"",VLOOKUP('Result do Turno'!D9,Historia!$A$2:$I$527,5,0))</f>
        <v>1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Turno'!EO9</f>
        <v>81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n">
        <f aca="false">IF(VLOOKUP('Result do Turno'!D9,Historia!$A$2:$I$527,4,0)=0,"",VLOOKUP('Result do Turno'!D9,Historia!$A$2:$I$527,4,0))</f>
        <v>1</v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IF(L110=0,"",IF(Jogos!BM9=0,"x","ѵ"))</f>
        <v>x</v>
      </c>
      <c r="J110" s="295" t="str">
        <f aca="false">Jogos!CE9</f>
        <v>GUSTAVO LUNA perdeu para ENZO ALCOFORADO por 6x3 5x7 6x10</v>
      </c>
      <c r="K110" s="295" t="str">
        <f aca="false">Jogos!I9</f>
        <v/>
      </c>
      <c r="L110" s="297" t="n">
        <f aca="false">IF(Jogos!BN9="x x",0,1)</f>
        <v>1</v>
      </c>
      <c r="O110" s="274"/>
      <c r="P110" s="299"/>
      <c r="Q110" s="236" t="s">
        <v>169</v>
      </c>
      <c r="R110" s="185" t="n">
        <f aca="false">'Result do Turno'!EP9</f>
        <v>67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n">
        <f aca="false">IF(VLOOKUP('Result do Turno'!D9,Historia!$A$2:$I$527,3,0)=0,"",VLOOKUP('Result do Turno'!D9,Historia!$A$2:$I$527,3,0))</f>
        <v>1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Turno'!EQ9</f>
        <v>14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n">
        <f aca="false">IF(VLOOKUP('Result do Turno'!D9,Historia!$A$2:$I$527,2,0)=0,"",VLOOKUP('Result do Turno'!D9,Historia!$A$2:$I$527,2,0))</f>
        <v>2</v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IF(L112=0,"",IF(Jogos!BO9=0,"x","ѵ"))</f>
        <v>ѵ</v>
      </c>
      <c r="J112" s="295" t="str">
        <f aca="false">Jogos!CF9</f>
        <v>GUSTAVO LUNA venceu DOUGLAS VELASQUEZ por 6x4 6x1</v>
      </c>
      <c r="K112" s="295" t="str">
        <f aca="false">Jogos!K9</f>
        <v/>
      </c>
      <c r="L112" s="297" t="n">
        <f aca="false">IF(Jogos!BP9="x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69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581">
      <formula>E6=0</formula>
    </cfRule>
    <cfRule type="expression" priority="3" aboveAverage="0" equalAverage="0" bottom="0" percent="0" rank="0" text="" dxfId="582">
      <formula>E6=1</formula>
    </cfRule>
  </conditionalFormatting>
  <conditionalFormatting sqref="K32 K34 K36 K38 K40">
    <cfRule type="expression" priority="4" aboveAverage="0" equalAverage="0" bottom="0" percent="0" rank="0" text="" dxfId="583">
      <formula>$D$27=K32</formula>
    </cfRule>
    <cfRule type="expression" priority="5" aboveAverage="0" equalAverage="0" bottom="0" percent="0" rank="0" text="" dxfId="584">
      <formula>$D$9</formula>
    </cfRule>
  </conditionalFormatting>
  <conditionalFormatting sqref="K54">
    <cfRule type="expression" priority="6" aboveAverage="0" equalAverage="0" bottom="0" percent="0" rank="0" text="" dxfId="585">
      <formula>$D$45=K54</formula>
    </cfRule>
  </conditionalFormatting>
  <conditionalFormatting sqref="K68 K70 K72 K74 K76">
    <cfRule type="expression" priority="7" aboveAverage="0" equalAverage="0" bottom="0" percent="0" rank="0" text="" dxfId="586">
      <formula>$D$63=K68</formula>
    </cfRule>
    <cfRule type="expression" priority="8" aboveAverage="0" equalAverage="0" bottom="0" percent="0" rank="0" text="" dxfId="587">
      <formula>$D$9</formula>
    </cfRule>
  </conditionalFormatting>
  <conditionalFormatting sqref="K86 K88 K90 K92 K94">
    <cfRule type="expression" priority="9" aboveAverage="0" equalAverage="0" bottom="0" percent="0" rank="0" text="" dxfId="588">
      <formula>$D$81=K86</formula>
    </cfRule>
    <cfRule type="expression" priority="10" aboveAverage="0" equalAverage="0" bottom="0" percent="0" rank="0" text="" dxfId="589">
      <formula>$D$9</formula>
    </cfRule>
  </conditionalFormatting>
  <conditionalFormatting sqref="K50">
    <cfRule type="expression" priority="11" aboveAverage="0" equalAverage="0" bottom="0" percent="0" rank="0" text="" dxfId="590">
      <formula>$D$45=K50</formula>
    </cfRule>
  </conditionalFormatting>
  <conditionalFormatting sqref="K52">
    <cfRule type="expression" priority="12" aboveAverage="0" equalAverage="0" bottom="0" percent="0" rank="0" text="" dxfId="591">
      <formula>$D$45=K52</formula>
    </cfRule>
  </conditionalFormatting>
  <conditionalFormatting sqref="K56">
    <cfRule type="expression" priority="13" aboveAverage="0" equalAverage="0" bottom="0" percent="0" rank="0" text="" dxfId="592">
      <formula>$D$45=K56</formula>
    </cfRule>
  </conditionalFormatting>
  <conditionalFormatting sqref="K58">
    <cfRule type="expression" priority="14" aboveAverage="0" equalAverage="0" bottom="0" percent="0" rank="0" text="" dxfId="593">
      <formula>$D$45=K58</formula>
    </cfRule>
  </conditionalFormatting>
  <conditionalFormatting sqref="K14">
    <cfRule type="expression" priority="15" aboveAverage="0" equalAverage="0" bottom="0" percent="0" rank="0" text="" dxfId="594">
      <formula>$D$9=K14</formula>
    </cfRule>
  </conditionalFormatting>
  <conditionalFormatting sqref="K16">
    <cfRule type="expression" priority="16" aboveAverage="0" equalAverage="0" bottom="0" percent="0" rank="0" text="" dxfId="595">
      <formula>$D$9=K16</formula>
    </cfRule>
  </conditionalFormatting>
  <conditionalFormatting sqref="K18">
    <cfRule type="expression" priority="17" aboveAverage="0" equalAverage="0" bottom="0" percent="0" rank="0" text="" dxfId="596">
      <formula>$D$9=K18</formula>
    </cfRule>
  </conditionalFormatting>
  <conditionalFormatting sqref="K20">
    <cfRule type="expression" priority="18" aboveAverage="0" equalAverage="0" bottom="0" percent="0" rank="0" text="" dxfId="597">
      <formula>$D$9=K20</formula>
    </cfRule>
  </conditionalFormatting>
  <conditionalFormatting sqref="K22">
    <cfRule type="expression" priority="19" aboveAverage="0" equalAverage="0" bottom="0" percent="0" rank="0" text="" dxfId="598">
      <formula>$D$9=K22</formula>
    </cfRule>
  </conditionalFormatting>
  <conditionalFormatting sqref="K104">
    <cfRule type="expression" priority="20" aboveAverage="0" equalAverage="0" bottom="0" percent="0" rank="0" text="" dxfId="599">
      <formula>$D$99=K104</formula>
    </cfRule>
  </conditionalFormatting>
  <conditionalFormatting sqref="K106">
    <cfRule type="expression" priority="21" aboveAverage="0" equalAverage="0" bottom="0" percent="0" rank="0" text="" dxfId="600">
      <formula>$D$99=K106</formula>
    </cfRule>
  </conditionalFormatting>
  <conditionalFormatting sqref="K108">
    <cfRule type="expression" priority="22" aboveAverage="0" equalAverage="0" bottom="0" percent="0" rank="0" text="" dxfId="601">
      <formula>$D$99=K108</formula>
    </cfRule>
  </conditionalFormatting>
  <conditionalFormatting sqref="K110">
    <cfRule type="expression" priority="23" aboveAverage="0" equalAverage="0" bottom="0" percent="0" rank="0" text="" dxfId="602">
      <formula>$D$99=K110</formula>
    </cfRule>
  </conditionalFormatting>
  <conditionalFormatting sqref="K112">
    <cfRule type="expression" priority="24" aboveAverage="0" equalAverage="0" bottom="0" percent="0" rank="0" text="" dxfId="603">
      <formula>$D$99=K112</formula>
    </cfRule>
  </conditionalFormatting>
  <conditionalFormatting sqref="I32">
    <cfRule type="cellIs" priority="25" operator="equal" aboveAverage="0" equalAverage="0" bottom="0" percent="0" rank="0" text="" dxfId="604">
      <formula>"ѵ"</formula>
    </cfRule>
    <cfRule type="cellIs" priority="26" operator="equal" aboveAverage="0" equalAverage="0" bottom="0" percent="0" rank="0" text="" dxfId="605">
      <formula>"x"</formula>
    </cfRule>
  </conditionalFormatting>
  <conditionalFormatting sqref="I34">
    <cfRule type="cellIs" priority="27" operator="equal" aboveAverage="0" equalAverage="0" bottom="0" percent="0" rank="0" text="" dxfId="606">
      <formula>"ѵ"</formula>
    </cfRule>
    <cfRule type="cellIs" priority="28" operator="equal" aboveAverage="0" equalAverage="0" bottom="0" percent="0" rank="0" text="" dxfId="607">
      <formula>"x"</formula>
    </cfRule>
  </conditionalFormatting>
  <conditionalFormatting sqref="I36">
    <cfRule type="cellIs" priority="29" operator="equal" aboveAverage="0" equalAverage="0" bottom="0" percent="0" rank="0" text="" dxfId="608">
      <formula>"ѵ"</formula>
    </cfRule>
    <cfRule type="cellIs" priority="30" operator="equal" aboveAverage="0" equalAverage="0" bottom="0" percent="0" rank="0" text="" dxfId="609">
      <formula>"x"</formula>
    </cfRule>
  </conditionalFormatting>
  <conditionalFormatting sqref="I38">
    <cfRule type="cellIs" priority="31" operator="equal" aboveAverage="0" equalAverage="0" bottom="0" percent="0" rank="0" text="" dxfId="610">
      <formula>"ѵ"</formula>
    </cfRule>
    <cfRule type="cellIs" priority="32" operator="equal" aboveAverage="0" equalAverage="0" bottom="0" percent="0" rank="0" text="" dxfId="611">
      <formula>"x"</formula>
    </cfRule>
  </conditionalFormatting>
  <conditionalFormatting sqref="I40">
    <cfRule type="cellIs" priority="33" operator="equal" aboveAverage="0" equalAverage="0" bottom="0" percent="0" rank="0" text="" dxfId="612">
      <formula>"ѵ"</formula>
    </cfRule>
    <cfRule type="cellIs" priority="34" operator="equal" aboveAverage="0" equalAverage="0" bottom="0" percent="0" rank="0" text="" dxfId="613">
      <formula>"x"</formula>
    </cfRule>
  </conditionalFormatting>
  <conditionalFormatting sqref="I14">
    <cfRule type="cellIs" priority="35" operator="equal" aboveAverage="0" equalAverage="0" bottom="0" percent="0" rank="0" text="" dxfId="614">
      <formula>"ѵ"</formula>
    </cfRule>
    <cfRule type="cellIs" priority="36" operator="equal" aboveAverage="0" equalAverage="0" bottom="0" percent="0" rank="0" text="" dxfId="615">
      <formula>"x"</formula>
    </cfRule>
  </conditionalFormatting>
  <conditionalFormatting sqref="I16">
    <cfRule type="cellIs" priority="37" operator="equal" aboveAverage="0" equalAverage="0" bottom="0" percent="0" rank="0" text="" dxfId="616">
      <formula>"ѵ"</formula>
    </cfRule>
    <cfRule type="cellIs" priority="38" operator="equal" aboveAverage="0" equalAverage="0" bottom="0" percent="0" rank="0" text="" dxfId="617">
      <formula>"x"</formula>
    </cfRule>
  </conditionalFormatting>
  <conditionalFormatting sqref="I18">
    <cfRule type="cellIs" priority="39" operator="equal" aboveAverage="0" equalAverage="0" bottom="0" percent="0" rank="0" text="" dxfId="618">
      <formula>"ѵ"</formula>
    </cfRule>
    <cfRule type="cellIs" priority="40" operator="equal" aboveAverage="0" equalAverage="0" bottom="0" percent="0" rank="0" text="" dxfId="619">
      <formula>"x"</formula>
    </cfRule>
  </conditionalFormatting>
  <conditionalFormatting sqref="I20">
    <cfRule type="cellIs" priority="41" operator="equal" aboveAverage="0" equalAverage="0" bottom="0" percent="0" rank="0" text="" dxfId="620">
      <formula>"ѵ"</formula>
    </cfRule>
    <cfRule type="cellIs" priority="42" operator="equal" aboveAverage="0" equalAverage="0" bottom="0" percent="0" rank="0" text="" dxfId="621">
      <formula>"x"</formula>
    </cfRule>
  </conditionalFormatting>
  <conditionalFormatting sqref="I22">
    <cfRule type="cellIs" priority="43" operator="equal" aboveAverage="0" equalAverage="0" bottom="0" percent="0" rank="0" text="" dxfId="622">
      <formula>"ѵ"</formula>
    </cfRule>
    <cfRule type="cellIs" priority="44" operator="equal" aboveAverage="0" equalAverage="0" bottom="0" percent="0" rank="0" text="" dxfId="623">
      <formula>"x"</formula>
    </cfRule>
  </conditionalFormatting>
  <conditionalFormatting sqref="I50">
    <cfRule type="cellIs" priority="45" operator="equal" aboveAverage="0" equalAverage="0" bottom="0" percent="0" rank="0" text="" dxfId="624">
      <formula>"ѵ"</formula>
    </cfRule>
    <cfRule type="cellIs" priority="46" operator="equal" aboveAverage="0" equalAverage="0" bottom="0" percent="0" rank="0" text="" dxfId="625">
      <formula>"x"</formula>
    </cfRule>
  </conditionalFormatting>
  <conditionalFormatting sqref="I52">
    <cfRule type="cellIs" priority="47" operator="equal" aboveAverage="0" equalAverage="0" bottom="0" percent="0" rank="0" text="" dxfId="626">
      <formula>"ѵ"</formula>
    </cfRule>
    <cfRule type="cellIs" priority="48" operator="equal" aboveAverage="0" equalAverage="0" bottom="0" percent="0" rank="0" text="" dxfId="627">
      <formula>"x"</formula>
    </cfRule>
  </conditionalFormatting>
  <conditionalFormatting sqref="I54">
    <cfRule type="cellIs" priority="49" operator="equal" aboveAverage="0" equalAverage="0" bottom="0" percent="0" rank="0" text="" dxfId="628">
      <formula>"ѵ"</formula>
    </cfRule>
    <cfRule type="cellIs" priority="50" operator="equal" aboveAverage="0" equalAverage="0" bottom="0" percent="0" rank="0" text="" dxfId="629">
      <formula>"x"</formula>
    </cfRule>
  </conditionalFormatting>
  <conditionalFormatting sqref="I56">
    <cfRule type="cellIs" priority="51" operator="equal" aboveAverage="0" equalAverage="0" bottom="0" percent="0" rank="0" text="" dxfId="630">
      <formula>"ѵ"</formula>
    </cfRule>
    <cfRule type="cellIs" priority="52" operator="equal" aboveAverage="0" equalAverage="0" bottom="0" percent="0" rank="0" text="" dxfId="631">
      <formula>"x"</formula>
    </cfRule>
  </conditionalFormatting>
  <conditionalFormatting sqref="I58">
    <cfRule type="cellIs" priority="53" operator="equal" aboveAverage="0" equalAverage="0" bottom="0" percent="0" rank="0" text="" dxfId="632">
      <formula>"ѵ"</formula>
    </cfRule>
    <cfRule type="cellIs" priority="54" operator="equal" aboveAverage="0" equalAverage="0" bottom="0" percent="0" rank="0" text="" dxfId="633">
      <formula>"x"</formula>
    </cfRule>
  </conditionalFormatting>
  <conditionalFormatting sqref="I68">
    <cfRule type="cellIs" priority="55" operator="equal" aboveAverage="0" equalAverage="0" bottom="0" percent="0" rank="0" text="" dxfId="634">
      <formula>"ѵ"</formula>
    </cfRule>
    <cfRule type="cellIs" priority="56" operator="equal" aboveAverage="0" equalAverage="0" bottom="0" percent="0" rank="0" text="" dxfId="635">
      <formula>"x"</formula>
    </cfRule>
  </conditionalFormatting>
  <conditionalFormatting sqref="I70">
    <cfRule type="cellIs" priority="57" operator="equal" aboveAverage="0" equalAverage="0" bottom="0" percent="0" rank="0" text="" dxfId="636">
      <formula>"ѵ"</formula>
    </cfRule>
    <cfRule type="cellIs" priority="58" operator="equal" aboveAverage="0" equalAverage="0" bottom="0" percent="0" rank="0" text="" dxfId="637">
      <formula>"x"</formula>
    </cfRule>
  </conditionalFormatting>
  <conditionalFormatting sqref="I72">
    <cfRule type="cellIs" priority="59" operator="equal" aboveAverage="0" equalAverage="0" bottom="0" percent="0" rank="0" text="" dxfId="638">
      <formula>"ѵ"</formula>
    </cfRule>
    <cfRule type="cellIs" priority="60" operator="equal" aboveAverage="0" equalAverage="0" bottom="0" percent="0" rank="0" text="" dxfId="639">
      <formula>"x"</formula>
    </cfRule>
  </conditionalFormatting>
  <conditionalFormatting sqref="I74">
    <cfRule type="cellIs" priority="61" operator="equal" aboveAverage="0" equalAverage="0" bottom="0" percent="0" rank="0" text="" dxfId="640">
      <formula>"ѵ"</formula>
    </cfRule>
    <cfRule type="cellIs" priority="62" operator="equal" aboveAverage="0" equalAverage="0" bottom="0" percent="0" rank="0" text="" dxfId="641">
      <formula>"x"</formula>
    </cfRule>
  </conditionalFormatting>
  <conditionalFormatting sqref="I76">
    <cfRule type="cellIs" priority="63" operator="equal" aboveAverage="0" equalAverage="0" bottom="0" percent="0" rank="0" text="" dxfId="642">
      <formula>"ѵ"</formula>
    </cfRule>
    <cfRule type="cellIs" priority="64" operator="equal" aboveAverage="0" equalAverage="0" bottom="0" percent="0" rank="0" text="" dxfId="643">
      <formula>"x"</formula>
    </cfRule>
  </conditionalFormatting>
  <conditionalFormatting sqref="I86">
    <cfRule type="cellIs" priority="65" operator="equal" aboveAverage="0" equalAverage="0" bottom="0" percent="0" rank="0" text="" dxfId="644">
      <formula>"ѵ"</formula>
    </cfRule>
    <cfRule type="cellIs" priority="66" operator="equal" aboveAverage="0" equalAverage="0" bottom="0" percent="0" rank="0" text="" dxfId="645">
      <formula>"x"</formula>
    </cfRule>
  </conditionalFormatting>
  <conditionalFormatting sqref="I88">
    <cfRule type="cellIs" priority="67" operator="equal" aboveAverage="0" equalAverage="0" bottom="0" percent="0" rank="0" text="" dxfId="646">
      <formula>"ѵ"</formula>
    </cfRule>
    <cfRule type="cellIs" priority="68" operator="equal" aboveAverage="0" equalAverage="0" bottom="0" percent="0" rank="0" text="" dxfId="647">
      <formula>"x"</formula>
    </cfRule>
  </conditionalFormatting>
  <conditionalFormatting sqref="I90">
    <cfRule type="cellIs" priority="69" operator="equal" aboveAverage="0" equalAverage="0" bottom="0" percent="0" rank="0" text="" dxfId="648">
      <formula>"ѵ"</formula>
    </cfRule>
    <cfRule type="cellIs" priority="70" operator="equal" aboveAverage="0" equalAverage="0" bottom="0" percent="0" rank="0" text="" dxfId="649">
      <formula>"x"</formula>
    </cfRule>
  </conditionalFormatting>
  <conditionalFormatting sqref="I92">
    <cfRule type="cellIs" priority="71" operator="equal" aboveAverage="0" equalAverage="0" bottom="0" percent="0" rank="0" text="" dxfId="650">
      <formula>"ѵ"</formula>
    </cfRule>
    <cfRule type="cellIs" priority="72" operator="equal" aboveAverage="0" equalAverage="0" bottom="0" percent="0" rank="0" text="" dxfId="651">
      <formula>"x"</formula>
    </cfRule>
  </conditionalFormatting>
  <conditionalFormatting sqref="I94">
    <cfRule type="cellIs" priority="73" operator="equal" aboveAverage="0" equalAverage="0" bottom="0" percent="0" rank="0" text="" dxfId="652">
      <formula>"ѵ"</formula>
    </cfRule>
    <cfRule type="cellIs" priority="74" operator="equal" aboveAverage="0" equalAverage="0" bottom="0" percent="0" rank="0" text="" dxfId="653">
      <formula>"x"</formula>
    </cfRule>
  </conditionalFormatting>
  <conditionalFormatting sqref="I104">
    <cfRule type="cellIs" priority="75" operator="equal" aboveAverage="0" equalAverage="0" bottom="0" percent="0" rank="0" text="" dxfId="654">
      <formula>"ѵ"</formula>
    </cfRule>
    <cfRule type="cellIs" priority="76" operator="equal" aboveAverage="0" equalAverage="0" bottom="0" percent="0" rank="0" text="" dxfId="655">
      <formula>"x"</formula>
    </cfRule>
  </conditionalFormatting>
  <conditionalFormatting sqref="I106">
    <cfRule type="cellIs" priority="77" operator="equal" aboveAverage="0" equalAverage="0" bottom="0" percent="0" rank="0" text="" dxfId="656">
      <formula>"ѵ"</formula>
    </cfRule>
    <cfRule type="cellIs" priority="78" operator="equal" aboveAverage="0" equalAverage="0" bottom="0" percent="0" rank="0" text="" dxfId="657">
      <formula>"x"</formula>
    </cfRule>
  </conditionalFormatting>
  <conditionalFormatting sqref="I108">
    <cfRule type="cellIs" priority="79" operator="equal" aboveAverage="0" equalAverage="0" bottom="0" percent="0" rank="0" text="" dxfId="658">
      <formula>"ѵ"</formula>
    </cfRule>
    <cfRule type="cellIs" priority="80" operator="equal" aboveAverage="0" equalAverage="0" bottom="0" percent="0" rank="0" text="" dxfId="659">
      <formula>"x"</formula>
    </cfRule>
  </conditionalFormatting>
  <conditionalFormatting sqref="I110">
    <cfRule type="cellIs" priority="81" operator="equal" aboveAverage="0" equalAverage="0" bottom="0" percent="0" rank="0" text="" dxfId="660">
      <formula>"ѵ"</formula>
    </cfRule>
    <cfRule type="cellIs" priority="82" operator="equal" aboveAverage="0" equalAverage="0" bottom="0" percent="0" rank="0" text="" dxfId="661">
      <formula>"x"</formula>
    </cfRule>
  </conditionalFormatting>
  <conditionalFormatting sqref="I112">
    <cfRule type="cellIs" priority="83" operator="equal" aboveAverage="0" equalAverage="0" bottom="0" percent="0" rank="0" text="" dxfId="662">
      <formula>"ѵ"</formula>
    </cfRule>
    <cfRule type="cellIs" priority="84" operator="equal" aboveAverage="0" equalAverage="0" bottom="0" percent="0" rank="0" text="" dxfId="663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Turno'!C11</f>
        <v>GRUPO B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Turno'!D13</f>
        <v>GUSTAVO ALMEIDA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GUSTAVO ALMEIDA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1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Turno'!EJ13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Turno'!C13</f>
        <v>7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Turno'!C13,'Result do Turno'!FY13:FZ18,2,0)</f>
        <v>07</v>
      </c>
      <c r="K13" s="257"/>
      <c r="L13" s="283"/>
      <c r="O13" s="274"/>
      <c r="P13" s="289" t="s">
        <v>164</v>
      </c>
      <c r="Q13" s="289"/>
      <c r="R13" s="293" t="n">
        <f aca="false">'Result do Turno'!EK13</f>
        <v>5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Turno'!D13,Historia!$A$2:$J$527,10,0)=0,"",VLOOKUP('Result do Turno'!D13,Historia!$A$2:$J$527,10,0))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IF(L14=0,"",IF(Jogos!BG13=0,"x","ѵ"))</f>
        <v>ѵ</v>
      </c>
      <c r="J14" s="295" t="str">
        <f aca="false">Jogos!CB13</f>
        <v>GUSTAVO ALMEIDA venceu LUCIO MESQUITA por 6x0 6x0</v>
      </c>
      <c r="K14" s="295" t="str">
        <f aca="false">Jogos!C13</f>
        <v/>
      </c>
      <c r="L14" s="297" t="n">
        <f aca="false">IF(Jogos!BH13="x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Turno'!D13,Historia!$A$2:$I$527,9,0)=0,"",VLOOKUP('Result do Turno'!D13,Historia!$A$2:$I$527,9,0))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Turno'!EL13</f>
        <v>10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Turno'!D13,Historia!$A$2:$I$527,8,0)=0,"",VLOOKUP('Result do Turno'!D13,Historia!$A$2:$I$527,8,0))</f>
        <v>8</v>
      </c>
      <c r="G16" s="294" t="s">
        <v>168</v>
      </c>
      <c r="H16" s="295" t="str">
        <f aca="false">PARAMETROS!H5</f>
        <v>30 a 05 Jun</v>
      </c>
      <c r="I16" s="296" t="str">
        <f aca="false">IF(L16=0,"",IF(Jogos!BI13=0,"x","ѵ"))</f>
        <v>ѵ</v>
      </c>
      <c r="J16" s="295" t="str">
        <f aca="false">Jogos!CC13</f>
        <v>GUSTAVO ALMEIDA venceu CARLOS BRISSOLA por 6x7 6x1 10x6</v>
      </c>
      <c r="K16" s="295" t="str">
        <f aca="false">Jogos!E13</f>
        <v/>
      </c>
      <c r="L16" s="297" t="n">
        <f aca="false">IF(Jogos!BJ13="x x",0,1)</f>
        <v>1</v>
      </c>
      <c r="O16" s="274"/>
      <c r="P16" s="299"/>
      <c r="Q16" s="236" t="s">
        <v>169</v>
      </c>
      <c r="R16" s="185" t="n">
        <f aca="false">'Result do Turno'!EM13</f>
        <v>3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Turno'!D13,Historia!$A$2:$I$527,7,0)=0,"",VLOOKUP('Result do Turno'!D13,Historia!$A$2:$I$527,7,0))</f>
        <v>17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Turno'!EN13</f>
        <v>7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Turno'!D13,Historia!$A$2:$I$527,6,0)=0,"",VLOOKUP('Result do Turno'!D13,Historia!$A$2:$I$527,6,0))</f>
        <v>59</v>
      </c>
      <c r="G18" s="294" t="s">
        <v>171</v>
      </c>
      <c r="H18" s="295" t="str">
        <f aca="false">PARAMETROS!H6</f>
        <v>06 a 12 Jun</v>
      </c>
      <c r="I18" s="296" t="str">
        <f aca="false">IF(L18=0,"",IF(Jogos!BK13=0,"x","ѵ"))</f>
        <v>ѵ</v>
      </c>
      <c r="J18" s="295" t="str">
        <f aca="false">Jogos!CD13</f>
        <v>GUSTAVO ALMEIDA venceu ANA CLAUDIA por 7x5 2x6 12x10</v>
      </c>
      <c r="K18" s="295" t="str">
        <f aca="false">Jogos!G13</f>
        <v/>
      </c>
      <c r="L18" s="297" t="n">
        <f aca="false">IF(Jogos!BL13="x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str">
        <f aca="false">IF(VLOOKUP('Result do Turno'!D13,Historia!$A$2:$I$527,5,0)=0,"",VLOOKUP('Result do Turno'!D13,Historia!$A$2:$I$527,5,0))</f>
        <v/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Turno'!EO13</f>
        <v>86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Turno'!D13,Historia!$A$2:$I$527,4,0)=0,"",VLOOKUP('Result do Turno'!D13,Historia!$A$2:$I$527,4,0))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IF(L20=0,"",IF(Jogos!BM13=0,"x","ѵ"))</f>
        <v>ѵ</v>
      </c>
      <c r="J20" s="295" t="str">
        <f aca="false">Jogos!CE13</f>
        <v>GUSTAVO ALMEIDA venceu IVO RODCZ por 6x1 3x6 10x6</v>
      </c>
      <c r="K20" s="295" t="str">
        <f aca="false">Jogos!I13</f>
        <v/>
      </c>
      <c r="L20" s="297" t="n">
        <f aca="false">IF(Jogos!BN13="x x",0,1)</f>
        <v>1</v>
      </c>
      <c r="O20" s="274"/>
      <c r="P20" s="299"/>
      <c r="Q20" s="236" t="s">
        <v>169</v>
      </c>
      <c r="R20" s="185" t="n">
        <f aca="false">'Result do Turno'!EP13</f>
        <v>48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Turno'!D13,Historia!$A$2:$I$527,3,0)=0,"",VLOOKUP('Result do Turno'!D13,Historia!$A$2:$I$527,3,0))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Turno'!EQ13</f>
        <v>38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Turno'!D13,Historia!$A$2:$I$527,2,0)=0,"",VLOOKUP('Result do Turno'!D13,Historia!$A$2:$I$527,2,0))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IF(L22=0,"",IF(Jogos!BO13=0,"x","ѵ"))</f>
        <v>ѵ</v>
      </c>
      <c r="J22" s="295" t="str">
        <f aca="false">Jogos!CF13</f>
        <v>GUSTAVO ALMEIDA venceu AMADEU FACANHA por WxO</v>
      </c>
      <c r="K22" s="295" t="str">
        <f aca="false">Jogos!K13</f>
        <v/>
      </c>
      <c r="L22" s="297" t="n">
        <f aca="false">IF(Jogos!BP13="x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Turno'!D14</f>
        <v>AMADEU FACANHA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AMADEU FACANHA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6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Turno'!EJ14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Turno'!C14</f>
        <v>8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Turno'!C14,'Result do Turno'!FY13:FZ18,2,0)</f>
        <v>12</v>
      </c>
      <c r="K31" s="257"/>
      <c r="L31" s="283"/>
      <c r="O31" s="274"/>
      <c r="P31" s="289" t="s">
        <v>164</v>
      </c>
      <c r="Q31" s="289"/>
      <c r="R31" s="293" t="n">
        <f aca="false">'Result do Turno'!EK14</f>
        <v>1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e">
        <f aca="false">IF(VLOOKUP('Result do Turno'!D14,Historia!$A$2:$J$527,10,0)=0,"",VLOOKUP('Result do Turno'!D14,Historia!$A$2:$J$527,10,0))</f>
        <v>#N/A</v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IF(L32=0,"",IF(Jogos!BG14=0,"x","ѵ"))</f>
        <v>x</v>
      </c>
      <c r="J32" s="295" t="str">
        <f aca="false">Jogos!CB14</f>
        <v>AMADEU FACANHA perdeu para CARLOS BRISSOLA por WxO</v>
      </c>
      <c r="K32" s="295" t="str">
        <f aca="false">Jogos!C14</f>
        <v/>
      </c>
      <c r="L32" s="297" t="n">
        <f aca="false">IF(Jogos!BH14="x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e">
        <f aca="false">IF(VLOOKUP('Result do Turno'!D14,Historia!$A$2:$I$527,9,0)=0,"",VLOOKUP('Result do Turno'!D14,Historia!$A$2:$I$527,9,0))</f>
        <v>#N/A</v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Turno'!EL14</f>
        <v>2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e">
        <f aca="false">IF(VLOOKUP('Result do Turno'!D14,Historia!$A$2:$I$527,8,0)=0,"",VLOOKUP('Result do Turno'!D14,Historia!$A$2:$I$527,8,0))</f>
        <v>#N/A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IF(L34=0,"",IF(Jogos!BI14=0,"x","ѵ"))</f>
        <v>ѵ</v>
      </c>
      <c r="J34" s="295" t="str">
        <f aca="false">Jogos!CC14</f>
        <v>AMADEU FACANHA venceu ANA CLAUDIA por 6x1 6x1</v>
      </c>
      <c r="K34" s="295" t="str">
        <f aca="false">Jogos!E14</f>
        <v/>
      </c>
      <c r="L34" s="297" t="n">
        <f aca="false">IF(Jogos!BJ14="x x",0,1)</f>
        <v>1</v>
      </c>
      <c r="O34" s="274"/>
      <c r="P34" s="299"/>
      <c r="Q34" s="236" t="s">
        <v>169</v>
      </c>
      <c r="R34" s="185" t="n">
        <f aca="false">'Result do Turno'!EM14</f>
        <v>8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e">
        <f aca="false">IF(VLOOKUP('Result do Turno'!D14,Historia!$A$2:$I$527,7,0)=0,"",VLOOKUP('Result do Turno'!D14,Historia!$A$2:$I$527,7,0))</f>
        <v>#N/A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Turno'!EN14</f>
        <v>-6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e">
        <f aca="false">IF(VLOOKUP('Result do Turno'!D14,Historia!$A$2:$I$527,6,0)=0,"",VLOOKUP('Result do Turno'!D14,Historia!$A$2:$I$527,6,0))</f>
        <v>#N/A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IF(L36=0,"",IF(Jogos!BK14=0,"x","ѵ"))</f>
        <v>x</v>
      </c>
      <c r="J36" s="295" t="str">
        <f aca="false">Jogos!CD14</f>
        <v>AMADEU FACANHA perdeu para IVO RODCZ por WxO</v>
      </c>
      <c r="K36" s="295" t="str">
        <f aca="false">Jogos!G14</f>
        <v/>
      </c>
      <c r="L36" s="297" t="n">
        <f aca="false">IF(Jogos!BL14="x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e">
        <f aca="false">IF(VLOOKUP('Result do Turno'!D14,Historia!$A$2:$I$527,5,0)=0,"",VLOOKUP('Result do Turno'!D14,Historia!$A$2:$I$527,5,0))</f>
        <v>#N/A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Turno'!EO14</f>
        <v>12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e">
        <f aca="false">IF(VLOOKUP('Result do Turno'!D14,Historia!$A$2:$I$527,4,0)=0,"",VLOOKUP('Result do Turno'!D14,Historia!$A$2:$I$527,4,0))</f>
        <v>#N/A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IF(L38=0,"",IF(Jogos!BM14=0,"x","ѵ"))</f>
        <v>x</v>
      </c>
      <c r="J38" s="295" t="str">
        <f aca="false">Jogos!CE14</f>
        <v>AMADEU FACANHA perdeu para LUCIO MESQUITA por WxO</v>
      </c>
      <c r="K38" s="295" t="str">
        <f aca="false">Jogos!I14</f>
        <v/>
      </c>
      <c r="L38" s="297" t="n">
        <f aca="false">IF(Jogos!BN14="x x",0,1)</f>
        <v>1</v>
      </c>
      <c r="O38" s="274"/>
      <c r="P38" s="299"/>
      <c r="Q38" s="236" t="s">
        <v>169</v>
      </c>
      <c r="R38" s="185" t="n">
        <f aca="false">'Result do Turno'!EP14</f>
        <v>50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e">
        <f aca="false">IF(VLOOKUP('Result do Turno'!D14,Historia!$A$2:$I$527,3,0)=0,"",VLOOKUP('Result do Turno'!D14,Historia!$A$2:$I$527,3,0))</f>
        <v>#N/A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Turno'!EQ14</f>
        <v>-38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e">
        <f aca="false">IF(VLOOKUP('Result do Turno'!D14,Historia!$A$2:$I$527,2,0)=0,"",VLOOKUP('Result do Turno'!D14,Historia!$A$2:$I$527,2,0))</f>
        <v>#N/A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IF(L40=0,"",IF(Jogos!BO14=0,"x","ѵ"))</f>
        <v>x</v>
      </c>
      <c r="J40" s="295" t="str">
        <f aca="false">Jogos!CF14</f>
        <v>AMADEU FACANHA perdeu para GUSTAVO ALMEIDA por WxO</v>
      </c>
      <c r="K40" s="295" t="str">
        <f aca="false">Jogos!K14</f>
        <v/>
      </c>
      <c r="L40" s="297" t="n">
        <f aca="false">IF(Jogos!BP14="x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Turno'!D15</f>
        <v>IVO RODCZ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IVO RODCZ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3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Turno'!EJ15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Turno'!C15</f>
        <v>9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Turno'!C15,'Result do Turno'!FY13:FZ18,2,0)</f>
        <v>09</v>
      </c>
      <c r="K49" s="257"/>
      <c r="L49" s="283"/>
      <c r="O49" s="274"/>
      <c r="P49" s="289" t="s">
        <v>164</v>
      </c>
      <c r="Q49" s="289"/>
      <c r="R49" s="293" t="n">
        <f aca="false">'Result do Turno'!EK15</f>
        <v>2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Turno'!D15,Historia!$A$2:$J$527,10,0)=0,"",VLOOKUP('Result do Turno'!D15,Historia!$A$2:$J$527,10,0))</f>
        <v/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IF(L50=0,"",IF(Jogos!BG15=0,"x","ѵ"))</f>
        <v>x</v>
      </c>
      <c r="J50" s="295" t="str">
        <f aca="false">Jogos!CB15</f>
        <v>IVO RODCZ perdeu para ANA CLAUDIA por WxO</v>
      </c>
      <c r="K50" s="295" t="str">
        <f aca="false">Jogos!C15</f>
        <v/>
      </c>
      <c r="L50" s="297" t="n">
        <f aca="false">IF(Jogos!BH15="x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Turno'!D15,Historia!$A$2:$I$527,9,0)=0,"",VLOOKUP('Result do Turno'!D15,Historia!$A$2:$I$527,9,0))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Turno'!EL15</f>
        <v>5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n">
        <f aca="false">IF(VLOOKUP('Result do Turno'!D15,Historia!$A$2:$I$527,8,0)=0,"",VLOOKUP('Result do Turno'!D15,Historia!$A$2:$I$527,8,0))</f>
        <v>7</v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IF(L52=0,"",IF(Jogos!BI15=0,"x","ѵ"))</f>
        <v>ѵ</v>
      </c>
      <c r="J52" s="295" t="str">
        <f aca="false">Jogos!CC15</f>
        <v>IVO RODCZ venceu LUCIO MESQUITA por 4x6 6x1 10x1</v>
      </c>
      <c r="K52" s="295" t="str">
        <f aca="false">Jogos!E15</f>
        <v/>
      </c>
      <c r="L52" s="297" t="n">
        <f aca="false">IF(Jogos!BJ15="x x",0,1)</f>
        <v>1</v>
      </c>
      <c r="O52" s="274"/>
      <c r="P52" s="299"/>
      <c r="Q52" s="236" t="s">
        <v>169</v>
      </c>
      <c r="R52" s="185" t="n">
        <f aca="false">'Result do Turno'!EM15</f>
        <v>7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n">
        <f aca="false">IF(VLOOKUP('Result do Turno'!D15,Historia!$A$2:$I$527,7,0)=0,"",VLOOKUP('Result do Turno'!D15,Historia!$A$2:$I$527,7,0))</f>
        <v>7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Turno'!EN15</f>
        <v>-2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n">
        <f aca="false">IF(VLOOKUP('Result do Turno'!D15,Historia!$A$2:$I$527,6,0)=0,"",VLOOKUP('Result do Turno'!D15,Historia!$A$2:$I$527,6,0))</f>
        <v>9</v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IF(L54=0,"",IF(Jogos!BK15=0,"x","ѵ"))</f>
        <v>ѵ</v>
      </c>
      <c r="J54" s="295" t="str">
        <f aca="false">Jogos!CD15</f>
        <v>IVO RODCZ venceu AMADEU FACANHA por WxO</v>
      </c>
      <c r="K54" s="295" t="str">
        <f aca="false">Jogos!G15</f>
        <v/>
      </c>
      <c r="L54" s="297" t="n">
        <f aca="false">IF(Jogos!BL15="x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n">
        <f aca="false">IF(VLOOKUP('Result do Turno'!D15,Historia!$A$2:$I$527,5,0)=0,"",VLOOKUP('Result do Turno'!D15,Historia!$A$2:$I$527,5,0))</f>
        <v>10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Turno'!EO15</f>
        <v>45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n">
        <f aca="false">IF(VLOOKUP('Result do Turno'!D15,Historia!$A$2:$I$527,4,0)=0,"",VLOOKUP('Result do Turno'!D15,Historia!$A$2:$I$527,4,0))</f>
        <v>5</v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IF(L56=0,"",IF(Jogos!BM15=0,"x","ѵ"))</f>
        <v>x</v>
      </c>
      <c r="J56" s="295" t="str">
        <f aca="false">Jogos!CE15</f>
        <v>IVO RODCZ perdeu para GUSTAVO ALMEIDA por 1x6 6x3 6x10</v>
      </c>
      <c r="K56" s="295" t="str">
        <f aca="false">Jogos!I15</f>
        <v/>
      </c>
      <c r="L56" s="297" t="n">
        <f aca="false">IF(Jogos!BN15="x x",0,1)</f>
        <v>1</v>
      </c>
      <c r="O56" s="274"/>
      <c r="P56" s="299"/>
      <c r="Q56" s="236" t="s">
        <v>169</v>
      </c>
      <c r="R56" s="185" t="n">
        <f aca="false">'Result do Turno'!EP15</f>
        <v>51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n">
        <f aca="false">IF(VLOOKUP('Result do Turno'!D15,Historia!$A$2:$I$527,3,0)=0,"",VLOOKUP('Result do Turno'!D15,Historia!$A$2:$I$527,3,0))</f>
        <v>5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Turno'!EQ15</f>
        <v>-6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n">
        <f aca="false">IF(VLOOKUP('Result do Turno'!D15,Historia!$A$2:$I$527,2,0)=0,"",VLOOKUP('Result do Turno'!D15,Historia!$A$2:$I$527,2,0))</f>
        <v>8</v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IF(L58=0,"",IF(Jogos!BO15=0,"x","ѵ"))</f>
        <v>x</v>
      </c>
      <c r="J58" s="295" t="str">
        <f aca="false">Jogos!CF15</f>
        <v>IVO RODCZ perdeu para CARLOS BRISSOLA por WxO</v>
      </c>
      <c r="K58" s="295" t="str">
        <f aca="false">Jogos!K15</f>
        <v/>
      </c>
      <c r="L58" s="297" t="n">
        <f aca="false">IF(Jogos!BP15="x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Turno'!D16</f>
        <v>ANA CLAUDIA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ANA CLAUDIA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5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Turno'!EJ16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Turno'!C16</f>
        <v>10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Turno'!C16,'Result do Turno'!FY13:FZ18,2,0)</f>
        <v>11</v>
      </c>
      <c r="K67" s="257"/>
      <c r="L67" s="283"/>
      <c r="O67" s="274"/>
      <c r="P67" s="289" t="s">
        <v>164</v>
      </c>
      <c r="Q67" s="289"/>
      <c r="R67" s="293" t="n">
        <f aca="false">'Result do Turno'!EK16</f>
        <v>1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Turno'!D16,Historia!$A$2:$J$527,10,0)=0,"",VLOOKUP('Result do Turno'!D16,Historia!$A$2:$J$527,10,0))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IF(L68=0,"",IF(Jogos!BG16=0,"x","ѵ"))</f>
        <v>ѵ</v>
      </c>
      <c r="J68" s="295" t="str">
        <f aca="false">Jogos!CB16</f>
        <v>ANA CLAUDIA venceu IVO RODCZ por WxO</v>
      </c>
      <c r="K68" s="295" t="str">
        <f aca="false">Jogos!C16</f>
        <v/>
      </c>
      <c r="L68" s="297" t="n">
        <f aca="false">IF(Jogos!BH16="x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Turno'!D16,Historia!$A$2:$I$527,9,0)=0,"",VLOOKUP('Result do Turno'!D16,Historia!$A$2:$I$527,9,0))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Turno'!EL16</f>
        <v>4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Turno'!D16,Historia!$A$2:$I$527,8,0)=0,"",VLOOKUP('Result do Turno'!D16,Historia!$A$2:$I$527,8,0))</f>
        <v>10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IF(L70=0,"",IF(Jogos!BI16=0,"x","ѵ"))</f>
        <v>x</v>
      </c>
      <c r="J70" s="295" t="str">
        <f aca="false">Jogos!CC16</f>
        <v>ANA CLAUDIA perdeu para AMADEU FACANHA por 1x6 1x6</v>
      </c>
      <c r="K70" s="295" t="str">
        <f aca="false">Jogos!E16</f>
        <v/>
      </c>
      <c r="L70" s="297" t="n">
        <f aca="false">IF(Jogos!BJ16="x x",0,1)</f>
        <v>1</v>
      </c>
      <c r="O70" s="274"/>
      <c r="P70" s="299"/>
      <c r="Q70" s="236" t="s">
        <v>169</v>
      </c>
      <c r="R70" s="185" t="n">
        <f aca="false">'Result do Turno'!EM16</f>
        <v>8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Turno'!D16,Historia!$A$2:$I$527,7,0)=0,"",VLOOKUP('Result do Turno'!D16,Historia!$A$2:$I$527,7,0))</f>
        <v>21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Turno'!EN16</f>
        <v>-4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Turno'!D16,Historia!$A$2:$I$527,6,0)=0,"",VLOOKUP('Result do Turno'!D16,Historia!$A$2:$I$527,6,0))</f>
        <v>13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IF(L72=0,"",IF(Jogos!BK16=0,"x","ѵ"))</f>
        <v>x</v>
      </c>
      <c r="J72" s="295" t="str">
        <f aca="false">Jogos!CD16</f>
        <v>ANA CLAUDIA perdeu para GUSTAVO ALMEIDA por 5x7 6x2 10x12</v>
      </c>
      <c r="K72" s="295" t="str">
        <f aca="false">Jogos!G16</f>
        <v/>
      </c>
      <c r="L72" s="297" t="n">
        <f aca="false">IF(Jogos!BL16="x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Turno'!D16,Historia!$A$2:$I$527,5,0)=0,"",VLOOKUP('Result do Turno'!D16,Historia!$A$2:$I$527,5,0))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Turno'!EO16</f>
        <v>56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Turno'!D16,Historia!$A$2:$I$527,4,0)=0,"",VLOOKUP('Result do Turno'!D16,Historia!$A$2:$I$527,4,0))</f>
        <v/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IF(L74=0,"",IF(Jogos!BM16=0,"x","ѵ"))</f>
        <v>x</v>
      </c>
      <c r="J74" s="295" t="str">
        <f aca="false">Jogos!CE16</f>
        <v>ANA CLAUDIA perdeu para CARLOS BRISSOLA por 1x6 1x6</v>
      </c>
      <c r="K74" s="295" t="str">
        <f aca="false">Jogos!I16</f>
        <v/>
      </c>
      <c r="L74" s="297" t="n">
        <f aca="false">IF(Jogos!BN16="x x",0,1)</f>
        <v>1</v>
      </c>
      <c r="O74" s="274"/>
      <c r="P74" s="299"/>
      <c r="Q74" s="236" t="s">
        <v>169</v>
      </c>
      <c r="R74" s="185" t="n">
        <f aca="false">'Result do Turno'!EP16</f>
        <v>67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Turno'!D16,Historia!$A$2:$I$527,3,0)=0,"",VLOOKUP('Result do Turno'!D16,Historia!$A$2:$I$527,3,0))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Turno'!EQ16</f>
        <v>-11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Turno'!D16,Historia!$A$2:$I$527,2,0)=0,"",VLOOKUP('Result do Turno'!D16,Historia!$A$2:$I$527,2,0))</f>
        <v/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IF(L76=0,"",IF(Jogos!BO16=0,"x","ѵ"))</f>
        <v>x</v>
      </c>
      <c r="J76" s="295" t="str">
        <f aca="false">Jogos!CF16</f>
        <v>ANA CLAUDIA perdeu para LUCIO MESQUITA por 3x6 7x5 9x11</v>
      </c>
      <c r="K76" s="295" t="str">
        <f aca="false">Jogos!K16</f>
        <v/>
      </c>
      <c r="L76" s="297" t="n">
        <f aca="false">IF(Jogos!BP16="x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Turno'!D17</f>
        <v>CARLOS BRISSOLA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CARLOS BRISSOLA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2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Turno'!EJ17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Turno'!C17</f>
        <v>11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Turno'!C17,'Result do Turno'!FY13:FZ18,2,0)</f>
        <v>08</v>
      </c>
      <c r="K85" s="257"/>
      <c r="L85" s="283"/>
      <c r="O85" s="274"/>
      <c r="P85" s="289" t="s">
        <v>164</v>
      </c>
      <c r="Q85" s="289"/>
      <c r="R85" s="293" t="n">
        <f aca="false">'Result do Turno'!EK17</f>
        <v>4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Turno'!D17,Historia!$A$2:$J$527,10,0)=0,"",VLOOKUP('Result do Turno'!D17,Historia!$A$2:$J$527,10,0))</f>
        <v>#N/A</v>
      </c>
      <c r="G86" s="294" t="str">
        <f aca="false">G68</f>
        <v>1a</v>
      </c>
      <c r="H86" s="312" t="str">
        <f aca="false">H68</f>
        <v>23 a 29 Mai</v>
      </c>
      <c r="I86" s="296" t="str">
        <f aca="false">IF(L86=0,"",IF(Jogos!BG17=0,"x","ѵ"))</f>
        <v>ѵ</v>
      </c>
      <c r="J86" s="295" t="str">
        <f aca="false">Jogos!CB17</f>
        <v>CARLOS BRISSOLA venceu AMADEU FACANHA por WxO</v>
      </c>
      <c r="K86" s="295" t="str">
        <f aca="false">Jogos!C17</f>
        <v/>
      </c>
      <c r="L86" s="297" t="n">
        <f aca="false">IF(Jogos!BH17="x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Turno'!D17,Historia!$A$2:$I$527,9,0)=0,"",VLOOKUP('Result do Turno'!D17,Historia!$A$2:$I$527,9,0))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Turno'!EL17</f>
        <v>9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Turno'!D17,Historia!$A$2:$I$527,8,0)=0,"",VLOOKUP('Result do Turno'!D17,Historia!$A$2:$I$527,8,0))</f>
        <v>#N/A</v>
      </c>
      <c r="G88" s="294" t="str">
        <f aca="false">G70</f>
        <v>2a</v>
      </c>
      <c r="H88" s="312" t="str">
        <f aca="false">H70</f>
        <v>30 a 05 Jun</v>
      </c>
      <c r="I88" s="296" t="str">
        <f aca="false">IF(L88=0,"",IF(Jogos!BI17=0,"x","ѵ"))</f>
        <v>x</v>
      </c>
      <c r="J88" s="295" t="str">
        <f aca="false">Jogos!CC17</f>
        <v>CARLOS BRISSOLA perdeu para GUSTAVO ALMEIDA por 7x6 1x6 6x10</v>
      </c>
      <c r="K88" s="295" t="str">
        <f aca="false">Jogos!E17</f>
        <v/>
      </c>
      <c r="L88" s="297" t="n">
        <f aca="false">IF(Jogos!BJ17="x x",0,1)</f>
        <v>1</v>
      </c>
      <c r="O88" s="274"/>
      <c r="P88" s="299"/>
      <c r="Q88" s="236" t="s">
        <v>169</v>
      </c>
      <c r="R88" s="185" t="n">
        <f aca="false">'Result do Turno'!EM17</f>
        <v>2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Turno'!D17,Historia!$A$2:$I$527,7,0)=0,"",VLOOKUP('Result do Turno'!D17,Historia!$A$2:$I$527,7,0))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Turno'!EN17</f>
        <v>7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Turno'!D17,Historia!$A$2:$I$527,6,0)=0,"",VLOOKUP('Result do Turno'!D17,Historia!$A$2:$I$527,6,0))</f>
        <v>#N/A</v>
      </c>
      <c r="G90" s="294" t="str">
        <f aca="false">G72</f>
        <v>3a</v>
      </c>
      <c r="H90" s="312" t="str">
        <f aca="false">H72</f>
        <v>06 a 12 Jun</v>
      </c>
      <c r="I90" s="296" t="str">
        <f aca="false">IF(L90=0,"",IF(Jogos!BK17=0,"x","ѵ"))</f>
        <v>ѵ</v>
      </c>
      <c r="J90" s="295" t="str">
        <f aca="false">Jogos!CD17</f>
        <v>CARLOS BRISSOLA venceu LUCIO MESQUITA por 6x4 6x0</v>
      </c>
      <c r="K90" s="295" t="str">
        <f aca="false">Jogos!G17</f>
        <v/>
      </c>
      <c r="L90" s="297" t="n">
        <f aca="false">IF(Jogos!BL17="x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Turno'!D17,Historia!$A$2:$I$527,5,0)=0,"",VLOOKUP('Result do Turno'!D17,Historia!$A$2:$I$527,5,0))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Turno'!EO17</f>
        <v>62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Turno'!D17,Historia!$A$2:$I$527,4,0)=0,"",VLOOKUP('Result do Turno'!D17,Historia!$A$2:$I$527,4,0))</f>
        <v>#N/A</v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IF(L92=0,"",IF(Jogos!BM17=0,"x","ѵ"))</f>
        <v>ѵ</v>
      </c>
      <c r="J92" s="295" t="str">
        <f aca="false">Jogos!CE17</f>
        <v>CARLOS BRISSOLA venceu ANA CLAUDIA por 6x1 6x1</v>
      </c>
      <c r="K92" s="295" t="str">
        <f aca="false">Jogos!I17</f>
        <v/>
      </c>
      <c r="L92" s="297" t="n">
        <f aca="false">IF(Jogos!BN17="x x",0,1)</f>
        <v>1</v>
      </c>
      <c r="O92" s="274"/>
      <c r="P92" s="299"/>
      <c r="Q92" s="236" t="s">
        <v>169</v>
      </c>
      <c r="R92" s="185" t="n">
        <f aca="false">'Result do Turno'!EP17</f>
        <v>28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Turno'!D17,Historia!$A$2:$I$527,3,0)=0,"",VLOOKUP('Result do Turno'!D17,Historia!$A$2:$I$527,3,0))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Turno'!EQ17</f>
        <v>34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Turno'!D17,Historia!$A$2:$I$527,2,0)=0,"",VLOOKUP('Result do Turno'!D17,Historia!$A$2:$I$527,2,0))</f>
        <v>#N/A</v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IF(L94=0,"",IF(Jogos!BO17=0,"x","ѵ"))</f>
        <v>ѵ</v>
      </c>
      <c r="J94" s="295" t="str">
        <f aca="false">Jogos!CF17</f>
        <v>CARLOS BRISSOLA venceu IVO RODCZ por WxO</v>
      </c>
      <c r="K94" s="295" t="str">
        <f aca="false">Jogos!K17</f>
        <v/>
      </c>
      <c r="L94" s="297" t="n">
        <f aca="false">IF(Jogos!BP17="x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Turno'!D18</f>
        <v>LUCIO MESQUITA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LUCIO MESQUITA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4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Turno'!EJ18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Turno'!C18</f>
        <v>12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Turno'!C18,'Result do Turno'!FY13:FZ18,2,0)</f>
        <v>10</v>
      </c>
      <c r="K103" s="257"/>
      <c r="L103" s="283"/>
      <c r="O103" s="274"/>
      <c r="P103" s="289" t="s">
        <v>164</v>
      </c>
      <c r="Q103" s="289"/>
      <c r="R103" s="293" t="n">
        <f aca="false">'Result do Turno'!EK18</f>
        <v>2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Turno'!D18,Historia!$A$2:$J$527,10,0)=0,"",VLOOKUP('Result do Turno'!D18,Historia!$A$2:$J$527,10,0))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IF(L104=0,"",IF(Jogos!BG18=0,"x","ѵ"))</f>
        <v>x</v>
      </c>
      <c r="J104" s="295" t="str">
        <f aca="false">Jogos!CB18</f>
        <v>LUCIO MESQUITA perdeu para GUSTAVO ALMEIDA por 0x6 0x6</v>
      </c>
      <c r="K104" s="295" t="str">
        <f aca="false">Jogos!C18</f>
        <v/>
      </c>
      <c r="L104" s="297" t="n">
        <f aca="false">IF(Jogos!BH18="x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Turno'!D18,Historia!$A$2:$I$527,9,0)=0,"",VLOOKUP('Result do Turno'!D18,Historia!$A$2:$I$527,9,0))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Turno'!EL18</f>
        <v>5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Turno'!D18,Historia!$A$2:$I$527,8,0)=0,"",VLOOKUP('Result do Turno'!D18,Historia!$A$2:$I$527,8,0))</f>
        <v>15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IF(L106=0,"",IF(Jogos!BI18=0,"x","ѵ"))</f>
        <v>x</v>
      </c>
      <c r="J106" s="295" t="str">
        <f aca="false">Jogos!CC18</f>
        <v>LUCIO MESQUITA perdeu para IVO RODCZ por 6x4 1x6 1x10</v>
      </c>
      <c r="K106" s="295" t="str">
        <f aca="false">Jogos!E18</f>
        <v/>
      </c>
      <c r="L106" s="297" t="n">
        <f aca="false">IF(Jogos!BJ18="x x",0,1)</f>
        <v>1</v>
      </c>
      <c r="O106" s="274"/>
      <c r="P106" s="299"/>
      <c r="Q106" s="236" t="s">
        <v>169</v>
      </c>
      <c r="R106" s="185" t="n">
        <f aca="false">'Result do Turno'!EM18</f>
        <v>7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Turno'!D18,Historia!$A$2:$I$527,7,0)=0,"",VLOOKUP('Result do Turno'!D18,Historia!$A$2:$I$527,7,0))</f>
        <v>16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Turno'!EN18</f>
        <v>-2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n">
        <f aca="false">IF(VLOOKUP('Result do Turno'!D18,Historia!$A$2:$I$527,6,0)=0,"",VLOOKUP('Result do Turno'!D18,Historia!$A$2:$I$527,6,0))</f>
        <v>12</v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IF(L108=0,"",IF(Jogos!BK18=0,"x","ѵ"))</f>
        <v>x</v>
      </c>
      <c r="J108" s="295" t="str">
        <f aca="false">Jogos!CD18</f>
        <v>LUCIO MESQUITA perdeu para CARLOS BRISSOLA por 4x6 0x6</v>
      </c>
      <c r="K108" s="295" t="str">
        <f aca="false">Jogos!G18</f>
        <v/>
      </c>
      <c r="L108" s="297" t="n">
        <f aca="false">IF(Jogos!BL18="x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n">
        <f aca="false">IF(VLOOKUP('Result do Turno'!D18,Historia!$A$2:$I$527,5,0)=0,"",VLOOKUP('Result do Turno'!D18,Historia!$A$2:$I$527,5,0))</f>
        <v>25</v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Turno'!EO18</f>
        <v>46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n">
        <f aca="false">IF(VLOOKUP('Result do Turno'!D18,Historia!$A$2:$I$527,4,0)=0,"",VLOOKUP('Result do Turno'!D18,Historia!$A$2:$I$527,4,0))</f>
        <v>22</v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IF(L110=0,"",IF(Jogos!BM18=0,"x","ѵ"))</f>
        <v>ѵ</v>
      </c>
      <c r="J110" s="295" t="str">
        <f aca="false">Jogos!CE18</f>
        <v>LUCIO MESQUITA venceu AMADEU FACANHA por WxO</v>
      </c>
      <c r="K110" s="295" t="str">
        <f aca="false">Jogos!I18</f>
        <v/>
      </c>
      <c r="L110" s="297" t="n">
        <f aca="false">IF(Jogos!BN18="x x",0,1)</f>
        <v>1</v>
      </c>
      <c r="O110" s="274"/>
      <c r="P110" s="299"/>
      <c r="Q110" s="236" t="s">
        <v>169</v>
      </c>
      <c r="R110" s="185" t="n">
        <f aca="false">'Result do Turno'!EP18</f>
        <v>63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n">
        <f aca="false">IF(VLOOKUP('Result do Turno'!D18,Historia!$A$2:$I$527,3,0)=0,"",VLOOKUP('Result do Turno'!D18,Historia!$A$2:$I$527,3,0))</f>
        <v>26</v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Turno'!EQ18</f>
        <v>-17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n">
        <f aca="false">IF(VLOOKUP('Result do Turno'!D18,Historia!$A$2:$I$527,2,0)=0,"",VLOOKUP('Result do Turno'!D18,Historia!$A$2:$I$527,2,0))</f>
        <v>27</v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IF(L112=0,"",IF(Jogos!BO18=0,"x","ѵ"))</f>
        <v>ѵ</v>
      </c>
      <c r="J112" s="295" t="str">
        <f aca="false">Jogos!CF18</f>
        <v>LUCIO MESQUITA venceu ANA CLAUDIA por 6x3 5x7 11x9</v>
      </c>
      <c r="K112" s="295" t="str">
        <f aca="false">Jogos!K18</f>
        <v/>
      </c>
      <c r="L112" s="297" t="n">
        <f aca="false">IF(Jogos!BP18="x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664">
      <formula>E6=0</formula>
    </cfRule>
    <cfRule type="expression" priority="3" aboveAverage="0" equalAverage="0" bottom="0" percent="0" rank="0" text="" dxfId="665">
      <formula>E6=1</formula>
    </cfRule>
  </conditionalFormatting>
  <conditionalFormatting sqref="K32 K34 K36 K38 K40">
    <cfRule type="expression" priority="4" aboveAverage="0" equalAverage="0" bottom="0" percent="0" rank="0" text="" dxfId="666">
      <formula>$D$27=K32</formula>
    </cfRule>
    <cfRule type="expression" priority="5" aboveAverage="0" equalAverage="0" bottom="0" percent="0" rank="0" text="" dxfId="667">
      <formula>$D$9</formula>
    </cfRule>
  </conditionalFormatting>
  <conditionalFormatting sqref="K54">
    <cfRule type="expression" priority="6" aboveAverage="0" equalAverage="0" bottom="0" percent="0" rank="0" text="" dxfId="668">
      <formula>$D$45=K54</formula>
    </cfRule>
  </conditionalFormatting>
  <conditionalFormatting sqref="K68 K70 K72 K74 K76">
    <cfRule type="expression" priority="7" aboveAverage="0" equalAverage="0" bottom="0" percent="0" rank="0" text="" dxfId="669">
      <formula>$D$63=K68</formula>
    </cfRule>
    <cfRule type="expression" priority="8" aboveAverage="0" equalAverage="0" bottom="0" percent="0" rank="0" text="" dxfId="670">
      <formula>$D$9</formula>
    </cfRule>
  </conditionalFormatting>
  <conditionalFormatting sqref="K86 K88 K90 K92 K94">
    <cfRule type="expression" priority="9" aboveAverage="0" equalAverage="0" bottom="0" percent="0" rank="0" text="" dxfId="671">
      <formula>$D$81=K86</formula>
    </cfRule>
    <cfRule type="expression" priority="10" aboveAverage="0" equalAverage="0" bottom="0" percent="0" rank="0" text="" dxfId="672">
      <formula>$D$9</formula>
    </cfRule>
  </conditionalFormatting>
  <conditionalFormatting sqref="K50">
    <cfRule type="expression" priority="11" aboveAverage="0" equalAverage="0" bottom="0" percent="0" rank="0" text="" dxfId="673">
      <formula>$D$45=K50</formula>
    </cfRule>
  </conditionalFormatting>
  <conditionalFormatting sqref="K52">
    <cfRule type="expression" priority="12" aboveAverage="0" equalAverage="0" bottom="0" percent="0" rank="0" text="" dxfId="674">
      <formula>$D$45=K52</formula>
    </cfRule>
  </conditionalFormatting>
  <conditionalFormatting sqref="K56">
    <cfRule type="expression" priority="13" aboveAverage="0" equalAverage="0" bottom="0" percent="0" rank="0" text="" dxfId="675">
      <formula>$D$45=K56</formula>
    </cfRule>
  </conditionalFormatting>
  <conditionalFormatting sqref="K58">
    <cfRule type="expression" priority="14" aboveAverage="0" equalAverage="0" bottom="0" percent="0" rank="0" text="" dxfId="676">
      <formula>$D$45=K58</formula>
    </cfRule>
  </conditionalFormatting>
  <conditionalFormatting sqref="K14">
    <cfRule type="expression" priority="15" aboveAverage="0" equalAverage="0" bottom="0" percent="0" rank="0" text="" dxfId="677">
      <formula>$D$9=K14</formula>
    </cfRule>
  </conditionalFormatting>
  <conditionalFormatting sqref="K16">
    <cfRule type="expression" priority="16" aboveAverage="0" equalAverage="0" bottom="0" percent="0" rank="0" text="" dxfId="678">
      <formula>$D$9=K16</formula>
    </cfRule>
  </conditionalFormatting>
  <conditionalFormatting sqref="K18">
    <cfRule type="expression" priority="17" aboveAverage="0" equalAverage="0" bottom="0" percent="0" rank="0" text="" dxfId="679">
      <formula>$D$9=K18</formula>
    </cfRule>
  </conditionalFormatting>
  <conditionalFormatting sqref="K20">
    <cfRule type="expression" priority="18" aboveAverage="0" equalAverage="0" bottom="0" percent="0" rank="0" text="" dxfId="680">
      <formula>$D$9=K20</formula>
    </cfRule>
  </conditionalFormatting>
  <conditionalFormatting sqref="K22">
    <cfRule type="expression" priority="19" aboveAverage="0" equalAverage="0" bottom="0" percent="0" rank="0" text="" dxfId="681">
      <formula>$D$9=K22</formula>
    </cfRule>
  </conditionalFormatting>
  <conditionalFormatting sqref="K104">
    <cfRule type="expression" priority="20" aboveAverage="0" equalAverage="0" bottom="0" percent="0" rank="0" text="" dxfId="682">
      <formula>$D$99=K104</formula>
    </cfRule>
  </conditionalFormatting>
  <conditionalFormatting sqref="K106">
    <cfRule type="expression" priority="21" aboveAverage="0" equalAverage="0" bottom="0" percent="0" rank="0" text="" dxfId="683">
      <formula>$D$99=K106</formula>
    </cfRule>
  </conditionalFormatting>
  <conditionalFormatting sqref="K108">
    <cfRule type="expression" priority="22" aboveAverage="0" equalAverage="0" bottom="0" percent="0" rank="0" text="" dxfId="684">
      <formula>$D$99=K108</formula>
    </cfRule>
  </conditionalFormatting>
  <conditionalFormatting sqref="K110">
    <cfRule type="expression" priority="23" aboveAverage="0" equalAverage="0" bottom="0" percent="0" rank="0" text="" dxfId="685">
      <formula>$D$99=K110</formula>
    </cfRule>
  </conditionalFormatting>
  <conditionalFormatting sqref="K112">
    <cfRule type="expression" priority="24" aboveAverage="0" equalAverage="0" bottom="0" percent="0" rank="0" text="" dxfId="686">
      <formula>$D$99=K112</formula>
    </cfRule>
  </conditionalFormatting>
  <conditionalFormatting sqref="I88">
    <cfRule type="cellIs" priority="25" operator="equal" aboveAverage="0" equalAverage="0" bottom="0" percent="0" rank="0" text="" dxfId="687">
      <formula>"ѵ"</formula>
    </cfRule>
    <cfRule type="cellIs" priority="26" operator="equal" aboveAverage="0" equalAverage="0" bottom="0" percent="0" rank="0" text="" dxfId="688">
      <formula>"x"</formula>
    </cfRule>
  </conditionalFormatting>
  <conditionalFormatting sqref="I90">
    <cfRule type="cellIs" priority="27" operator="equal" aboveAverage="0" equalAverage="0" bottom="0" percent="0" rank="0" text="" dxfId="689">
      <formula>"ѵ"</formula>
    </cfRule>
    <cfRule type="cellIs" priority="28" operator="equal" aboveAverage="0" equalAverage="0" bottom="0" percent="0" rank="0" text="" dxfId="690">
      <formula>"x"</formula>
    </cfRule>
  </conditionalFormatting>
  <conditionalFormatting sqref="I92">
    <cfRule type="cellIs" priority="29" operator="equal" aboveAverage="0" equalAverage="0" bottom="0" percent="0" rank="0" text="" dxfId="691">
      <formula>"ѵ"</formula>
    </cfRule>
    <cfRule type="cellIs" priority="30" operator="equal" aboveAverage="0" equalAverage="0" bottom="0" percent="0" rank="0" text="" dxfId="692">
      <formula>"x"</formula>
    </cfRule>
  </conditionalFormatting>
  <conditionalFormatting sqref="I94">
    <cfRule type="cellIs" priority="31" operator="equal" aboveAverage="0" equalAverage="0" bottom="0" percent="0" rank="0" text="" dxfId="693">
      <formula>"ѵ"</formula>
    </cfRule>
    <cfRule type="cellIs" priority="32" operator="equal" aboveAverage="0" equalAverage="0" bottom="0" percent="0" rank="0" text="" dxfId="694">
      <formula>"x"</formula>
    </cfRule>
  </conditionalFormatting>
  <conditionalFormatting sqref="I32">
    <cfRule type="cellIs" priority="33" operator="equal" aboveAverage="0" equalAverage="0" bottom="0" percent="0" rank="0" text="" dxfId="695">
      <formula>"ѵ"</formula>
    </cfRule>
    <cfRule type="cellIs" priority="34" operator="equal" aboveAverage="0" equalAverage="0" bottom="0" percent="0" rank="0" text="" dxfId="696">
      <formula>"x"</formula>
    </cfRule>
  </conditionalFormatting>
  <conditionalFormatting sqref="I34">
    <cfRule type="cellIs" priority="35" operator="equal" aboveAverage="0" equalAverage="0" bottom="0" percent="0" rank="0" text="" dxfId="697">
      <formula>"ѵ"</formula>
    </cfRule>
    <cfRule type="cellIs" priority="36" operator="equal" aboveAverage="0" equalAverage="0" bottom="0" percent="0" rank="0" text="" dxfId="698">
      <formula>"x"</formula>
    </cfRule>
  </conditionalFormatting>
  <conditionalFormatting sqref="I36">
    <cfRule type="cellIs" priority="37" operator="equal" aboveAverage="0" equalAverage="0" bottom="0" percent="0" rank="0" text="" dxfId="699">
      <formula>"ѵ"</formula>
    </cfRule>
    <cfRule type="cellIs" priority="38" operator="equal" aboveAverage="0" equalAverage="0" bottom="0" percent="0" rank="0" text="" dxfId="700">
      <formula>"x"</formula>
    </cfRule>
  </conditionalFormatting>
  <conditionalFormatting sqref="I38">
    <cfRule type="cellIs" priority="39" operator="equal" aboveAverage="0" equalAverage="0" bottom="0" percent="0" rank="0" text="" dxfId="701">
      <formula>"ѵ"</formula>
    </cfRule>
    <cfRule type="cellIs" priority="40" operator="equal" aboveAverage="0" equalAverage="0" bottom="0" percent="0" rank="0" text="" dxfId="702">
      <formula>"x"</formula>
    </cfRule>
  </conditionalFormatting>
  <conditionalFormatting sqref="I40">
    <cfRule type="cellIs" priority="41" operator="equal" aboveAverage="0" equalAverage="0" bottom="0" percent="0" rank="0" text="" dxfId="703">
      <formula>"ѵ"</formula>
    </cfRule>
    <cfRule type="cellIs" priority="42" operator="equal" aboveAverage="0" equalAverage="0" bottom="0" percent="0" rank="0" text="" dxfId="704">
      <formula>"x"</formula>
    </cfRule>
  </conditionalFormatting>
  <conditionalFormatting sqref="I14">
    <cfRule type="cellIs" priority="43" operator="equal" aboveAverage="0" equalAverage="0" bottom="0" percent="0" rank="0" text="" dxfId="705">
      <formula>"ѵ"</formula>
    </cfRule>
    <cfRule type="cellIs" priority="44" operator="equal" aboveAverage="0" equalAverage="0" bottom="0" percent="0" rank="0" text="" dxfId="706">
      <formula>"x"</formula>
    </cfRule>
  </conditionalFormatting>
  <conditionalFormatting sqref="I16">
    <cfRule type="cellIs" priority="45" operator="equal" aboveAverage="0" equalAverage="0" bottom="0" percent="0" rank="0" text="" dxfId="707">
      <formula>"ѵ"</formula>
    </cfRule>
    <cfRule type="cellIs" priority="46" operator="equal" aboveAverage="0" equalAverage="0" bottom="0" percent="0" rank="0" text="" dxfId="708">
      <formula>"x"</formula>
    </cfRule>
  </conditionalFormatting>
  <conditionalFormatting sqref="I18">
    <cfRule type="cellIs" priority="47" operator="equal" aboveAverage="0" equalAverage="0" bottom="0" percent="0" rank="0" text="" dxfId="709">
      <formula>"ѵ"</formula>
    </cfRule>
    <cfRule type="cellIs" priority="48" operator="equal" aboveAverage="0" equalAverage="0" bottom="0" percent="0" rank="0" text="" dxfId="710">
      <formula>"x"</formula>
    </cfRule>
  </conditionalFormatting>
  <conditionalFormatting sqref="I20">
    <cfRule type="cellIs" priority="49" operator="equal" aboveAverage="0" equalAverage="0" bottom="0" percent="0" rank="0" text="" dxfId="711">
      <formula>"ѵ"</formula>
    </cfRule>
    <cfRule type="cellIs" priority="50" operator="equal" aboveAverage="0" equalAverage="0" bottom="0" percent="0" rank="0" text="" dxfId="712">
      <formula>"x"</formula>
    </cfRule>
  </conditionalFormatting>
  <conditionalFormatting sqref="I22">
    <cfRule type="cellIs" priority="51" operator="equal" aboveAverage="0" equalAverage="0" bottom="0" percent="0" rank="0" text="" dxfId="713">
      <formula>"ѵ"</formula>
    </cfRule>
    <cfRule type="cellIs" priority="52" operator="equal" aboveAverage="0" equalAverage="0" bottom="0" percent="0" rank="0" text="" dxfId="714">
      <formula>"x"</formula>
    </cfRule>
  </conditionalFormatting>
  <conditionalFormatting sqref="I50">
    <cfRule type="cellIs" priority="53" operator="equal" aboveAverage="0" equalAverage="0" bottom="0" percent="0" rank="0" text="" dxfId="715">
      <formula>"ѵ"</formula>
    </cfRule>
    <cfRule type="cellIs" priority="54" operator="equal" aboveAverage="0" equalAverage="0" bottom="0" percent="0" rank="0" text="" dxfId="716">
      <formula>"x"</formula>
    </cfRule>
  </conditionalFormatting>
  <conditionalFormatting sqref="I52">
    <cfRule type="cellIs" priority="55" operator="equal" aboveAverage="0" equalAverage="0" bottom="0" percent="0" rank="0" text="" dxfId="717">
      <formula>"ѵ"</formula>
    </cfRule>
    <cfRule type="cellIs" priority="56" operator="equal" aboveAverage="0" equalAverage="0" bottom="0" percent="0" rank="0" text="" dxfId="718">
      <formula>"x"</formula>
    </cfRule>
  </conditionalFormatting>
  <conditionalFormatting sqref="I54">
    <cfRule type="cellIs" priority="57" operator="equal" aboveAverage="0" equalAverage="0" bottom="0" percent="0" rank="0" text="" dxfId="719">
      <formula>"ѵ"</formula>
    </cfRule>
    <cfRule type="cellIs" priority="58" operator="equal" aboveAverage="0" equalAverage="0" bottom="0" percent="0" rank="0" text="" dxfId="720">
      <formula>"x"</formula>
    </cfRule>
  </conditionalFormatting>
  <conditionalFormatting sqref="I56">
    <cfRule type="cellIs" priority="59" operator="equal" aboveAverage="0" equalAverage="0" bottom="0" percent="0" rank="0" text="" dxfId="721">
      <formula>"ѵ"</formula>
    </cfRule>
    <cfRule type="cellIs" priority="60" operator="equal" aboveAverage="0" equalAverage="0" bottom="0" percent="0" rank="0" text="" dxfId="722">
      <formula>"x"</formula>
    </cfRule>
  </conditionalFormatting>
  <conditionalFormatting sqref="I58">
    <cfRule type="cellIs" priority="61" operator="equal" aboveAverage="0" equalAverage="0" bottom="0" percent="0" rank="0" text="" dxfId="723">
      <formula>"ѵ"</formula>
    </cfRule>
    <cfRule type="cellIs" priority="62" operator="equal" aboveAverage="0" equalAverage="0" bottom="0" percent="0" rank="0" text="" dxfId="724">
      <formula>"x"</formula>
    </cfRule>
  </conditionalFormatting>
  <conditionalFormatting sqref="I68">
    <cfRule type="cellIs" priority="63" operator="equal" aboveAverage="0" equalAverage="0" bottom="0" percent="0" rank="0" text="" dxfId="725">
      <formula>"ѵ"</formula>
    </cfRule>
    <cfRule type="cellIs" priority="64" operator="equal" aboveAverage="0" equalAverage="0" bottom="0" percent="0" rank="0" text="" dxfId="726">
      <formula>"x"</formula>
    </cfRule>
  </conditionalFormatting>
  <conditionalFormatting sqref="I70">
    <cfRule type="cellIs" priority="65" operator="equal" aboveAverage="0" equalAverage="0" bottom="0" percent="0" rank="0" text="" dxfId="727">
      <formula>"ѵ"</formula>
    </cfRule>
    <cfRule type="cellIs" priority="66" operator="equal" aboveAverage="0" equalAverage="0" bottom="0" percent="0" rank="0" text="" dxfId="728">
      <formula>"x"</formula>
    </cfRule>
  </conditionalFormatting>
  <conditionalFormatting sqref="I72">
    <cfRule type="cellIs" priority="67" operator="equal" aboveAverage="0" equalAverage="0" bottom="0" percent="0" rank="0" text="" dxfId="729">
      <formula>"ѵ"</formula>
    </cfRule>
    <cfRule type="cellIs" priority="68" operator="equal" aboveAverage="0" equalAverage="0" bottom="0" percent="0" rank="0" text="" dxfId="730">
      <formula>"x"</formula>
    </cfRule>
  </conditionalFormatting>
  <conditionalFormatting sqref="I74">
    <cfRule type="cellIs" priority="69" operator="equal" aboveAverage="0" equalAverage="0" bottom="0" percent="0" rank="0" text="" dxfId="731">
      <formula>"ѵ"</formula>
    </cfRule>
    <cfRule type="cellIs" priority="70" operator="equal" aboveAverage="0" equalAverage="0" bottom="0" percent="0" rank="0" text="" dxfId="732">
      <formula>"x"</formula>
    </cfRule>
  </conditionalFormatting>
  <conditionalFormatting sqref="I76">
    <cfRule type="cellIs" priority="71" operator="equal" aboveAverage="0" equalAverage="0" bottom="0" percent="0" rank="0" text="" dxfId="733">
      <formula>"ѵ"</formula>
    </cfRule>
    <cfRule type="cellIs" priority="72" operator="equal" aboveAverage="0" equalAverage="0" bottom="0" percent="0" rank="0" text="" dxfId="734">
      <formula>"x"</formula>
    </cfRule>
  </conditionalFormatting>
  <conditionalFormatting sqref="I104">
    <cfRule type="cellIs" priority="73" operator="equal" aboveAverage="0" equalAverage="0" bottom="0" percent="0" rank="0" text="" dxfId="735">
      <formula>"ѵ"</formula>
    </cfRule>
    <cfRule type="cellIs" priority="74" operator="equal" aboveAverage="0" equalAverage="0" bottom="0" percent="0" rank="0" text="" dxfId="736">
      <formula>"x"</formula>
    </cfRule>
  </conditionalFormatting>
  <conditionalFormatting sqref="I106">
    <cfRule type="cellIs" priority="75" operator="equal" aboveAverage="0" equalAverage="0" bottom="0" percent="0" rank="0" text="" dxfId="737">
      <formula>"ѵ"</formula>
    </cfRule>
    <cfRule type="cellIs" priority="76" operator="equal" aboveAverage="0" equalAverage="0" bottom="0" percent="0" rank="0" text="" dxfId="738">
      <formula>"x"</formula>
    </cfRule>
  </conditionalFormatting>
  <conditionalFormatting sqref="I108">
    <cfRule type="cellIs" priority="77" operator="equal" aboveAverage="0" equalAverage="0" bottom="0" percent="0" rank="0" text="" dxfId="739">
      <formula>"ѵ"</formula>
    </cfRule>
    <cfRule type="cellIs" priority="78" operator="equal" aboveAverage="0" equalAverage="0" bottom="0" percent="0" rank="0" text="" dxfId="740">
      <formula>"x"</formula>
    </cfRule>
  </conditionalFormatting>
  <conditionalFormatting sqref="I110">
    <cfRule type="cellIs" priority="79" operator="equal" aboveAverage="0" equalAverage="0" bottom="0" percent="0" rank="0" text="" dxfId="741">
      <formula>"ѵ"</formula>
    </cfRule>
    <cfRule type="cellIs" priority="80" operator="equal" aboveAverage="0" equalAverage="0" bottom="0" percent="0" rank="0" text="" dxfId="742">
      <formula>"x"</formula>
    </cfRule>
  </conditionalFormatting>
  <conditionalFormatting sqref="I112">
    <cfRule type="cellIs" priority="81" operator="equal" aboveAverage="0" equalAverage="0" bottom="0" percent="0" rank="0" text="" dxfId="743">
      <formula>"ѵ"</formula>
    </cfRule>
    <cfRule type="cellIs" priority="82" operator="equal" aboveAverage="0" equalAverage="0" bottom="0" percent="0" rank="0" text="" dxfId="744">
      <formula>"x"</formula>
    </cfRule>
  </conditionalFormatting>
  <conditionalFormatting sqref="I86">
    <cfRule type="cellIs" priority="83" operator="equal" aboveAverage="0" equalAverage="0" bottom="0" percent="0" rank="0" text="" dxfId="745">
      <formula>"ѵ"</formula>
    </cfRule>
    <cfRule type="cellIs" priority="84" operator="equal" aboveAverage="0" equalAverage="0" bottom="0" percent="0" rank="0" text="" dxfId="746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9.71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Turno'!C20</f>
        <v>GRUPO C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Turno'!D22</f>
        <v>PEDRO SANTOS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PEDRO SANTOS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2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Turno'!EJ22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Turno'!C22</f>
        <v>13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Turno'!C22,'Result do Turno'!FY22:FZ27,2,0)</f>
        <v>14</v>
      </c>
      <c r="K13" s="257"/>
      <c r="L13" s="283"/>
      <c r="O13" s="274"/>
      <c r="P13" s="289" t="s">
        <v>164</v>
      </c>
      <c r="Q13" s="289"/>
      <c r="R13" s="293" t="n">
        <f aca="false">'Result do Turno'!EK22</f>
        <v>3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Turno'!D22,Historia!$A$2:$J$527,10,0)=0,"",VLOOKUP('Result do Turno'!D22,Historia!$A$2:$J$527,10,0))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IF(L14=0,"",IF(Jogos!BG22=0,"x","ѵ"))</f>
        <v>ѵ</v>
      </c>
      <c r="J14" s="295" t="str">
        <f aca="false">Jogos!CB22</f>
        <v>PEDRO SANTOS venceu DANIEL CHAGAS por 6x2 6x1</v>
      </c>
      <c r="K14" s="295" t="str">
        <f aca="false">Jogos!C22</f>
        <v/>
      </c>
      <c r="L14" s="297" t="n">
        <f aca="false">IF(Jogos!BH22="x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Turno'!D22,Historia!$A$2:$I$527,9,0)=0,"",VLOOKUP('Result do Turno'!D22,Historia!$A$2:$I$527,9,0))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Turno'!EL22</f>
        <v>6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Turno'!D22,Historia!$A$2:$I$527,8,0)=0,"",VLOOKUP('Result do Turno'!D22,Historia!$A$2:$I$527,8,0))</f>
        <v>11</v>
      </c>
      <c r="G16" s="294" t="s">
        <v>168</v>
      </c>
      <c r="H16" s="295" t="str">
        <f aca="false">PARAMETROS!H5</f>
        <v>30 a 05 Jun</v>
      </c>
      <c r="I16" s="296" t="str">
        <f aca="false">IF(L16=0,"",IF(Jogos!BI22=0,"x","ѵ"))</f>
        <v>ѵ</v>
      </c>
      <c r="J16" s="295" t="str">
        <f aca="false">Jogos!CC22</f>
        <v>PEDRO SANTOS venceu FRANCISCO ASSIS por 7x5 6x3</v>
      </c>
      <c r="K16" s="295" t="str">
        <f aca="false">Jogos!E22</f>
        <v/>
      </c>
      <c r="L16" s="297" t="n">
        <f aca="false">IF(Jogos!BJ22="x x",0,1)</f>
        <v>1</v>
      </c>
      <c r="O16" s="274"/>
      <c r="P16" s="299"/>
      <c r="Q16" s="236" t="s">
        <v>169</v>
      </c>
      <c r="R16" s="185" t="n">
        <f aca="false">'Result do Turno'!EM22</f>
        <v>4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Turno'!D22,Historia!$A$2:$I$527,7,0)=0,"",VLOOKUP('Result do Turno'!D22,Historia!$A$2:$I$527,7,0))</f>
        <v>11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Turno'!EN22</f>
        <v>2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str">
        <f aca="false">IF(VLOOKUP('Result do Turno'!D22,Historia!$A$2:$I$527,6,0)=0,"",VLOOKUP('Result do Turno'!D22,Historia!$A$2:$I$527,6,0))</f>
        <v/>
      </c>
      <c r="G18" s="294" t="s">
        <v>171</v>
      </c>
      <c r="H18" s="295" t="str">
        <f aca="false">PARAMETROS!H6</f>
        <v>06 a 12 Jun</v>
      </c>
      <c r="I18" s="296" t="str">
        <f aca="false">IF(L18=0,"",IF(Jogos!BK22=0,"x","ѵ"))</f>
        <v>x</v>
      </c>
      <c r="J18" s="295" t="str">
        <f aca="false">Jogos!CD22</f>
        <v>PEDRO SANTOS perdeu para LUCIANO CASTRO por WxO</v>
      </c>
      <c r="K18" s="295" t="str">
        <f aca="false">Jogos!G22</f>
        <v/>
      </c>
      <c r="L18" s="297" t="n">
        <f aca="false">IF(Jogos!BL22="x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str">
        <f aca="false">IF(VLOOKUP('Result do Turno'!D22,Historia!$A$2:$I$527,5,0)=0,"",VLOOKUP('Result do Turno'!D22,Historia!$A$2:$I$527,5,0))</f>
        <v/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Turno'!EO22</f>
        <v>43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Turno'!D22,Historia!$A$2:$I$527,4,0)=0,"",VLOOKUP('Result do Turno'!D22,Historia!$A$2:$I$527,4,0))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IF(L20=0,"",IF(Jogos!BM22=0,"x","ѵ"))</f>
        <v>x</v>
      </c>
      <c r="J20" s="295" t="str">
        <f aca="false">Jogos!CE22</f>
        <v>PEDRO SANTOS perdeu para CLEITON BORGES por 2x6 4x6</v>
      </c>
      <c r="K20" s="295" t="str">
        <f aca="false">Jogos!I22</f>
        <v/>
      </c>
      <c r="L20" s="297" t="n">
        <f aca="false">IF(Jogos!BN22="x x",0,1)</f>
        <v>1</v>
      </c>
      <c r="O20" s="274"/>
      <c r="P20" s="299"/>
      <c r="Q20" s="236" t="s">
        <v>169</v>
      </c>
      <c r="R20" s="185" t="n">
        <f aca="false">'Result do Turno'!EP22</f>
        <v>35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Turno'!D22,Historia!$A$2:$I$527,3,0)=0,"",VLOOKUP('Result do Turno'!D22,Historia!$A$2:$I$527,3,0))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Turno'!EQ22</f>
        <v>8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Turno'!D22,Historia!$A$2:$I$527,2,0)=0,"",VLOOKUP('Result do Turno'!D22,Historia!$A$2:$I$527,2,0))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IF(L22=0,"",IF(Jogos!BO22=0,"x","ѵ"))</f>
        <v>ѵ</v>
      </c>
      <c r="J22" s="295" t="str">
        <f aca="false">Jogos!CF22</f>
        <v>PEDRO SANTOS venceu ISAIAS LOPES por WxO</v>
      </c>
      <c r="K22" s="295" t="str">
        <f aca="false">Jogos!K22</f>
        <v/>
      </c>
      <c r="L22" s="297" t="n">
        <f aca="false">IF(Jogos!BP22="x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Turno'!D23</f>
        <v>ISAIAS LOPES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ISAIAS LOPES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4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Turno'!EJ23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Turno'!C23</f>
        <v>14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Turno'!C23,'Result do Turno'!FY22:FZ27,2,0)</f>
        <v>16</v>
      </c>
      <c r="K31" s="257"/>
      <c r="L31" s="283"/>
      <c r="O31" s="274"/>
      <c r="P31" s="289" t="s">
        <v>164</v>
      </c>
      <c r="Q31" s="289"/>
      <c r="R31" s="293" t="n">
        <f aca="false">'Result do Turno'!EK23</f>
        <v>2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Turno'!D23,Historia!$A$2:$J$527,10,0)=0,"",VLOOKUP('Result do Turno'!D23,Historia!$A$2:$J$527,10,0))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IF(L32=0,"",IF(Jogos!BG23=0,"x","ѵ"))</f>
        <v>x</v>
      </c>
      <c r="J32" s="295" t="str">
        <f aca="false">Jogos!CB23</f>
        <v>ISAIAS LOPES perdeu para FRANCISCO ASSIS por 3x6 3x6</v>
      </c>
      <c r="K32" s="295" t="str">
        <f aca="false">Jogos!C23</f>
        <v/>
      </c>
      <c r="L32" s="297" t="n">
        <f aca="false">IF(Jogos!BH23="x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Turno'!D23,Historia!$A$2:$I$527,9,0)=0,"",VLOOKUP('Result do Turno'!D23,Historia!$A$2:$I$527,9,0))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Turno'!EL23</f>
        <v>4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Turno'!D23,Historia!$A$2:$I$527,8,0)=0,"",VLOOKUP('Result do Turno'!D23,Historia!$A$2:$I$527,8,0))</f>
        <v>20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IF(L34=0,"",IF(Jogos!BI23=0,"x","ѵ"))</f>
        <v>ѵ</v>
      </c>
      <c r="J34" s="295" t="str">
        <f aca="false">Jogos!CC23</f>
        <v>ISAIAS LOPES venceu LUCIANO CASTRO por WxO</v>
      </c>
      <c r="K34" s="295" t="str">
        <f aca="false">Jogos!E23</f>
        <v/>
      </c>
      <c r="L34" s="297" t="n">
        <f aca="false">IF(Jogos!BJ23="x x",0,1)</f>
        <v>1</v>
      </c>
      <c r="O34" s="274"/>
      <c r="P34" s="299"/>
      <c r="Q34" s="236" t="s">
        <v>169</v>
      </c>
      <c r="R34" s="185" t="n">
        <f aca="false">'Result do Turno'!EM23</f>
        <v>6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Turno'!D23,Historia!$A$2:$I$527,7,0)=0,"",VLOOKUP('Result do Turno'!D23,Historia!$A$2:$I$527,7,0))</f>
        <v>20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Turno'!EN23</f>
        <v>-2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str">
        <f aca="false">IF(VLOOKUP('Result do Turno'!D23,Historia!$A$2:$I$527,6,0)=0,"",VLOOKUP('Result do Turno'!D23,Historia!$A$2:$I$527,6,0))</f>
        <v/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IF(L36=0,"",IF(Jogos!BK23=0,"x","ѵ"))</f>
        <v>x</v>
      </c>
      <c r="J36" s="295" t="str">
        <f aca="false">Jogos!CD23</f>
        <v>ISAIAS LOPES perdeu para CLEITON BORGES por WxO</v>
      </c>
      <c r="K36" s="295" t="str">
        <f aca="false">Jogos!G23</f>
        <v/>
      </c>
      <c r="L36" s="297" t="n">
        <f aca="false">IF(Jogos!BL23="x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str">
        <f aca="false">IF(VLOOKUP('Result do Turno'!D23,Historia!$A$2:$I$527,5,0)=0,"",VLOOKUP('Result do Turno'!D23,Historia!$A$2:$I$527,5,0))</f>
        <v/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Turno'!EO23</f>
        <v>30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n">
        <f aca="false">IF(VLOOKUP('Result do Turno'!D23,Historia!$A$2:$I$527,4,0)=0,"",VLOOKUP('Result do Turno'!D23,Historia!$A$2:$I$527,4,0))</f>
        <v>31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IF(L38=0,"",IF(Jogos!BM23=0,"x","ѵ"))</f>
        <v>ѵ</v>
      </c>
      <c r="J38" s="295" t="str">
        <f aca="false">Jogos!CE23</f>
        <v>ISAIAS LOPES venceu DANIEL CHAGAS por WxO</v>
      </c>
      <c r="K38" s="295" t="str">
        <f aca="false">Jogos!I23</f>
        <v/>
      </c>
      <c r="L38" s="297" t="n">
        <f aca="false">IF(Jogos!BN23="x x",0,1)</f>
        <v>1</v>
      </c>
      <c r="O38" s="274"/>
      <c r="P38" s="299"/>
      <c r="Q38" s="236" t="s">
        <v>169</v>
      </c>
      <c r="R38" s="185" t="n">
        <f aca="false">'Result do Turno'!EP23</f>
        <v>36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n">
        <f aca="false">IF(VLOOKUP('Result do Turno'!D23,Historia!$A$2:$I$527,3,0)=0,"",VLOOKUP('Result do Turno'!D23,Historia!$A$2:$I$527,3,0))</f>
        <v>32</v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Turno'!EQ23</f>
        <v>-6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n">
        <f aca="false">IF(VLOOKUP('Result do Turno'!D23,Historia!$A$2:$I$527,2,0)=0,"",VLOOKUP('Result do Turno'!D23,Historia!$A$2:$I$527,2,0))</f>
        <v>31</v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IF(L40=0,"",IF(Jogos!BO23=0,"x","ѵ"))</f>
        <v>x</v>
      </c>
      <c r="J40" s="295" t="str">
        <f aca="false">Jogos!CF23</f>
        <v>ISAIAS LOPES perdeu para PEDRO SANTOS por WxO</v>
      </c>
      <c r="K40" s="295" t="str">
        <f aca="false">Jogos!K23</f>
        <v/>
      </c>
      <c r="L40" s="297" t="n">
        <f aca="false">IF(Jogos!BP23="x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Turno'!D24</f>
        <v>CLEITON BORGES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CLEITON BORGES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1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Turno'!EJ24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Turno'!C24</f>
        <v>15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Turno'!C24,'Result do Turno'!FY22:FZ27,2,0)</f>
        <v>13</v>
      </c>
      <c r="K49" s="257"/>
      <c r="L49" s="283"/>
      <c r="O49" s="274"/>
      <c r="P49" s="289" t="s">
        <v>164</v>
      </c>
      <c r="Q49" s="289"/>
      <c r="R49" s="293" t="n">
        <f aca="false">'Result do Turno'!EK24</f>
        <v>5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e">
        <f aca="false">IF(VLOOKUP('Result do Turno'!D24,Historia!$A$2:$J$527,10,0)=0,"",VLOOKUP('Result do Turno'!D24,Historia!$A$2:$J$527,10,0))</f>
        <v>#N/A</v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IF(L50=0,"",IF(Jogos!BG24=0,"x","ѵ"))</f>
        <v>ѵ</v>
      </c>
      <c r="J50" s="295" t="str">
        <f aca="false">Jogos!CB24</f>
        <v>CLEITON BORGES venceu LUCIANO CASTRO por WxO</v>
      </c>
      <c r="K50" s="295" t="str">
        <f aca="false">Jogos!C24</f>
        <v/>
      </c>
      <c r="L50" s="297" t="n">
        <f aca="false">IF(Jogos!BH24="x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e">
        <f aca="false">IF(VLOOKUP('Result do Turno'!D24,Historia!$A$2:$I$527,9,0)=0,"",VLOOKUP('Result do Turno'!D24,Historia!$A$2:$I$527,9,0))</f>
        <v>#N/A</v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Turno'!EL24</f>
        <v>10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e">
        <f aca="false">IF(VLOOKUP('Result do Turno'!D24,Historia!$A$2:$I$527,8,0)=0,"",VLOOKUP('Result do Turno'!D24,Historia!$A$2:$I$527,8,0))</f>
        <v>#N/A</v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IF(L52=0,"",IF(Jogos!BI24=0,"x","ѵ"))</f>
        <v>ѵ</v>
      </c>
      <c r="J52" s="295" t="str">
        <f aca="false">Jogos!CC24</f>
        <v>CLEITON BORGES venceu DANIEL CHAGAS por 6x0 6x0</v>
      </c>
      <c r="K52" s="295" t="str">
        <f aca="false">Jogos!E24</f>
        <v/>
      </c>
      <c r="L52" s="297" t="n">
        <f aca="false">IF(Jogos!BJ24="x x",0,1)</f>
        <v>1</v>
      </c>
      <c r="O52" s="274"/>
      <c r="P52" s="299"/>
      <c r="Q52" s="236" t="s">
        <v>169</v>
      </c>
      <c r="R52" s="185" t="n">
        <f aca="false">'Result do Turno'!EM24</f>
        <v>0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e">
        <f aca="false">IF(VLOOKUP('Result do Turno'!D24,Historia!$A$2:$I$527,7,0)=0,"",VLOOKUP('Result do Turno'!D24,Historia!$A$2:$I$527,7,0))</f>
        <v>#N/A</v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Turno'!EN24</f>
        <v>10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e">
        <f aca="false">IF(VLOOKUP('Result do Turno'!D24,Historia!$A$2:$I$527,6,0)=0,"",VLOOKUP('Result do Turno'!D24,Historia!$A$2:$I$527,6,0))</f>
        <v>#N/A</v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IF(L54=0,"",IF(Jogos!BK24=0,"x","ѵ"))</f>
        <v>ѵ</v>
      </c>
      <c r="J54" s="295" t="str">
        <f aca="false">Jogos!CD24</f>
        <v>CLEITON BORGES venceu ISAIAS LOPES por WxO</v>
      </c>
      <c r="K54" s="295" t="str">
        <f aca="false">Jogos!G24</f>
        <v/>
      </c>
      <c r="L54" s="297" t="n">
        <f aca="false">IF(Jogos!BL24="x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e">
        <f aca="false">IF(VLOOKUP('Result do Turno'!D24,Historia!$A$2:$I$527,5,0)=0,"",VLOOKUP('Result do Turno'!D24,Historia!$A$2:$I$527,5,0))</f>
        <v>#N/A</v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Turno'!EO24</f>
        <v>61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e">
        <f aca="false">IF(VLOOKUP('Result do Turno'!D24,Historia!$A$2:$I$527,4,0)=0,"",VLOOKUP('Result do Turno'!D24,Historia!$A$2:$I$527,4,0))</f>
        <v>#N/A</v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IF(L56=0,"",IF(Jogos!BM24=0,"x","ѵ"))</f>
        <v>ѵ</v>
      </c>
      <c r="J56" s="295" t="str">
        <f aca="false">Jogos!CE24</f>
        <v>CLEITON BORGES venceu PEDRO SANTOS por 6x2 6x4</v>
      </c>
      <c r="K56" s="295" t="str">
        <f aca="false">Jogos!I24</f>
        <v/>
      </c>
      <c r="L56" s="297" t="n">
        <f aca="false">IF(Jogos!BN24="x x",0,1)</f>
        <v>1</v>
      </c>
      <c r="O56" s="274"/>
      <c r="P56" s="299"/>
      <c r="Q56" s="236" t="s">
        <v>169</v>
      </c>
      <c r="R56" s="185" t="n">
        <f aca="false">'Result do Turno'!EP24</f>
        <v>13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e">
        <f aca="false">IF(VLOOKUP('Result do Turno'!D24,Historia!$A$2:$I$527,3,0)=0,"",VLOOKUP('Result do Turno'!D24,Historia!$A$2:$I$527,3,0))</f>
        <v>#N/A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Turno'!EQ24</f>
        <v>48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e">
        <f aca="false">IF(VLOOKUP('Result do Turno'!D24,Historia!$A$2:$I$527,2,0)=0,"",VLOOKUP('Result do Turno'!D24,Historia!$A$2:$I$527,2,0))</f>
        <v>#N/A</v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IF(L58=0,"",IF(Jogos!BO24=0,"x","ѵ"))</f>
        <v>ѵ</v>
      </c>
      <c r="J58" s="295" t="str">
        <f aca="false">Jogos!CF24</f>
        <v>CLEITON BORGES venceu FRANCISCO ASSIS por 6x1 7x6</v>
      </c>
      <c r="K58" s="295" t="str">
        <f aca="false">Jogos!K24</f>
        <v/>
      </c>
      <c r="L58" s="297" t="n">
        <f aca="false">IF(Jogos!BP24="x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Turno'!D25</f>
        <v>LUCIANO CASTRO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LUCIANO CASTRO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3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Turno'!EJ25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Turno'!C25</f>
        <v>16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Turno'!C25,'Result do Turno'!FY22:FZ27,2,0)</f>
        <v>15</v>
      </c>
      <c r="K67" s="257"/>
      <c r="L67" s="283"/>
      <c r="O67" s="274"/>
      <c r="P67" s="289" t="s">
        <v>164</v>
      </c>
      <c r="Q67" s="289"/>
      <c r="R67" s="293" t="n">
        <f aca="false">'Result do Turno'!EK25</f>
        <v>3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Turno'!D25,Historia!$A$2:$J$527,10,0)=0,"",VLOOKUP('Result do Turno'!D25,Historia!$A$2:$J$527,10,0))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IF(L68=0,"",IF(Jogos!BG25=0,"x","ѵ"))</f>
        <v>x</v>
      </c>
      <c r="J68" s="295" t="str">
        <f aca="false">Jogos!CB25</f>
        <v>LUCIANO CASTRO perdeu para CLEITON BORGES por WxO</v>
      </c>
      <c r="K68" s="295" t="str">
        <f aca="false">Jogos!C25</f>
        <v/>
      </c>
      <c r="L68" s="297" t="n">
        <f aca="false">IF(Jogos!BH25="x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Turno'!D25,Historia!$A$2:$I$527,9,0)=0,"",VLOOKUP('Result do Turno'!D25,Historia!$A$2:$I$527,9,0))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Turno'!EL25</f>
        <v>6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str">
        <f aca="false">IF(VLOOKUP('Result do Turno'!D25,Historia!$A$2:$I$527,8,0)=0,"",VLOOKUP('Result do Turno'!D25,Historia!$A$2:$I$527,8,0))</f>
        <v/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IF(L70=0,"",IF(Jogos!BI25=0,"x","ѵ"))</f>
        <v>x</v>
      </c>
      <c r="J70" s="295" t="str">
        <f aca="false">Jogos!CC25</f>
        <v>LUCIANO CASTRO perdeu para ISAIAS LOPES por WxO</v>
      </c>
      <c r="K70" s="295" t="str">
        <f aca="false">Jogos!E25</f>
        <v/>
      </c>
      <c r="L70" s="297" t="n">
        <f aca="false">IF(Jogos!BJ25="x x",0,1)</f>
        <v>1</v>
      </c>
      <c r="O70" s="274"/>
      <c r="P70" s="299"/>
      <c r="Q70" s="236" t="s">
        <v>169</v>
      </c>
      <c r="R70" s="185" t="n">
        <f aca="false">'Result do Turno'!EM25</f>
        <v>4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str">
        <f aca="false">IF(VLOOKUP('Result do Turno'!D25,Historia!$A$2:$I$527,7,0)=0,"",VLOOKUP('Result do Turno'!D25,Historia!$A$2:$I$527,7,0))</f>
        <v/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Turno'!EN25</f>
        <v>2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str">
        <f aca="false">IF(VLOOKUP('Result do Turno'!D25,Historia!$A$2:$I$527,6,0)=0,"",VLOOKUP('Result do Turno'!D25,Historia!$A$2:$I$527,6,0))</f>
        <v/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IF(L72=0,"",IF(Jogos!BK25=0,"x","ѵ"))</f>
        <v>ѵ</v>
      </c>
      <c r="J72" s="295" t="str">
        <f aca="false">Jogos!CD25</f>
        <v>LUCIANO CASTRO venceu PEDRO SANTOS por WxO</v>
      </c>
      <c r="K72" s="295" t="str">
        <f aca="false">Jogos!G25</f>
        <v/>
      </c>
      <c r="L72" s="297" t="n">
        <f aca="false">IF(Jogos!BL25="x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str">
        <f aca="false">IF(VLOOKUP('Result do Turno'!D25,Historia!$A$2:$I$527,5,0)=0,"",VLOOKUP('Result do Turno'!D25,Historia!$A$2:$I$527,5,0))</f>
        <v/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Turno'!EO25</f>
        <v>37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str">
        <f aca="false">IF(VLOOKUP('Result do Turno'!D25,Historia!$A$2:$I$527,4,0)=0,"",VLOOKUP('Result do Turno'!D25,Historia!$A$2:$I$527,4,0))</f>
        <v/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IF(L74=0,"",IF(Jogos!BM25=0,"x","ѵ"))</f>
        <v>ѵ</v>
      </c>
      <c r="J74" s="295" t="str">
        <f aca="false">Jogos!CE25</f>
        <v>LUCIANO CASTRO venceu FRANCISCO ASSIS por 7x5 6x1</v>
      </c>
      <c r="K74" s="295" t="str">
        <f aca="false">Jogos!I25</f>
        <v/>
      </c>
      <c r="L74" s="297" t="n">
        <f aca="false">IF(Jogos!BN25="x x",0,1)</f>
        <v>1</v>
      </c>
      <c r="O74" s="274"/>
      <c r="P74" s="299"/>
      <c r="Q74" s="236" t="s">
        <v>169</v>
      </c>
      <c r="R74" s="185" t="n">
        <f aca="false">'Result do Turno'!EP25</f>
        <v>30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str">
        <f aca="false">IF(VLOOKUP('Result do Turno'!D25,Historia!$A$2:$I$527,3,0)=0,"",VLOOKUP('Result do Turno'!D25,Historia!$A$2:$I$527,3,0))</f>
        <v/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Turno'!EQ25</f>
        <v>7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str">
        <f aca="false">IF(VLOOKUP('Result do Turno'!D25,Historia!$A$2:$I$527,2,0)=0,"",VLOOKUP('Result do Turno'!D25,Historia!$A$2:$I$527,2,0))</f>
        <v/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IF(L76=0,"",IF(Jogos!BO25=0,"x","ѵ"))</f>
        <v>ѵ</v>
      </c>
      <c r="J76" s="295" t="str">
        <f aca="false">Jogos!CF25</f>
        <v>LUCIANO CASTRO venceu DANIEL CHAGAS por WxO</v>
      </c>
      <c r="K76" s="295" t="str">
        <f aca="false">Jogos!K25</f>
        <v/>
      </c>
      <c r="L76" s="297" t="n">
        <f aca="false">IF(Jogos!BP25="x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Turno'!D26</f>
        <v>FRANCISCO ASSIS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FRANCISCO ASSIS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5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Turno'!EJ26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Turno'!C26</f>
        <v>17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Turno'!C26,'Result do Turno'!FY22:FZ27,2,0)</f>
        <v>17</v>
      </c>
      <c r="K85" s="257"/>
      <c r="L85" s="283"/>
      <c r="O85" s="274"/>
      <c r="P85" s="289" t="s">
        <v>164</v>
      </c>
      <c r="Q85" s="289"/>
      <c r="R85" s="293" t="n">
        <f aca="false">'Result do Turno'!EK26</f>
        <v>2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str">
        <f aca="false">IF(VLOOKUP('Result do Turno'!D26,Historia!$A$2:$J$527,10,0)=0,"",VLOOKUP('Result do Turno'!D26,Historia!$A$2:$J$527,10,0))</f>
        <v/>
      </c>
      <c r="G86" s="294" t="s">
        <v>165</v>
      </c>
      <c r="H86" s="312" t="s">
        <v>177</v>
      </c>
      <c r="I86" s="296" t="str">
        <f aca="false">IF(L86=0,"",IF(Jogos!BG26=0,"x","ѵ"))</f>
        <v>ѵ</v>
      </c>
      <c r="J86" s="295" t="str">
        <f aca="false">Jogos!CB26</f>
        <v>FRANCISCO ASSIS venceu ISAIAS LOPES por 6x3 6x3</v>
      </c>
      <c r="K86" s="295" t="str">
        <f aca="false">Jogos!C26</f>
        <v/>
      </c>
      <c r="L86" s="297" t="n">
        <f aca="false">IF(Jogos!BH26="x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str">
        <f aca="false">IF(VLOOKUP('Result do Turno'!D26,Historia!$A$2:$I$527,9,0)=0,"",VLOOKUP('Result do Turno'!D26,Historia!$A$2:$I$527,9,0))</f>
        <v/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Turno'!EL26</f>
        <v>4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n">
        <f aca="false">IF(VLOOKUP('Result do Turno'!D26,Historia!$A$2:$I$527,8,0)=0,"",VLOOKUP('Result do Turno'!D26,Historia!$A$2:$I$527,8,0))</f>
        <v>29</v>
      </c>
      <c r="G88" s="294" t="s">
        <v>168</v>
      </c>
      <c r="H88" s="312" t="s">
        <v>178</v>
      </c>
      <c r="I88" s="296" t="str">
        <f aca="false">IF(L88=0,"",IF(Jogos!BI26=0,"x","ѵ"))</f>
        <v>x</v>
      </c>
      <c r="J88" s="295" t="str">
        <f aca="false">Jogos!CC26</f>
        <v>FRANCISCO ASSIS perdeu para PEDRO SANTOS por 5x7 3x6</v>
      </c>
      <c r="K88" s="295" t="str">
        <f aca="false">Jogos!E26</f>
        <v/>
      </c>
      <c r="L88" s="297" t="n">
        <f aca="false">IF(Jogos!BJ26="x x",0,1)</f>
        <v>1</v>
      </c>
      <c r="O88" s="274"/>
      <c r="P88" s="299"/>
      <c r="Q88" s="236" t="s">
        <v>169</v>
      </c>
      <c r="R88" s="185" t="n">
        <f aca="false">'Result do Turno'!EM26</f>
        <v>6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n">
        <f aca="false">IF(VLOOKUP('Result do Turno'!D26,Historia!$A$2:$I$527,7,0)=0,"",VLOOKUP('Result do Turno'!D26,Historia!$A$2:$I$527,7,0))</f>
        <v>19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Turno'!EN26</f>
        <v>-2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n">
        <f aca="false">IF(VLOOKUP('Result do Turno'!D26,Historia!$A$2:$I$527,6,0)=0,"",VLOOKUP('Result do Turno'!D26,Historia!$A$2:$I$527,6,0))</f>
        <v>19</v>
      </c>
      <c r="G90" s="294" t="s">
        <v>171</v>
      </c>
      <c r="H90" s="312" t="s">
        <v>179</v>
      </c>
      <c r="I90" s="296" t="str">
        <f aca="false">IF(L90=0,"",IF(Jogos!BK26=0,"x","ѵ"))</f>
        <v>ѵ</v>
      </c>
      <c r="J90" s="295" t="str">
        <f aca="false">Jogos!CD26</f>
        <v>FRANCISCO ASSIS venceu DANIEL CHAGAS por 6x3 6x4</v>
      </c>
      <c r="K90" s="295" t="str">
        <f aca="false">Jogos!G26</f>
        <v/>
      </c>
      <c r="L90" s="297" t="n">
        <f aca="false">IF(Jogos!BL26="x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n">
        <f aca="false">IF(VLOOKUP('Result do Turno'!D26,Historia!$A$2:$I$527,5,0)=0,"",VLOOKUP('Result do Turno'!D26,Historia!$A$2:$I$527,5,0))</f>
        <v>23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Turno'!EO26</f>
        <v>45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n">
        <f aca="false">IF(VLOOKUP('Result do Turno'!D26,Historia!$A$2:$I$527,4,0)=0,"",VLOOKUP('Result do Turno'!D26,Historia!$A$2:$I$527,4,0))</f>
        <v>9</v>
      </c>
      <c r="G92" s="294" t="s">
        <v>173</v>
      </c>
      <c r="H92" s="312" t="s">
        <v>180</v>
      </c>
      <c r="I92" s="296" t="str">
        <f aca="false">IF(L92=0,"",IF(Jogos!BM26=0,"x","ѵ"))</f>
        <v>x</v>
      </c>
      <c r="J92" s="295" t="str">
        <f aca="false">Jogos!CE26</f>
        <v>FRANCISCO ASSIS perdeu para LUCIANO CASTRO por 5x7 1x6</v>
      </c>
      <c r="K92" s="295" t="str">
        <f aca="false">Jogos!I26</f>
        <v/>
      </c>
      <c r="L92" s="297" t="n">
        <f aca="false">IF(Jogos!BN26="x x",0,1)</f>
        <v>1</v>
      </c>
      <c r="O92" s="274"/>
      <c r="P92" s="299"/>
      <c r="Q92" s="236" t="s">
        <v>169</v>
      </c>
      <c r="R92" s="185" t="n">
        <f aca="false">'Result do Turno'!EP26</f>
        <v>52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n">
        <f aca="false">IF(VLOOKUP('Result do Turno'!D26,Historia!$A$2:$I$527,3,0)=0,"",VLOOKUP('Result do Turno'!D26,Historia!$A$2:$I$527,3,0))</f>
        <v>14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Turno'!EQ26</f>
        <v>-7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n">
        <f aca="false">IF(VLOOKUP('Result do Turno'!D26,Historia!$A$2:$I$527,2,0)=0,"",VLOOKUP('Result do Turno'!D26,Historia!$A$2:$I$527,2,0))</f>
        <v>9</v>
      </c>
      <c r="G94" s="294" t="s">
        <v>174</v>
      </c>
      <c r="H94" s="312" t="s">
        <v>181</v>
      </c>
      <c r="I94" s="296" t="str">
        <f aca="false">IF(L94=0,"",IF(Jogos!BO26=0,"x","ѵ"))</f>
        <v>x</v>
      </c>
      <c r="J94" s="295" t="str">
        <f aca="false">Jogos!CF26</f>
        <v>FRANCISCO ASSIS perdeu para CLEITON BORGES por 1x6 6x7</v>
      </c>
      <c r="K94" s="295" t="str">
        <f aca="false">Jogos!K26</f>
        <v/>
      </c>
      <c r="L94" s="297" t="n">
        <f aca="false">IF(Jogos!BP26="x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Turno'!D27</f>
        <v>DANIEL CHAGAS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DANIEL CHAGAS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6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Turno'!EJ27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Turno'!C27</f>
        <v>18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Turno'!C27,'Result do Turno'!FY22:FZ27,2,0)</f>
        <v>18</v>
      </c>
      <c r="K103" s="257"/>
      <c r="L103" s="283"/>
      <c r="O103" s="274"/>
      <c r="P103" s="289" t="s">
        <v>164</v>
      </c>
      <c r="Q103" s="289"/>
      <c r="R103" s="293" t="n">
        <f aca="false">'Result do Turno'!EK27</f>
        <v>0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Turno'!D27,Historia!$A$2:$J$527,10,0)=0,"",VLOOKUP('Result do Turno'!D27,Historia!$A$2:$J$527,10,0))</f>
        <v/>
      </c>
      <c r="G104" s="294" t="str">
        <f aca="false">G86</f>
        <v>1a</v>
      </c>
      <c r="H104" s="312" t="str">
        <f aca="false">H86</f>
        <v>03 a 09 Fev</v>
      </c>
      <c r="I104" s="296" t="str">
        <f aca="false">IF(L104=0,"",IF(Jogos!BG27=0,"x","ѵ"))</f>
        <v>x</v>
      </c>
      <c r="J104" s="295" t="str">
        <f aca="false">Jogos!CB27</f>
        <v>DANIEL CHAGAS perdeu para PEDRO SANTOS por 2x6 1x6</v>
      </c>
      <c r="K104" s="295" t="str">
        <f aca="false">Jogos!C27</f>
        <v/>
      </c>
      <c r="L104" s="297" t="n">
        <f aca="false">IF(Jogos!BH27="x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Turno'!D27,Historia!$A$2:$I$527,9,0)=0,"",VLOOKUP('Result do Turno'!D27,Historia!$A$2:$I$527,9,0))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Turno'!EL27</f>
        <v>0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Turno'!D27,Historia!$A$2:$I$527,8,0)=0,"",VLOOKUP('Result do Turno'!D27,Historia!$A$2:$I$527,8,0))</f>
        <v>32</v>
      </c>
      <c r="G106" s="294" t="str">
        <f aca="false">G88</f>
        <v>2a</v>
      </c>
      <c r="H106" s="312" t="str">
        <f aca="false">H88</f>
        <v>10 a 16 Fev</v>
      </c>
      <c r="I106" s="296" t="str">
        <f aca="false">IF(L106=0,"",IF(Jogos!BI27=0,"x","ѵ"))</f>
        <v>x</v>
      </c>
      <c r="J106" s="295" t="str">
        <f aca="false">Jogos!CC27</f>
        <v>DANIEL CHAGAS perdeu para CLEITON BORGES por 0x6 0x6</v>
      </c>
      <c r="K106" s="295" t="str">
        <f aca="false">Jogos!E27</f>
        <v/>
      </c>
      <c r="L106" s="297" t="n">
        <f aca="false">IF(Jogos!BJ27="x x",0,1)</f>
        <v>1</v>
      </c>
      <c r="O106" s="274"/>
      <c r="P106" s="299"/>
      <c r="Q106" s="236" t="s">
        <v>169</v>
      </c>
      <c r="R106" s="185" t="n">
        <f aca="false">'Result do Turno'!EM27</f>
        <v>10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Turno'!D27,Historia!$A$2:$I$527,7,0)=0,"",VLOOKUP('Result do Turno'!D27,Historia!$A$2:$I$527,7,0))</f>
        <v>53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Turno'!EN27</f>
        <v>-10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str">
        <f aca="false">IF(VLOOKUP('Result do Turno'!D27,Historia!$A$2:$I$527,6,0)=0,"",VLOOKUP('Result do Turno'!D27,Historia!$A$2:$I$527,6,0))</f>
        <v/>
      </c>
      <c r="G108" s="294" t="str">
        <f aca="false">G90</f>
        <v>3a</v>
      </c>
      <c r="H108" s="312" t="str">
        <f aca="false">H90</f>
        <v>17 a 23 Fev</v>
      </c>
      <c r="I108" s="296" t="str">
        <f aca="false">IF(L108=0,"",IF(Jogos!BK27=0,"x","ѵ"))</f>
        <v>x</v>
      </c>
      <c r="J108" s="295" t="str">
        <f aca="false">Jogos!CD27</f>
        <v>DANIEL CHAGAS perdeu para FRANCISCO ASSIS por 3x6 4x6</v>
      </c>
      <c r="K108" s="295" t="str">
        <f aca="false">Jogos!G27</f>
        <v/>
      </c>
      <c r="L108" s="297" t="n">
        <f aca="false">IF(Jogos!BL27="x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str">
        <f aca="false">IF(VLOOKUP('Result do Turno'!D27,Historia!$A$2:$I$527,5,0)=0,"",VLOOKUP('Result do Turno'!D27,Historia!$A$2:$I$527,5,0))</f>
        <v/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Turno'!EO27</f>
        <v>10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str">
        <f aca="false">IF(VLOOKUP('Result do Turno'!D27,Historia!$A$2:$I$527,4,0)=0,"",VLOOKUP('Result do Turno'!D27,Historia!$A$2:$I$527,4,0))</f>
        <v/>
      </c>
      <c r="G110" s="294" t="str">
        <f aca="false">G92</f>
        <v>4a</v>
      </c>
      <c r="H110" s="312" t="str">
        <f aca="false">H92</f>
        <v>24 Fev a 01 Mar</v>
      </c>
      <c r="I110" s="296" t="str">
        <f aca="false">IF(L110=0,"",IF(Jogos!BM27=0,"x","ѵ"))</f>
        <v>x</v>
      </c>
      <c r="J110" s="295" t="str">
        <f aca="false">Jogos!CE27</f>
        <v>DANIEL CHAGAS perdeu para ISAIAS LOPES por WxO</v>
      </c>
      <c r="K110" s="295" t="str">
        <f aca="false">Jogos!I27</f>
        <v/>
      </c>
      <c r="L110" s="297" t="n">
        <f aca="false">IF(Jogos!BN27="x x",0,1)</f>
        <v>1</v>
      </c>
      <c r="O110" s="274"/>
      <c r="P110" s="299"/>
      <c r="Q110" s="236" t="s">
        <v>169</v>
      </c>
      <c r="R110" s="185" t="n">
        <f aca="false">'Result do Turno'!EP27</f>
        <v>60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str">
        <f aca="false">IF(VLOOKUP('Result do Turno'!D27,Historia!$A$2:$I$527,3,0)=0,"",VLOOKUP('Result do Turno'!D27,Historia!$A$2:$I$527,3,0))</f>
        <v/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Turno'!EQ27</f>
        <v>-50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str">
        <f aca="false">IF(VLOOKUP('Result do Turno'!D27,Historia!$A$2:$I$527,2,0)=0,"",VLOOKUP('Result do Turno'!D27,Historia!$A$2:$I$527,2,0))</f>
        <v/>
      </c>
      <c r="G112" s="294" t="str">
        <f aca="false">G94</f>
        <v>5a</v>
      </c>
      <c r="H112" s="312" t="str">
        <f aca="false">H94</f>
        <v>02 a 08 Mar</v>
      </c>
      <c r="I112" s="296" t="str">
        <f aca="false">IF(L112=0,"",IF(Jogos!BO27=0,"x","ѵ"))</f>
        <v>x</v>
      </c>
      <c r="J112" s="295" t="str">
        <f aca="false">Jogos!CF27</f>
        <v>DANIEL CHAGAS perdeu para LUCIANO CASTRO por WxO</v>
      </c>
      <c r="K112" s="295" t="str">
        <f aca="false">Jogos!K72</f>
        <v/>
      </c>
      <c r="L112" s="297" t="n">
        <f aca="false">IF(Jogos!BP27="x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747">
      <formula>E6=0</formula>
    </cfRule>
    <cfRule type="expression" priority="3" aboveAverage="0" equalAverage="0" bottom="0" percent="0" rank="0" text="" dxfId="748">
      <formula>E6=1</formula>
    </cfRule>
  </conditionalFormatting>
  <conditionalFormatting sqref="K32 K34 K36 K38 K40">
    <cfRule type="expression" priority="4" aboveAverage="0" equalAverage="0" bottom="0" percent="0" rank="0" text="" dxfId="749">
      <formula>$D$27=K32</formula>
    </cfRule>
    <cfRule type="expression" priority="5" aboveAverage="0" equalAverage="0" bottom="0" percent="0" rank="0" text="" dxfId="750">
      <formula>$D$9</formula>
    </cfRule>
  </conditionalFormatting>
  <conditionalFormatting sqref="K54">
    <cfRule type="expression" priority="6" aboveAverage="0" equalAverage="0" bottom="0" percent="0" rank="0" text="" dxfId="751">
      <formula>$D$45=K54</formula>
    </cfRule>
  </conditionalFormatting>
  <conditionalFormatting sqref="K68 K70 K72 K74 K76">
    <cfRule type="expression" priority="7" aboveAverage="0" equalAverage="0" bottom="0" percent="0" rank="0" text="" dxfId="752">
      <formula>$D$63=K68</formula>
    </cfRule>
    <cfRule type="expression" priority="8" aboveAverage="0" equalAverage="0" bottom="0" percent="0" rank="0" text="" dxfId="753">
      <formula>$D$9</formula>
    </cfRule>
  </conditionalFormatting>
  <conditionalFormatting sqref="K86 K88 K90 K92 K94">
    <cfRule type="expression" priority="9" aboveAverage="0" equalAverage="0" bottom="0" percent="0" rank="0" text="" dxfId="754">
      <formula>$D$81=K86</formula>
    </cfRule>
    <cfRule type="expression" priority="10" aboveAverage="0" equalAverage="0" bottom="0" percent="0" rank="0" text="" dxfId="755">
      <formula>$D$9</formula>
    </cfRule>
  </conditionalFormatting>
  <conditionalFormatting sqref="K50">
    <cfRule type="expression" priority="11" aboveAverage="0" equalAverage="0" bottom="0" percent="0" rank="0" text="" dxfId="756">
      <formula>$D$45=K50</formula>
    </cfRule>
  </conditionalFormatting>
  <conditionalFormatting sqref="K52">
    <cfRule type="expression" priority="12" aboveAverage="0" equalAverage="0" bottom="0" percent="0" rank="0" text="" dxfId="757">
      <formula>$D$45=K52</formula>
    </cfRule>
  </conditionalFormatting>
  <conditionalFormatting sqref="K56">
    <cfRule type="expression" priority="13" aboveAverage="0" equalAverage="0" bottom="0" percent="0" rank="0" text="" dxfId="758">
      <formula>$D$45=K56</formula>
    </cfRule>
  </conditionalFormatting>
  <conditionalFormatting sqref="K58">
    <cfRule type="expression" priority="14" aboveAverage="0" equalAverage="0" bottom="0" percent="0" rank="0" text="" dxfId="759">
      <formula>$D$45=K58</formula>
    </cfRule>
  </conditionalFormatting>
  <conditionalFormatting sqref="K14">
    <cfRule type="expression" priority="15" aboveAverage="0" equalAverage="0" bottom="0" percent="0" rank="0" text="" dxfId="760">
      <formula>$D$9=K14</formula>
    </cfRule>
  </conditionalFormatting>
  <conditionalFormatting sqref="K16">
    <cfRule type="expression" priority="16" aboveAverage="0" equalAverage="0" bottom="0" percent="0" rank="0" text="" dxfId="761">
      <formula>$D$9=K16</formula>
    </cfRule>
  </conditionalFormatting>
  <conditionalFormatting sqref="K18">
    <cfRule type="expression" priority="17" aboveAverage="0" equalAverage="0" bottom="0" percent="0" rank="0" text="" dxfId="762">
      <formula>$D$9=K18</formula>
    </cfRule>
  </conditionalFormatting>
  <conditionalFormatting sqref="K20">
    <cfRule type="expression" priority="18" aboveAverage="0" equalAverage="0" bottom="0" percent="0" rank="0" text="" dxfId="763">
      <formula>$D$9=K20</formula>
    </cfRule>
  </conditionalFormatting>
  <conditionalFormatting sqref="K22">
    <cfRule type="expression" priority="19" aboveAverage="0" equalAverage="0" bottom="0" percent="0" rank="0" text="" dxfId="764">
      <formula>$D$9=K22</formula>
    </cfRule>
  </conditionalFormatting>
  <conditionalFormatting sqref="K104">
    <cfRule type="expression" priority="20" aboveAverage="0" equalAverage="0" bottom="0" percent="0" rank="0" text="" dxfId="765">
      <formula>$D$99=K104</formula>
    </cfRule>
  </conditionalFormatting>
  <conditionalFormatting sqref="K106">
    <cfRule type="expression" priority="21" aboveAverage="0" equalAverage="0" bottom="0" percent="0" rank="0" text="" dxfId="766">
      <formula>$D$99=K106</formula>
    </cfRule>
  </conditionalFormatting>
  <conditionalFormatting sqref="K108">
    <cfRule type="expression" priority="22" aboveAverage="0" equalAverage="0" bottom="0" percent="0" rank="0" text="" dxfId="767">
      <formula>$D$99=K108</formula>
    </cfRule>
  </conditionalFormatting>
  <conditionalFormatting sqref="K110">
    <cfRule type="expression" priority="23" aboveAverage="0" equalAverage="0" bottom="0" percent="0" rank="0" text="" dxfId="768">
      <formula>$D$99=K110</formula>
    </cfRule>
  </conditionalFormatting>
  <conditionalFormatting sqref="K112">
    <cfRule type="expression" priority="24" aboveAverage="0" equalAverage="0" bottom="0" percent="0" rank="0" text="" dxfId="769">
      <formula>$D$99=K112</formula>
    </cfRule>
  </conditionalFormatting>
  <conditionalFormatting sqref="I14">
    <cfRule type="cellIs" priority="25" operator="equal" aboveAverage="0" equalAverage="0" bottom="0" percent="0" rank="0" text="" dxfId="770">
      <formula>"ѵ"</formula>
    </cfRule>
    <cfRule type="cellIs" priority="26" operator="equal" aboveAverage="0" equalAverage="0" bottom="0" percent="0" rank="0" text="" dxfId="771">
      <formula>"x"</formula>
    </cfRule>
  </conditionalFormatting>
  <conditionalFormatting sqref="I16">
    <cfRule type="cellIs" priority="27" operator="equal" aboveAverage="0" equalAverage="0" bottom="0" percent="0" rank="0" text="" dxfId="772">
      <formula>"ѵ"</formula>
    </cfRule>
    <cfRule type="cellIs" priority="28" operator="equal" aboveAverage="0" equalAverage="0" bottom="0" percent="0" rank="0" text="" dxfId="773">
      <formula>"x"</formula>
    </cfRule>
  </conditionalFormatting>
  <conditionalFormatting sqref="I18">
    <cfRule type="cellIs" priority="29" operator="equal" aboveAverage="0" equalAverage="0" bottom="0" percent="0" rank="0" text="" dxfId="774">
      <formula>"ѵ"</formula>
    </cfRule>
    <cfRule type="cellIs" priority="30" operator="equal" aboveAverage="0" equalAverage="0" bottom="0" percent="0" rank="0" text="" dxfId="775">
      <formula>"x"</formula>
    </cfRule>
  </conditionalFormatting>
  <conditionalFormatting sqref="I20">
    <cfRule type="cellIs" priority="31" operator="equal" aboveAverage="0" equalAverage="0" bottom="0" percent="0" rank="0" text="" dxfId="776">
      <formula>"ѵ"</formula>
    </cfRule>
    <cfRule type="cellIs" priority="32" operator="equal" aboveAverage="0" equalAverage="0" bottom="0" percent="0" rank="0" text="" dxfId="777">
      <formula>"x"</formula>
    </cfRule>
  </conditionalFormatting>
  <conditionalFormatting sqref="I22">
    <cfRule type="cellIs" priority="33" operator="equal" aboveAverage="0" equalAverage="0" bottom="0" percent="0" rank="0" text="" dxfId="778">
      <formula>"ѵ"</formula>
    </cfRule>
    <cfRule type="cellIs" priority="34" operator="equal" aboveAverage="0" equalAverage="0" bottom="0" percent="0" rank="0" text="" dxfId="779">
      <formula>"x"</formula>
    </cfRule>
  </conditionalFormatting>
  <conditionalFormatting sqref="I50">
    <cfRule type="cellIs" priority="35" operator="equal" aboveAverage="0" equalAverage="0" bottom="0" percent="0" rank="0" text="" dxfId="780">
      <formula>"ѵ"</formula>
    </cfRule>
    <cfRule type="cellIs" priority="36" operator="equal" aboveAverage="0" equalAverage="0" bottom="0" percent="0" rank="0" text="" dxfId="781">
      <formula>"x"</formula>
    </cfRule>
  </conditionalFormatting>
  <conditionalFormatting sqref="I52">
    <cfRule type="cellIs" priority="37" operator="equal" aboveAverage="0" equalAverage="0" bottom="0" percent="0" rank="0" text="" dxfId="782">
      <formula>"ѵ"</formula>
    </cfRule>
    <cfRule type="cellIs" priority="38" operator="equal" aboveAverage="0" equalAverage="0" bottom="0" percent="0" rank="0" text="" dxfId="783">
      <formula>"x"</formula>
    </cfRule>
  </conditionalFormatting>
  <conditionalFormatting sqref="I54">
    <cfRule type="cellIs" priority="39" operator="equal" aboveAverage="0" equalAverage="0" bottom="0" percent="0" rank="0" text="" dxfId="784">
      <formula>"ѵ"</formula>
    </cfRule>
    <cfRule type="cellIs" priority="40" operator="equal" aboveAverage="0" equalAverage="0" bottom="0" percent="0" rank="0" text="" dxfId="785">
      <formula>"x"</formula>
    </cfRule>
  </conditionalFormatting>
  <conditionalFormatting sqref="I56">
    <cfRule type="cellIs" priority="41" operator="equal" aboveAverage="0" equalAverage="0" bottom="0" percent="0" rank="0" text="" dxfId="786">
      <formula>"ѵ"</formula>
    </cfRule>
    <cfRule type="cellIs" priority="42" operator="equal" aboveAverage="0" equalAverage="0" bottom="0" percent="0" rank="0" text="" dxfId="787">
      <formula>"x"</formula>
    </cfRule>
  </conditionalFormatting>
  <conditionalFormatting sqref="I58">
    <cfRule type="cellIs" priority="43" operator="equal" aboveAverage="0" equalAverage="0" bottom="0" percent="0" rank="0" text="" dxfId="788">
      <formula>"ѵ"</formula>
    </cfRule>
    <cfRule type="cellIs" priority="44" operator="equal" aboveAverage="0" equalAverage="0" bottom="0" percent="0" rank="0" text="" dxfId="789">
      <formula>"x"</formula>
    </cfRule>
  </conditionalFormatting>
  <conditionalFormatting sqref="I68">
    <cfRule type="cellIs" priority="45" operator="equal" aboveAverage="0" equalAverage="0" bottom="0" percent="0" rank="0" text="" dxfId="790">
      <formula>"ѵ"</formula>
    </cfRule>
    <cfRule type="cellIs" priority="46" operator="equal" aboveAverage="0" equalAverage="0" bottom="0" percent="0" rank="0" text="" dxfId="791">
      <formula>"x"</formula>
    </cfRule>
  </conditionalFormatting>
  <conditionalFormatting sqref="I70">
    <cfRule type="cellIs" priority="47" operator="equal" aboveAverage="0" equalAverage="0" bottom="0" percent="0" rank="0" text="" dxfId="792">
      <formula>"ѵ"</formula>
    </cfRule>
    <cfRule type="cellIs" priority="48" operator="equal" aboveAverage="0" equalAverage="0" bottom="0" percent="0" rank="0" text="" dxfId="793">
      <formula>"x"</formula>
    </cfRule>
  </conditionalFormatting>
  <conditionalFormatting sqref="I72">
    <cfRule type="cellIs" priority="49" operator="equal" aboveAverage="0" equalAverage="0" bottom="0" percent="0" rank="0" text="" dxfId="794">
      <formula>"ѵ"</formula>
    </cfRule>
    <cfRule type="cellIs" priority="50" operator="equal" aboveAverage="0" equalAverage="0" bottom="0" percent="0" rank="0" text="" dxfId="795">
      <formula>"x"</formula>
    </cfRule>
  </conditionalFormatting>
  <conditionalFormatting sqref="I74">
    <cfRule type="cellIs" priority="51" operator="equal" aboveAverage="0" equalAverage="0" bottom="0" percent="0" rank="0" text="" dxfId="796">
      <formula>"ѵ"</formula>
    </cfRule>
    <cfRule type="cellIs" priority="52" operator="equal" aboveAverage="0" equalAverage="0" bottom="0" percent="0" rank="0" text="" dxfId="797">
      <formula>"x"</formula>
    </cfRule>
  </conditionalFormatting>
  <conditionalFormatting sqref="I76">
    <cfRule type="cellIs" priority="53" operator="equal" aboveAverage="0" equalAverage="0" bottom="0" percent="0" rank="0" text="" dxfId="798">
      <formula>"ѵ"</formula>
    </cfRule>
    <cfRule type="cellIs" priority="54" operator="equal" aboveAverage="0" equalAverage="0" bottom="0" percent="0" rank="0" text="" dxfId="799">
      <formula>"x"</formula>
    </cfRule>
  </conditionalFormatting>
  <conditionalFormatting sqref="I86">
    <cfRule type="cellIs" priority="55" operator="equal" aboveAverage="0" equalAverage="0" bottom="0" percent="0" rank="0" text="" dxfId="800">
      <formula>"ѵ"</formula>
    </cfRule>
    <cfRule type="cellIs" priority="56" operator="equal" aboveAverage="0" equalAverage="0" bottom="0" percent="0" rank="0" text="" dxfId="801">
      <formula>"x"</formula>
    </cfRule>
  </conditionalFormatting>
  <conditionalFormatting sqref="I88">
    <cfRule type="cellIs" priority="57" operator="equal" aboveAverage="0" equalAverage="0" bottom="0" percent="0" rank="0" text="" dxfId="802">
      <formula>"ѵ"</formula>
    </cfRule>
    <cfRule type="cellIs" priority="58" operator="equal" aboveAverage="0" equalAverage="0" bottom="0" percent="0" rank="0" text="" dxfId="803">
      <formula>"x"</formula>
    </cfRule>
  </conditionalFormatting>
  <conditionalFormatting sqref="I90">
    <cfRule type="cellIs" priority="59" operator="equal" aboveAverage="0" equalAverage="0" bottom="0" percent="0" rank="0" text="" dxfId="804">
      <formula>"ѵ"</formula>
    </cfRule>
    <cfRule type="cellIs" priority="60" operator="equal" aboveAverage="0" equalAverage="0" bottom="0" percent="0" rank="0" text="" dxfId="805">
      <formula>"x"</formula>
    </cfRule>
  </conditionalFormatting>
  <conditionalFormatting sqref="I92">
    <cfRule type="cellIs" priority="61" operator="equal" aboveAverage="0" equalAverage="0" bottom="0" percent="0" rank="0" text="" dxfId="806">
      <formula>"ѵ"</formula>
    </cfRule>
    <cfRule type="cellIs" priority="62" operator="equal" aboveAverage="0" equalAverage="0" bottom="0" percent="0" rank="0" text="" dxfId="807">
      <formula>"x"</formula>
    </cfRule>
  </conditionalFormatting>
  <conditionalFormatting sqref="I94">
    <cfRule type="cellIs" priority="63" operator="equal" aboveAverage="0" equalAverage="0" bottom="0" percent="0" rank="0" text="" dxfId="808">
      <formula>"ѵ"</formula>
    </cfRule>
    <cfRule type="cellIs" priority="64" operator="equal" aboveAverage="0" equalAverage="0" bottom="0" percent="0" rank="0" text="" dxfId="809">
      <formula>"x"</formula>
    </cfRule>
  </conditionalFormatting>
  <conditionalFormatting sqref="I104">
    <cfRule type="cellIs" priority="65" operator="equal" aboveAverage="0" equalAverage="0" bottom="0" percent="0" rank="0" text="" dxfId="810">
      <formula>"ѵ"</formula>
    </cfRule>
    <cfRule type="cellIs" priority="66" operator="equal" aboveAverage="0" equalAverage="0" bottom="0" percent="0" rank="0" text="" dxfId="811">
      <formula>"x"</formula>
    </cfRule>
  </conditionalFormatting>
  <conditionalFormatting sqref="I106">
    <cfRule type="cellIs" priority="67" operator="equal" aboveAverage="0" equalAverage="0" bottom="0" percent="0" rank="0" text="" dxfId="812">
      <formula>"ѵ"</formula>
    </cfRule>
    <cfRule type="cellIs" priority="68" operator="equal" aboveAverage="0" equalAverage="0" bottom="0" percent="0" rank="0" text="" dxfId="813">
      <formula>"x"</formula>
    </cfRule>
  </conditionalFormatting>
  <conditionalFormatting sqref="I108">
    <cfRule type="cellIs" priority="69" operator="equal" aboveAverage="0" equalAverage="0" bottom="0" percent="0" rank="0" text="" dxfId="814">
      <formula>"ѵ"</formula>
    </cfRule>
    <cfRule type="cellIs" priority="70" operator="equal" aboveAverage="0" equalAverage="0" bottom="0" percent="0" rank="0" text="" dxfId="815">
      <formula>"x"</formula>
    </cfRule>
  </conditionalFormatting>
  <conditionalFormatting sqref="I110">
    <cfRule type="cellIs" priority="71" operator="equal" aboveAverage="0" equalAverage="0" bottom="0" percent="0" rank="0" text="" dxfId="816">
      <formula>"ѵ"</formula>
    </cfRule>
    <cfRule type="cellIs" priority="72" operator="equal" aboveAverage="0" equalAverage="0" bottom="0" percent="0" rank="0" text="" dxfId="817">
      <formula>"x"</formula>
    </cfRule>
  </conditionalFormatting>
  <conditionalFormatting sqref="I112">
    <cfRule type="cellIs" priority="73" operator="equal" aboveAverage="0" equalAverage="0" bottom="0" percent="0" rank="0" text="" dxfId="818">
      <formula>"ѵ"</formula>
    </cfRule>
    <cfRule type="cellIs" priority="74" operator="equal" aboveAverage="0" equalAverage="0" bottom="0" percent="0" rank="0" text="" dxfId="819">
      <formula>"x"</formula>
    </cfRule>
  </conditionalFormatting>
  <conditionalFormatting sqref="I32">
    <cfRule type="cellIs" priority="75" operator="equal" aboveAverage="0" equalAverage="0" bottom="0" percent="0" rank="0" text="" dxfId="820">
      <formula>"ѵ"</formula>
    </cfRule>
    <cfRule type="cellIs" priority="76" operator="equal" aboveAverage="0" equalAverage="0" bottom="0" percent="0" rank="0" text="" dxfId="821">
      <formula>"x"</formula>
    </cfRule>
  </conditionalFormatting>
  <conditionalFormatting sqref="I34">
    <cfRule type="cellIs" priority="77" operator="equal" aboveAverage="0" equalAverage="0" bottom="0" percent="0" rank="0" text="" dxfId="822">
      <formula>"ѵ"</formula>
    </cfRule>
    <cfRule type="cellIs" priority="78" operator="equal" aboveAverage="0" equalAverage="0" bottom="0" percent="0" rank="0" text="" dxfId="823">
      <formula>"x"</formula>
    </cfRule>
  </conditionalFormatting>
  <conditionalFormatting sqref="I36">
    <cfRule type="cellIs" priority="79" operator="equal" aboveAverage="0" equalAverage="0" bottom="0" percent="0" rank="0" text="" dxfId="824">
      <formula>"ѵ"</formula>
    </cfRule>
    <cfRule type="cellIs" priority="80" operator="equal" aboveAverage="0" equalAverage="0" bottom="0" percent="0" rank="0" text="" dxfId="825">
      <formula>"x"</formula>
    </cfRule>
  </conditionalFormatting>
  <conditionalFormatting sqref="I38">
    <cfRule type="cellIs" priority="81" operator="equal" aboveAverage="0" equalAverage="0" bottom="0" percent="0" rank="0" text="" dxfId="826">
      <formula>"ѵ"</formula>
    </cfRule>
    <cfRule type="cellIs" priority="82" operator="equal" aboveAverage="0" equalAverage="0" bottom="0" percent="0" rank="0" text="" dxfId="827">
      <formula>"x"</formula>
    </cfRule>
  </conditionalFormatting>
  <conditionalFormatting sqref="I40">
    <cfRule type="cellIs" priority="83" operator="equal" aboveAverage="0" equalAverage="0" bottom="0" percent="0" rank="0" text="" dxfId="828">
      <formula>"ѵ"</formula>
    </cfRule>
    <cfRule type="cellIs" priority="84" operator="equal" aboveAverage="0" equalAverage="0" bottom="0" percent="0" rank="0" text="" dxfId="829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19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9.29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Turno'!C29</f>
        <v>GRUPO D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Turno'!D31</f>
        <v>MARCUS MAMEDE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MARCUS MAMEDE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3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Turno'!EJ31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Turno'!C31</f>
        <v>19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Turno'!C31,'Result do Turno'!FY31:FZ36,2,0)</f>
        <v>21</v>
      </c>
      <c r="K13" s="257"/>
      <c r="L13" s="283"/>
      <c r="O13" s="274"/>
      <c r="P13" s="289" t="s">
        <v>164</v>
      </c>
      <c r="Q13" s="289"/>
      <c r="R13" s="293" t="n">
        <f aca="false">'Result do Turno'!EK31</f>
        <v>2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Turno'!D31,Historia!$A$2:$J$527,10,0)=0,"",VLOOKUP('Result do Turno'!D31,Historia!$A$2:$J$527,10,0))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IF(L14=0,"",IF(Jogos!BG31=0,"x","ѵ"))</f>
        <v>x</v>
      </c>
      <c r="J14" s="295" t="str">
        <f aca="false">Jogos!CB31</f>
        <v>MARCUS MAMEDE perdeu para ADRIANO CHIARI por Rx</v>
      </c>
      <c r="K14" s="295" t="str">
        <f aca="false">Jogos!C31</f>
        <v/>
      </c>
      <c r="L14" s="297" t="n">
        <f aca="false">IF(Jogos!BH31="x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Turno'!D31,Historia!$A$2:$I$527,9,0)=0,"",VLOOKUP('Result do Turno'!D31,Historia!$A$2:$I$527,9,0))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Turno'!EL31</f>
        <v>4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Turno'!D31,Historia!$A$2:$I$527,8,0)=0,"",VLOOKUP('Result do Turno'!D31,Historia!$A$2:$I$527,8,0))</f>
        <v>13</v>
      </c>
      <c r="G16" s="294" t="s">
        <v>168</v>
      </c>
      <c r="H16" s="295" t="str">
        <f aca="false">PARAMETROS!H5</f>
        <v>30 a 05 Jun</v>
      </c>
      <c r="I16" s="296" t="str">
        <f aca="false">IF(L16=0,"",IF(Jogos!BI31=0,"x","ѵ"))</f>
        <v>x</v>
      </c>
      <c r="J16" s="295" t="str">
        <f aca="false">Jogos!CC31</f>
        <v>MARCUS MAMEDE perdeu para JOAO RIBEIRO por 3x6 5x7</v>
      </c>
      <c r="K16" s="295" t="str">
        <f aca="false">Jogos!E31</f>
        <v/>
      </c>
      <c r="L16" s="297" t="n">
        <f aca="false">IF(Jogos!BJ31="x x",0,1)</f>
        <v>1</v>
      </c>
      <c r="O16" s="274"/>
      <c r="P16" s="299"/>
      <c r="Q16" s="236" t="s">
        <v>169</v>
      </c>
      <c r="R16" s="185" t="n">
        <f aca="false">'Result do Turno'!EM31</f>
        <v>6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Turno'!D31,Historia!$A$2:$I$527,7,0)=0,"",VLOOKUP('Result do Turno'!D31,Historia!$A$2:$I$527,7,0))</f>
        <v>14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Turno'!EN31</f>
        <v>-2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Turno'!D31,Historia!$A$2:$I$527,6,0)=0,"",VLOOKUP('Result do Turno'!D31,Historia!$A$2:$I$527,6,0))</f>
        <v>23</v>
      </c>
      <c r="G18" s="294" t="s">
        <v>171</v>
      </c>
      <c r="H18" s="295" t="str">
        <f aca="false">PARAMETROS!H6</f>
        <v>06 a 12 Jun</v>
      </c>
      <c r="I18" s="296" t="str">
        <f aca="false">IF(L18=0,"",IF(Jogos!BK31=0,"x","ѵ"))</f>
        <v>ѵ</v>
      </c>
      <c r="J18" s="295" t="str">
        <f aca="false">Jogos!CD31</f>
        <v>MARCUS MAMEDE venceu CARLOS EWBANK por 6x4 6x2</v>
      </c>
      <c r="K18" s="295" t="str">
        <f aca="false">Jogos!G31</f>
        <v/>
      </c>
      <c r="L18" s="297" t="n">
        <f aca="false">IF(Jogos!BL31="x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str">
        <f aca="false">IF(VLOOKUP('Result do Turno'!D31,Historia!$A$2:$I$527,5,0)=0,"",VLOOKUP('Result do Turno'!D31,Historia!$A$2:$I$527,5,0))</f>
        <v/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Turno'!EO31</f>
        <v>44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Turno'!D31,Historia!$A$2:$I$527,4,0)=0,"",VLOOKUP('Result do Turno'!D31,Historia!$A$2:$I$527,4,0))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IF(L20=0,"",IF(Jogos!BM31=0,"x","ѵ"))</f>
        <v>ѵ</v>
      </c>
      <c r="J20" s="295" t="str">
        <f aca="false">Jogos!CE31</f>
        <v>MARCUS MAMEDE venceu RAFAEL NOGUEIRA por WxO</v>
      </c>
      <c r="K20" s="295" t="str">
        <f aca="false">Jogos!I31</f>
        <v/>
      </c>
      <c r="L20" s="297" t="n">
        <f aca="false">IF(Jogos!BN31="x x",0,1)</f>
        <v>1</v>
      </c>
      <c r="O20" s="274"/>
      <c r="P20" s="299"/>
      <c r="Q20" s="236" t="s">
        <v>169</v>
      </c>
      <c r="R20" s="185" t="n">
        <f aca="false">'Result do Turno'!EP31</f>
        <v>45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Turno'!D31,Historia!$A$2:$I$527,3,0)=0,"",VLOOKUP('Result do Turno'!D31,Historia!$A$2:$I$527,3,0))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Turno'!EQ31</f>
        <v>-1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Turno'!D31,Historia!$A$2:$I$527,2,0)=0,"",VLOOKUP('Result do Turno'!D31,Historia!$A$2:$I$527,2,0))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IF(L22=0,"",IF(Jogos!BO31=0,"x","ѵ"))</f>
        <v>x</v>
      </c>
      <c r="J22" s="295" t="str">
        <f aca="false">Jogos!CF31</f>
        <v>MARCUS MAMEDE perdeu para DANIEL PRADO por 2x6 5x7</v>
      </c>
      <c r="K22" s="295" t="str">
        <f aca="false">Jogos!K31</f>
        <v/>
      </c>
      <c r="L22" s="297" t="n">
        <f aca="false">IF(Jogos!BP31="x x",0,1)</f>
        <v>1</v>
      </c>
      <c r="O22" s="274"/>
      <c r="U22" s="283"/>
    </row>
    <row r="23" customFormat="false" ht="15.75" hidden="false" customHeight="false" outlineLevel="0" collapsed="false">
      <c r="B23" s="302"/>
      <c r="C23" s="303"/>
      <c r="D23" s="304"/>
      <c r="E23" s="304"/>
      <c r="F23" s="305"/>
      <c r="G23" s="305"/>
      <c r="H23" s="306"/>
      <c r="I23" s="305"/>
      <c r="J23" s="306"/>
      <c r="K23" s="305"/>
      <c r="L23" s="308"/>
      <c r="O23" s="302"/>
      <c r="P23" s="305"/>
      <c r="Q23" s="305"/>
      <c r="R23" s="305"/>
      <c r="S23" s="305"/>
      <c r="T23" s="305"/>
      <c r="U23" s="308"/>
    </row>
    <row r="24" customFormat="false" ht="15.75" hidden="false" customHeight="false" outlineLevel="0" collapsed="false">
      <c r="C24" s="309"/>
    </row>
    <row r="26" customFormat="false" ht="15" hidden="false" customHeight="false" outlineLevel="0" collapsed="false">
      <c r="B26" s="268"/>
      <c r="C26" s="269"/>
      <c r="D26" s="270"/>
      <c r="E26" s="270"/>
      <c r="F26" s="271"/>
      <c r="G26" s="271"/>
      <c r="H26" s="271"/>
      <c r="I26" s="271"/>
      <c r="J26" s="271"/>
      <c r="K26" s="271"/>
      <c r="L26" s="272"/>
      <c r="O26" s="268"/>
      <c r="P26" s="269"/>
      <c r="Q26" s="269"/>
      <c r="R26" s="269"/>
      <c r="S26" s="269"/>
      <c r="T26" s="269"/>
      <c r="U26" s="273"/>
    </row>
    <row r="27" customFormat="false" ht="21" hidden="false" customHeight="false" outlineLevel="0" collapsed="false">
      <c r="B27" s="274"/>
      <c r="C27" s="275" t="n">
        <v>2</v>
      </c>
      <c r="D27" s="276" t="str">
        <f aca="false">'Result do Turno'!D32</f>
        <v>DANIEL PRADO</v>
      </c>
      <c r="E27" s="276"/>
      <c r="F27" s="267"/>
      <c r="G27" s="277" t="e">
        <f aca="false">CONCATENATE("Contatos:  ",VLOOKUP(TRIM(D27),contatos!#ref!,3,0),"   ",VLOOKUP(TRIM(D27),contatos!#ref!,2,0))</f>
        <v>#NAME?</v>
      </c>
      <c r="H27" s="277"/>
      <c r="I27" s="277"/>
      <c r="J27" s="278"/>
      <c r="K27" s="278"/>
      <c r="L27" s="280"/>
      <c r="O27" s="274"/>
      <c r="P27" s="281" t="str">
        <f aca="false">D27</f>
        <v>DANIEL PRADO</v>
      </c>
      <c r="Q27" s="281"/>
      <c r="R27" s="282" t="s">
        <v>155</v>
      </c>
      <c r="S27" s="282" t="s">
        <v>156</v>
      </c>
      <c r="T27" s="282" t="s">
        <v>157</v>
      </c>
      <c r="U27" s="283"/>
    </row>
    <row r="28" customFormat="false" ht="15" hidden="false" customHeight="false" outlineLevel="0" collapsed="false">
      <c r="B28" s="274"/>
      <c r="L28" s="284"/>
      <c r="O28" s="274"/>
      <c r="U28" s="283"/>
    </row>
    <row r="29" customFormat="false" ht="15" hidden="false" customHeight="true" outlineLevel="0" collapsed="false">
      <c r="B29" s="274"/>
      <c r="C29" s="285" t="s">
        <v>158</v>
      </c>
      <c r="D29" s="285"/>
      <c r="E29" s="286" t="n">
        <f aca="false">E31-E30+C27</f>
        <v>1</v>
      </c>
      <c r="G29" s="287" t="s">
        <v>159</v>
      </c>
      <c r="H29" s="288" t="s">
        <v>160</v>
      </c>
      <c r="I29" s="287"/>
      <c r="J29" s="288" t="s">
        <v>115</v>
      </c>
      <c r="K29" s="288" t="s">
        <v>161</v>
      </c>
      <c r="L29" s="283"/>
      <c r="O29" s="274"/>
      <c r="P29" s="289" t="s">
        <v>115</v>
      </c>
      <c r="Q29" s="289"/>
      <c r="R29" s="185" t="n">
        <f aca="false">'Result do Turno'!EJ32</f>
        <v>5</v>
      </c>
      <c r="U29" s="283"/>
    </row>
    <row r="30" customFormat="false" ht="15" hidden="false" customHeight="true" outlineLevel="0" collapsed="false">
      <c r="B30" s="274"/>
      <c r="D30" s="290" t="s">
        <v>162</v>
      </c>
      <c r="E30" s="291" t="n">
        <f aca="false">'Result do Turno'!C32</f>
        <v>20</v>
      </c>
      <c r="G30" s="287"/>
      <c r="H30" s="288"/>
      <c r="I30" s="287"/>
      <c r="J30" s="288"/>
      <c r="K30" s="288"/>
      <c r="L30" s="283"/>
      <c r="O30" s="274"/>
      <c r="R30" s="235"/>
      <c r="U30" s="283"/>
    </row>
    <row r="31" customFormat="false" ht="15" hidden="false" customHeight="true" outlineLevel="0" collapsed="false">
      <c r="B31" s="274"/>
      <c r="D31" s="310" t="s">
        <v>163</v>
      </c>
      <c r="E31" s="291" t="str">
        <f aca="false">VLOOKUP('Result do Turno'!C32,'Result do Turno'!FY31:FZ36,2,0)</f>
        <v>19</v>
      </c>
      <c r="K31" s="257"/>
      <c r="L31" s="283"/>
      <c r="O31" s="274"/>
      <c r="P31" s="289" t="s">
        <v>164</v>
      </c>
      <c r="Q31" s="289"/>
      <c r="R31" s="293" t="n">
        <f aca="false">'Result do Turno'!EK32</f>
        <v>5</v>
      </c>
      <c r="U31" s="283"/>
    </row>
    <row r="32" customFormat="false" ht="15.75" hidden="false" customHeight="false" outlineLevel="0" collapsed="false">
      <c r="B32" s="274"/>
      <c r="D32" s="285" t="str">
        <f aca="false">Historia!$J$1</f>
        <v> </v>
      </c>
      <c r="E32" s="311" t="str">
        <f aca="false">IF(VLOOKUP('Result do Turno'!D32,Historia!$A$2:$J$527,10,0)=0,"",VLOOKUP('Result do Turno'!D32,Historia!$A$2:$J$527,10,0))</f>
        <v/>
      </c>
      <c r="G32" s="294" t="str">
        <f aca="false">G14</f>
        <v>1a</v>
      </c>
      <c r="H32" s="312" t="str">
        <f aca="false">H14</f>
        <v>23 a 29 Mai</v>
      </c>
      <c r="I32" s="296" t="str">
        <f aca="false">IF(L32=0,"",IF(Jogos!BG32=0,"x","ѵ"))</f>
        <v>ѵ</v>
      </c>
      <c r="J32" s="295" t="str">
        <f aca="false">Jogos!CB32</f>
        <v>DANIEL PRADO venceu JOAO RIBEIRO por 6x4 7x5</v>
      </c>
      <c r="K32" s="295" t="str">
        <f aca="false">Jogos!C32</f>
        <v/>
      </c>
      <c r="L32" s="297" t="n">
        <f aca="false">IF(Jogos!BH32="x x",0,1)</f>
        <v>1</v>
      </c>
      <c r="O32" s="274"/>
      <c r="R32" s="235"/>
      <c r="U32" s="283"/>
    </row>
    <row r="33" customFormat="false" ht="18" hidden="false" customHeight="true" outlineLevel="0" collapsed="false">
      <c r="B33" s="274"/>
      <c r="C33" s="309"/>
      <c r="D33" s="285" t="str">
        <f aca="false">Historia!$I$1</f>
        <v>  </v>
      </c>
      <c r="E33" s="311" t="str">
        <f aca="false">IF(VLOOKUP('Result do Turno'!D32,Historia!$A$2:$I$527,9,0)=0,"",VLOOKUP('Result do Turno'!D32,Historia!$A$2:$I$527,9,0))</f>
        <v/>
      </c>
      <c r="G33" s="294"/>
      <c r="H33" s="312"/>
      <c r="I33" s="298"/>
      <c r="J33" s="313"/>
      <c r="K33" s="295"/>
      <c r="L33" s="297"/>
      <c r="O33" s="274"/>
      <c r="P33" s="299" t="s">
        <v>166</v>
      </c>
      <c r="Q33" s="236" t="s">
        <v>167</v>
      </c>
      <c r="R33" s="185" t="n">
        <f aca="false">'Result do Turno'!EL32</f>
        <v>10</v>
      </c>
      <c r="U33" s="283"/>
    </row>
    <row r="34" customFormat="false" ht="15.75" hidden="false" customHeight="false" outlineLevel="0" collapsed="false">
      <c r="B34" s="274"/>
      <c r="C34" s="309"/>
      <c r="D34" s="285" t="n">
        <f aca="false">Historia!$H$1</f>
        <v>2020</v>
      </c>
      <c r="E34" s="311" t="n">
        <f aca="false">IF(VLOOKUP('Result do Turno'!D32,Historia!$A$2:$I$527,8,0)=0,"",VLOOKUP('Result do Turno'!D32,Historia!$A$2:$I$527,8,0))</f>
        <v>6</v>
      </c>
      <c r="G34" s="294" t="str">
        <f aca="false">G16</f>
        <v>2a</v>
      </c>
      <c r="H34" s="312" t="str">
        <f aca="false">H16</f>
        <v>30 a 05 Jun</v>
      </c>
      <c r="I34" s="296" t="str">
        <f aca="false">IF(L34=0,"",IF(Jogos!BI32=0,"x","ѵ"))</f>
        <v>ѵ</v>
      </c>
      <c r="J34" s="295" t="str">
        <f aca="false">Jogos!CC32</f>
        <v>DANIEL PRADO venceu CARLOS EWBANK por 6x2 6x2</v>
      </c>
      <c r="K34" s="295" t="str">
        <f aca="false">Jogos!E32</f>
        <v/>
      </c>
      <c r="L34" s="297" t="n">
        <f aca="false">IF(Jogos!BJ32="x x",0,1)</f>
        <v>1</v>
      </c>
      <c r="O34" s="274"/>
      <c r="P34" s="299"/>
      <c r="Q34" s="236" t="s">
        <v>169</v>
      </c>
      <c r="R34" s="185" t="n">
        <f aca="false">'Result do Turno'!EM32</f>
        <v>0</v>
      </c>
      <c r="U34" s="283"/>
    </row>
    <row r="35" customFormat="false" ht="15.75" hidden="false" customHeight="false" outlineLevel="0" collapsed="false">
      <c r="B35" s="274"/>
      <c r="C35" s="309"/>
      <c r="D35" s="285" t="n">
        <f aca="false">Historia!$G$1</f>
        <v>2019</v>
      </c>
      <c r="E35" s="311" t="n">
        <f aca="false">IF(VLOOKUP('Result do Turno'!D32,Historia!$A$2:$I$527,7,0)=0,"",VLOOKUP('Result do Turno'!D32,Historia!$A$2:$I$527,7,0))</f>
        <v>8</v>
      </c>
      <c r="G35" s="294"/>
      <c r="H35" s="312"/>
      <c r="I35" s="298"/>
      <c r="J35" s="313"/>
      <c r="K35" s="295"/>
      <c r="L35" s="297"/>
      <c r="O35" s="274"/>
      <c r="P35" s="299"/>
      <c r="Q35" s="300" t="s">
        <v>170</v>
      </c>
      <c r="R35" s="293" t="n">
        <f aca="false">'Result do Turno'!EN32</f>
        <v>10</v>
      </c>
      <c r="U35" s="283"/>
    </row>
    <row r="36" customFormat="false" ht="15.75" hidden="false" customHeight="false" outlineLevel="0" collapsed="false">
      <c r="B36" s="274"/>
      <c r="C36" s="309"/>
      <c r="D36" s="314" t="n">
        <f aca="false">Historia!$F$1</f>
        <v>2018</v>
      </c>
      <c r="E36" s="311" t="n">
        <f aca="false">IF(VLOOKUP('Result do Turno'!D32,Historia!$A$2:$I$527,6,0)=0,"",VLOOKUP('Result do Turno'!D32,Historia!$A$2:$I$527,6,0))</f>
        <v>11</v>
      </c>
      <c r="G36" s="294" t="str">
        <f aca="false">G18</f>
        <v>3a</v>
      </c>
      <c r="H36" s="312" t="str">
        <f aca="false">H18</f>
        <v>06 a 12 Jun</v>
      </c>
      <c r="I36" s="296" t="str">
        <f aca="false">IF(L36=0,"",IF(Jogos!BK32=0,"x","ѵ"))</f>
        <v>ѵ</v>
      </c>
      <c r="J36" s="295" t="str">
        <f aca="false">Jogos!CD32</f>
        <v>DANIEL PRADO venceu RAFAEL NOGUEIRA por WxO</v>
      </c>
      <c r="K36" s="295" t="str">
        <f aca="false">Jogos!G32</f>
        <v/>
      </c>
      <c r="L36" s="297" t="n">
        <f aca="false">IF(Jogos!BL32="x x",0,1)</f>
        <v>1</v>
      </c>
      <c r="O36" s="274"/>
      <c r="R36" s="235"/>
      <c r="U36" s="283"/>
    </row>
    <row r="37" customFormat="false" ht="15.75" hidden="false" customHeight="false" outlineLevel="0" collapsed="false">
      <c r="B37" s="274"/>
      <c r="C37" s="309"/>
      <c r="D37" s="314" t="n">
        <f aca="false">Historia!$E$1</f>
        <v>2017</v>
      </c>
      <c r="E37" s="311" t="n">
        <f aca="false">IF(VLOOKUP('Result do Turno'!D32,Historia!$A$2:$I$527,5,0)=0,"",VLOOKUP('Result do Turno'!D32,Historia!$A$2:$I$527,5,0))</f>
        <v>15</v>
      </c>
      <c r="G37" s="294"/>
      <c r="H37" s="312"/>
      <c r="I37" s="298"/>
      <c r="J37" s="313"/>
      <c r="K37" s="295"/>
      <c r="L37" s="297"/>
      <c r="O37" s="274"/>
      <c r="P37" s="299" t="s">
        <v>172</v>
      </c>
      <c r="Q37" s="236" t="s">
        <v>167</v>
      </c>
      <c r="R37" s="185" t="n">
        <f aca="false">'Result do Turno'!EO32</f>
        <v>62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Historia!$D$1</f>
        <v>2016</v>
      </c>
      <c r="E38" s="311" t="n">
        <f aca="false">IF(VLOOKUP('Result do Turno'!D32,Historia!$A$2:$I$527,4,0)=0,"",VLOOKUP('Result do Turno'!D32,Historia!$A$2:$I$527,4,0))</f>
        <v>41</v>
      </c>
      <c r="G38" s="294" t="str">
        <f aca="false">G20</f>
        <v>4a</v>
      </c>
      <c r="H38" s="312" t="str">
        <f aca="false">H20</f>
        <v>13 a 19 Jun</v>
      </c>
      <c r="I38" s="296" t="str">
        <f aca="false">IF(L38=0,"",IF(Jogos!BM32=0,"x","ѵ"))</f>
        <v>ѵ</v>
      </c>
      <c r="J38" s="295" t="str">
        <f aca="false">Jogos!CE32</f>
        <v>DANIEL PRADO venceu ADRIANO CHIARI por 6x3 6x1</v>
      </c>
      <c r="K38" s="295" t="str">
        <f aca="false">Jogos!I32</f>
        <v/>
      </c>
      <c r="L38" s="297" t="n">
        <f aca="false">IF(Jogos!BN32="x x",0,1)</f>
        <v>1</v>
      </c>
      <c r="O38" s="274"/>
      <c r="P38" s="299"/>
      <c r="Q38" s="236" t="s">
        <v>169</v>
      </c>
      <c r="R38" s="185" t="n">
        <f aca="false">'Result do Turno'!EP32</f>
        <v>24</v>
      </c>
      <c r="U38" s="283"/>
    </row>
    <row r="39" customFormat="false" ht="15.75" hidden="false" customHeight="false" outlineLevel="0" collapsed="false">
      <c r="B39" s="274"/>
      <c r="C39" s="309"/>
      <c r="D39" s="314" t="n">
        <f aca="false">Historia!$C$1</f>
        <v>2015</v>
      </c>
      <c r="E39" s="311" t="str">
        <f aca="false">IF(VLOOKUP('Result do Turno'!D32,Historia!$A$2:$I$527,3,0)=0,"",VLOOKUP('Result do Turno'!D32,Historia!$A$2:$I$527,3,0))</f>
        <v/>
      </c>
      <c r="G39" s="294"/>
      <c r="H39" s="312"/>
      <c r="I39" s="298"/>
      <c r="J39" s="313"/>
      <c r="K39" s="295"/>
      <c r="L39" s="297"/>
      <c r="O39" s="274"/>
      <c r="P39" s="299"/>
      <c r="Q39" s="300" t="s">
        <v>170</v>
      </c>
      <c r="R39" s="293" t="n">
        <f aca="false">'Result do Turno'!EQ32</f>
        <v>38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Historia!$B$1</f>
        <v>2014</v>
      </c>
      <c r="E40" s="311" t="str">
        <f aca="false">IF(VLOOKUP('Result do Turno'!D32,Historia!$A$2:$I$527,2,0)=0,"",VLOOKUP('Result do Turno'!D32,Historia!$A$2:$I$527,2,0))</f>
        <v/>
      </c>
      <c r="G40" s="294" t="str">
        <f aca="false">G22</f>
        <v>5a</v>
      </c>
      <c r="H40" s="312" t="str">
        <f aca="false">H22</f>
        <v>20 a 26 Jun</v>
      </c>
      <c r="I40" s="296" t="str">
        <f aca="false">IF(L40=0,"",IF(Jogos!BO32=0,"x","ѵ"))</f>
        <v>ѵ</v>
      </c>
      <c r="J40" s="295" t="str">
        <f aca="false">Jogos!CF32</f>
        <v>DANIEL PRADO venceu MARCUS MAMEDE por 6x2 7x5</v>
      </c>
      <c r="K40" s="295" t="str">
        <f aca="false">Jogos!K32</f>
        <v/>
      </c>
      <c r="L40" s="297" t="n">
        <f aca="false">IF(Jogos!BP32="x x",0,1)</f>
        <v>1</v>
      </c>
      <c r="O40" s="274"/>
      <c r="U40" s="283"/>
    </row>
    <row r="41" customFormat="false" ht="15.75" hidden="false" customHeight="false" outlineLevel="0" collapsed="false">
      <c r="B41" s="302"/>
      <c r="C41" s="303"/>
      <c r="D41" s="304"/>
      <c r="E41" s="304"/>
      <c r="F41" s="305"/>
      <c r="G41" s="305"/>
      <c r="H41" s="306"/>
      <c r="I41" s="305"/>
      <c r="J41" s="306"/>
      <c r="K41" s="305"/>
      <c r="L41" s="308"/>
      <c r="O41" s="302"/>
      <c r="P41" s="305"/>
      <c r="Q41" s="305"/>
      <c r="R41" s="305"/>
      <c r="S41" s="305"/>
      <c r="T41" s="305"/>
      <c r="U41" s="308"/>
    </row>
    <row r="42" customFormat="false" ht="15.75" hidden="false" customHeight="false" outlineLevel="0" collapsed="false">
      <c r="C42" s="309"/>
    </row>
    <row r="44" customFormat="false" ht="15" hidden="false" customHeight="false" outlineLevel="0" collapsed="false">
      <c r="B44" s="268"/>
      <c r="C44" s="269"/>
      <c r="D44" s="270"/>
      <c r="E44" s="270"/>
      <c r="F44" s="271"/>
      <c r="G44" s="271"/>
      <c r="H44" s="271"/>
      <c r="I44" s="271"/>
      <c r="J44" s="271"/>
      <c r="K44" s="271"/>
      <c r="L44" s="272"/>
      <c r="O44" s="268"/>
      <c r="P44" s="269"/>
      <c r="Q44" s="269"/>
      <c r="R44" s="269"/>
      <c r="S44" s="269"/>
      <c r="T44" s="269"/>
      <c r="U44" s="273"/>
    </row>
    <row r="45" customFormat="false" ht="21" hidden="false" customHeight="false" outlineLevel="0" collapsed="false">
      <c r="B45" s="274"/>
      <c r="C45" s="275" t="n">
        <v>3</v>
      </c>
      <c r="D45" s="276" t="str">
        <f aca="false">'Result do Turno'!D33</f>
        <v>RAFAEL NOGUEIRA</v>
      </c>
      <c r="E45" s="276"/>
      <c r="F45" s="267"/>
      <c r="G45" s="277" t="e">
        <f aca="false">CONCATENATE("Contatos:  ",VLOOKUP(TRIM(D45),contatos!#ref!,3,0),"   ",VLOOKUP(TRIM(D45),contatos!#ref!,2,0))</f>
        <v>#NAME?</v>
      </c>
      <c r="H45" s="277"/>
      <c r="I45" s="277"/>
      <c r="J45" s="278"/>
      <c r="K45" s="278"/>
      <c r="L45" s="280"/>
      <c r="O45" s="274"/>
      <c r="P45" s="281" t="str">
        <f aca="false">D45</f>
        <v>RAFAEL NOGUEIRA</v>
      </c>
      <c r="Q45" s="281"/>
      <c r="R45" s="282" t="s">
        <v>155</v>
      </c>
      <c r="S45" s="282" t="s">
        <v>156</v>
      </c>
      <c r="T45" s="282" t="s">
        <v>157</v>
      </c>
      <c r="U45" s="283"/>
    </row>
    <row r="46" customFormat="false" ht="15" hidden="false" customHeight="false" outlineLevel="0" collapsed="false">
      <c r="B46" s="274"/>
      <c r="L46" s="284"/>
      <c r="O46" s="274"/>
      <c r="U46" s="283"/>
    </row>
    <row r="47" customFormat="false" ht="15" hidden="false" customHeight="true" outlineLevel="0" collapsed="false">
      <c r="B47" s="274"/>
      <c r="C47" s="285" t="s">
        <v>158</v>
      </c>
      <c r="D47" s="285"/>
      <c r="E47" s="286" t="n">
        <f aca="false">E49-E48+C45</f>
        <v>6</v>
      </c>
      <c r="G47" s="287" t="s">
        <v>159</v>
      </c>
      <c r="H47" s="288" t="s">
        <v>160</v>
      </c>
      <c r="I47" s="287"/>
      <c r="J47" s="288" t="s">
        <v>115</v>
      </c>
      <c r="K47" s="288" t="s">
        <v>161</v>
      </c>
      <c r="L47" s="283"/>
      <c r="O47" s="274"/>
      <c r="P47" s="289" t="s">
        <v>115</v>
      </c>
      <c r="Q47" s="289"/>
      <c r="R47" s="185" t="n">
        <f aca="false">'Result do Turno'!EJ33</f>
        <v>5</v>
      </c>
      <c r="U47" s="283"/>
    </row>
    <row r="48" customFormat="false" ht="15" hidden="false" customHeight="true" outlineLevel="0" collapsed="false">
      <c r="B48" s="274"/>
      <c r="D48" s="290" t="s">
        <v>162</v>
      </c>
      <c r="E48" s="291" t="n">
        <f aca="false">'Result do Turno'!C33</f>
        <v>21</v>
      </c>
      <c r="G48" s="287"/>
      <c r="H48" s="288"/>
      <c r="I48" s="287"/>
      <c r="J48" s="288"/>
      <c r="K48" s="288"/>
      <c r="L48" s="283"/>
      <c r="O48" s="274"/>
      <c r="R48" s="235"/>
      <c r="U48" s="283"/>
    </row>
    <row r="49" customFormat="false" ht="15" hidden="false" customHeight="true" outlineLevel="0" collapsed="false">
      <c r="B49" s="274"/>
      <c r="D49" s="310" t="s">
        <v>163</v>
      </c>
      <c r="E49" s="291" t="str">
        <f aca="false">VLOOKUP('Result do Turno'!C33,'Result do Turno'!FY31:FZ36,2,0)</f>
        <v>24</v>
      </c>
      <c r="K49" s="257"/>
      <c r="L49" s="283"/>
      <c r="O49" s="274"/>
      <c r="P49" s="289" t="s">
        <v>164</v>
      </c>
      <c r="Q49" s="289"/>
      <c r="R49" s="293" t="n">
        <f aca="false">'Result do Turno'!EK33</f>
        <v>1</v>
      </c>
      <c r="U49" s="283"/>
    </row>
    <row r="50" customFormat="false" ht="15.75" hidden="false" customHeight="false" outlineLevel="0" collapsed="false">
      <c r="B50" s="274"/>
      <c r="D50" s="285" t="str">
        <f aca="false">Historia!$J$1</f>
        <v> </v>
      </c>
      <c r="E50" s="311" t="str">
        <f aca="false">IF(VLOOKUP('Result do Turno'!D33,Historia!$A$2:$J$527,10,0)=0,"",VLOOKUP('Result do Turno'!D33,Historia!$A$2:$J$527,10,0))</f>
        <v/>
      </c>
      <c r="G50" s="294" t="str">
        <f aca="false">G32</f>
        <v>1a</v>
      </c>
      <c r="H50" s="312" t="str">
        <f aca="false">H32</f>
        <v>23 a 29 Mai</v>
      </c>
      <c r="I50" s="296" t="str">
        <f aca="false">IF(L50=0,"",IF(Jogos!BG33=0,"x","ѵ"))</f>
        <v>x</v>
      </c>
      <c r="J50" s="295" t="str">
        <f aca="false">Jogos!CB33</f>
        <v>RAFAEL NOGUEIRA perdeu para CARLOS EWBANK por WxO</v>
      </c>
      <c r="K50" s="295" t="str">
        <f aca="false">Jogos!C33</f>
        <v/>
      </c>
      <c r="L50" s="297" t="n">
        <f aca="false">IF(Jogos!BH33="x x",0,1)</f>
        <v>1</v>
      </c>
      <c r="O50" s="274"/>
      <c r="R50" s="235"/>
      <c r="U50" s="283"/>
    </row>
    <row r="51" customFormat="false" ht="13.5" hidden="false" customHeight="true" outlineLevel="0" collapsed="false">
      <c r="B51" s="274"/>
      <c r="C51" s="309"/>
      <c r="D51" s="285" t="str">
        <f aca="false">Historia!$I$1</f>
        <v>  </v>
      </c>
      <c r="E51" s="311" t="str">
        <f aca="false">IF(VLOOKUP('Result do Turno'!D33,Historia!$A$2:$I$527,9,0)=0,"",VLOOKUP('Result do Turno'!D33,Historia!$A$2:$I$527,9,0))</f>
        <v/>
      </c>
      <c r="G51" s="294"/>
      <c r="H51" s="312"/>
      <c r="I51" s="298"/>
      <c r="J51" s="313"/>
      <c r="K51" s="295"/>
      <c r="L51" s="297"/>
      <c r="O51" s="274"/>
      <c r="P51" s="299" t="s">
        <v>166</v>
      </c>
      <c r="Q51" s="236" t="s">
        <v>167</v>
      </c>
      <c r="R51" s="185" t="n">
        <f aca="false">'Result do Turno'!EL33</f>
        <v>2</v>
      </c>
      <c r="U51" s="283"/>
    </row>
    <row r="52" customFormat="false" ht="15.75" hidden="false" customHeight="false" outlineLevel="0" collapsed="false">
      <c r="B52" s="274"/>
      <c r="C52" s="309"/>
      <c r="D52" s="285" t="n">
        <f aca="false">Historia!$H$1</f>
        <v>2020</v>
      </c>
      <c r="E52" s="311" t="str">
        <f aca="false">IF(VLOOKUP('Result do Turno'!D33,Historia!$A$2:$I$527,8,0)=0,"",VLOOKUP('Result do Turno'!D33,Historia!$A$2:$I$527,8,0))</f>
        <v/>
      </c>
      <c r="G52" s="294" t="str">
        <f aca="false">G34</f>
        <v>2a</v>
      </c>
      <c r="H52" s="312" t="str">
        <f aca="false">H34</f>
        <v>30 a 05 Jun</v>
      </c>
      <c r="I52" s="296" t="str">
        <f aca="false">IF(L52=0,"",IF(Jogos!BI33=0,"x","ѵ"))</f>
        <v>ѵ</v>
      </c>
      <c r="J52" s="295" t="str">
        <f aca="false">Jogos!CC33</f>
        <v>RAFAEL NOGUEIRA venceu ADRIANO CHIARI por 7x6 7x5</v>
      </c>
      <c r="K52" s="295" t="str">
        <f aca="false">Jogos!E33</f>
        <v/>
      </c>
      <c r="L52" s="297" t="n">
        <f aca="false">IF(Jogos!BJ33="x x",0,1)</f>
        <v>1</v>
      </c>
      <c r="O52" s="274"/>
      <c r="P52" s="299"/>
      <c r="Q52" s="236" t="s">
        <v>169</v>
      </c>
      <c r="R52" s="185" t="n">
        <f aca="false">'Result do Turno'!EM33</f>
        <v>8</v>
      </c>
      <c r="U52" s="283"/>
    </row>
    <row r="53" customFormat="false" ht="15.75" hidden="false" customHeight="false" outlineLevel="0" collapsed="false">
      <c r="B53" s="274"/>
      <c r="C53" s="309"/>
      <c r="D53" s="285" t="n">
        <f aca="false">Historia!$G$1</f>
        <v>2019</v>
      </c>
      <c r="E53" s="311" t="str">
        <f aca="false">IF(VLOOKUP('Result do Turno'!D33,Historia!$A$2:$I$527,7,0)=0,"",VLOOKUP('Result do Turno'!D33,Historia!$A$2:$I$527,7,0))</f>
        <v/>
      </c>
      <c r="G53" s="294"/>
      <c r="H53" s="312"/>
      <c r="I53" s="298"/>
      <c r="J53" s="313"/>
      <c r="K53" s="295"/>
      <c r="L53" s="297"/>
      <c r="O53" s="274"/>
      <c r="P53" s="299"/>
      <c r="Q53" s="300" t="s">
        <v>170</v>
      </c>
      <c r="R53" s="293" t="n">
        <f aca="false">'Result do Turno'!EN33</f>
        <v>-6</v>
      </c>
      <c r="U53" s="283"/>
    </row>
    <row r="54" customFormat="false" ht="15.75" hidden="false" customHeight="false" outlineLevel="0" collapsed="false">
      <c r="B54" s="274"/>
      <c r="C54" s="309"/>
      <c r="D54" s="314" t="n">
        <f aca="false">Historia!$F$1</f>
        <v>2018</v>
      </c>
      <c r="E54" s="311" t="str">
        <f aca="false">IF(VLOOKUP('Result do Turno'!D33,Historia!$A$2:$I$527,6,0)=0,"",VLOOKUP('Result do Turno'!D33,Historia!$A$2:$I$527,6,0))</f>
        <v/>
      </c>
      <c r="G54" s="294" t="str">
        <f aca="false">G36</f>
        <v>3a</v>
      </c>
      <c r="H54" s="312" t="str">
        <f aca="false">H36</f>
        <v>06 a 12 Jun</v>
      </c>
      <c r="I54" s="296" t="str">
        <f aca="false">IF(L54=0,"",IF(Jogos!BK33=0,"x","ѵ"))</f>
        <v>x</v>
      </c>
      <c r="J54" s="295" t="str">
        <f aca="false">Jogos!CD33</f>
        <v>RAFAEL NOGUEIRA perdeu para DANIEL PRADO por WxO</v>
      </c>
      <c r="K54" s="295" t="str">
        <f aca="false">Jogos!G33</f>
        <v/>
      </c>
      <c r="L54" s="297" t="n">
        <f aca="false">IF(Jogos!BL33="x x",0,1)</f>
        <v>1</v>
      </c>
      <c r="O54" s="274"/>
      <c r="R54" s="235"/>
      <c r="U54" s="283"/>
    </row>
    <row r="55" customFormat="false" ht="15.75" hidden="false" customHeight="false" outlineLevel="0" collapsed="false">
      <c r="B55" s="274"/>
      <c r="C55" s="309"/>
      <c r="D55" s="314" t="n">
        <f aca="false">Historia!$E$1</f>
        <v>2017</v>
      </c>
      <c r="E55" s="311" t="str">
        <f aca="false">IF(VLOOKUP('Result do Turno'!D33,Historia!$A$2:$I$527,5,0)=0,"",VLOOKUP('Result do Turno'!D33,Historia!$A$2:$I$527,5,0))</f>
        <v/>
      </c>
      <c r="G55" s="294"/>
      <c r="H55" s="312"/>
      <c r="I55" s="298"/>
      <c r="J55" s="313"/>
      <c r="K55" s="295"/>
      <c r="L55" s="297"/>
      <c r="O55" s="274"/>
      <c r="P55" s="299" t="s">
        <v>172</v>
      </c>
      <c r="Q55" s="236" t="s">
        <v>167</v>
      </c>
      <c r="R55" s="185" t="n">
        <f aca="false">'Result do Turno'!EO33</f>
        <v>14</v>
      </c>
      <c r="U55" s="283"/>
    </row>
    <row r="56" customFormat="false" ht="15.75" hidden="false" customHeight="false" outlineLevel="0" collapsed="false">
      <c r="B56" s="274"/>
      <c r="C56" s="309"/>
      <c r="D56" s="314" t="n">
        <f aca="false">Historia!$D$1</f>
        <v>2016</v>
      </c>
      <c r="E56" s="311" t="str">
        <f aca="false">IF(VLOOKUP('Result do Turno'!D33,Historia!$A$2:$I$527,4,0)=0,"",VLOOKUP('Result do Turno'!D33,Historia!$A$2:$I$527,4,0))</f>
        <v/>
      </c>
      <c r="G56" s="294" t="str">
        <f aca="false">G38</f>
        <v>4a</v>
      </c>
      <c r="H56" s="312" t="str">
        <f aca="false">H38</f>
        <v>13 a 19 Jun</v>
      </c>
      <c r="I56" s="296" t="str">
        <f aca="false">IF(L56=0,"",IF(Jogos!BM33=0,"x","ѵ"))</f>
        <v>x</v>
      </c>
      <c r="J56" s="295" t="str">
        <f aca="false">Jogos!CE33</f>
        <v>RAFAEL NOGUEIRA perdeu para MARCUS MAMEDE por WxO</v>
      </c>
      <c r="K56" s="295" t="str">
        <f aca="false">Jogos!I33</f>
        <v/>
      </c>
      <c r="L56" s="297" t="n">
        <f aca="false">IF(Jogos!BN33="x x",0,1)</f>
        <v>1</v>
      </c>
      <c r="O56" s="274"/>
      <c r="P56" s="299"/>
      <c r="Q56" s="236" t="s">
        <v>169</v>
      </c>
      <c r="R56" s="185" t="n">
        <f aca="false">'Result do Turno'!EP33</f>
        <v>59</v>
      </c>
      <c r="U56" s="283"/>
    </row>
    <row r="57" customFormat="false" ht="15.75" hidden="false" customHeight="false" outlineLevel="0" collapsed="false">
      <c r="B57" s="274"/>
      <c r="C57" s="309"/>
      <c r="D57" s="314" t="n">
        <f aca="false">Historia!$C$1</f>
        <v>2015</v>
      </c>
      <c r="E57" s="311" t="str">
        <f aca="false">IF(VLOOKUP('Result do Turno'!D33,Historia!$A$2:$I$527,3,0)=0,"",VLOOKUP('Result do Turno'!D33,Historia!$A$2:$I$527,3,0))</f>
        <v/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Turno'!EQ33</f>
        <v>-45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Historia!$B$1</f>
        <v>2014</v>
      </c>
      <c r="E58" s="311" t="n">
        <f aca="false">IF(VLOOKUP('Result do Turno'!D33,Historia!$A$2:$I$527,2,0)=0,"",VLOOKUP('Result do Turno'!D33,Historia!$A$2:$I$527,2,0))</f>
        <v>46</v>
      </c>
      <c r="G58" s="294" t="str">
        <f aca="false">G40</f>
        <v>5a</v>
      </c>
      <c r="H58" s="312" t="str">
        <f aca="false">H40</f>
        <v>20 a 26 Jun</v>
      </c>
      <c r="I58" s="296" t="str">
        <f aca="false">IF(L58=0,"",IF(Jogos!BO33=0,"x","ѵ"))</f>
        <v>x</v>
      </c>
      <c r="J58" s="295" t="str">
        <f aca="false">Jogos!CF33</f>
        <v>RAFAEL NOGUEIRA perdeu para JOAO RIBEIRO por WxO</v>
      </c>
      <c r="K58" s="295" t="str">
        <f aca="false">Jogos!K33</f>
        <v/>
      </c>
      <c r="L58" s="297" t="n">
        <f aca="false">IF(Jogos!BP33="x x",0,1)</f>
        <v>1</v>
      </c>
      <c r="O58" s="274"/>
      <c r="U58" s="283"/>
    </row>
    <row r="59" customFormat="false" ht="15.75" hidden="false" customHeight="false" outlineLevel="0" collapsed="false">
      <c r="B59" s="302"/>
      <c r="C59" s="303"/>
      <c r="D59" s="304"/>
      <c r="E59" s="304"/>
      <c r="F59" s="305"/>
      <c r="G59" s="305"/>
      <c r="H59" s="306"/>
      <c r="I59" s="305"/>
      <c r="J59" s="306"/>
      <c r="K59" s="305"/>
      <c r="L59" s="308"/>
      <c r="O59" s="302"/>
      <c r="P59" s="305"/>
      <c r="Q59" s="305"/>
      <c r="R59" s="305"/>
      <c r="S59" s="305"/>
      <c r="T59" s="305"/>
      <c r="U59" s="308"/>
    </row>
    <row r="60" customFormat="false" ht="15.75" hidden="false" customHeight="false" outlineLevel="0" collapsed="false">
      <c r="C60" s="309"/>
    </row>
    <row r="62" customFormat="false" ht="15" hidden="false" customHeight="false" outlineLevel="0" collapsed="false">
      <c r="B62" s="268"/>
      <c r="C62" s="269"/>
      <c r="D62" s="270"/>
      <c r="E62" s="270"/>
      <c r="F62" s="271"/>
      <c r="G62" s="271"/>
      <c r="H62" s="271"/>
      <c r="I62" s="271"/>
      <c r="J62" s="271"/>
      <c r="K62" s="271"/>
      <c r="L62" s="272"/>
      <c r="O62" s="268"/>
      <c r="P62" s="269"/>
      <c r="Q62" s="269"/>
      <c r="R62" s="269"/>
      <c r="S62" s="269"/>
      <c r="T62" s="269"/>
      <c r="U62" s="273"/>
    </row>
    <row r="63" customFormat="false" ht="21" hidden="false" customHeight="false" outlineLevel="0" collapsed="false">
      <c r="B63" s="274"/>
      <c r="C63" s="275" t="n">
        <v>4</v>
      </c>
      <c r="D63" s="276" t="str">
        <f aca="false">'Result do Turno'!D34</f>
        <v>CARLOS EWBANK</v>
      </c>
      <c r="E63" s="276"/>
      <c r="F63" s="267"/>
      <c r="G63" s="277" t="e">
        <f aca="false">CONCATENATE("Contatos:  ",VLOOKUP(TRIM(D63),contatos!#ref!,3,0),"   ",VLOOKUP(TRIM(D63),contatos!#ref!,2,0))</f>
        <v>#NAME?</v>
      </c>
      <c r="H63" s="277"/>
      <c r="I63" s="277"/>
      <c r="J63" s="278"/>
      <c r="K63" s="278"/>
      <c r="L63" s="280"/>
      <c r="O63" s="274"/>
      <c r="P63" s="281" t="str">
        <f aca="false">D63</f>
        <v>CARLOS EWBANK</v>
      </c>
      <c r="Q63" s="281"/>
      <c r="R63" s="282" t="s">
        <v>155</v>
      </c>
      <c r="S63" s="282" t="s">
        <v>156</v>
      </c>
      <c r="T63" s="282" t="s">
        <v>157</v>
      </c>
      <c r="U63" s="283"/>
    </row>
    <row r="64" customFormat="false" ht="15" hidden="false" customHeight="false" outlineLevel="0" collapsed="false">
      <c r="B64" s="274"/>
      <c r="L64" s="284"/>
      <c r="O64" s="274"/>
      <c r="U64" s="283"/>
    </row>
    <row r="65" customFormat="false" ht="15" hidden="false" customHeight="true" outlineLevel="0" collapsed="false">
      <c r="B65" s="274"/>
      <c r="C65" s="285" t="s">
        <v>158</v>
      </c>
      <c r="D65" s="285"/>
      <c r="E65" s="286" t="n">
        <f aca="false">E67-E66+C63</f>
        <v>5</v>
      </c>
      <c r="G65" s="287" t="s">
        <v>159</v>
      </c>
      <c r="H65" s="288" t="s">
        <v>160</v>
      </c>
      <c r="I65" s="287"/>
      <c r="J65" s="288" t="s">
        <v>115</v>
      </c>
      <c r="K65" s="288" t="s">
        <v>161</v>
      </c>
      <c r="L65" s="283"/>
      <c r="O65" s="274"/>
      <c r="P65" s="289" t="s">
        <v>115</v>
      </c>
      <c r="Q65" s="289"/>
      <c r="R65" s="185" t="n">
        <f aca="false">'Result do Turno'!EJ34</f>
        <v>5</v>
      </c>
      <c r="U65" s="283"/>
    </row>
    <row r="66" customFormat="false" ht="15" hidden="false" customHeight="true" outlineLevel="0" collapsed="false">
      <c r="B66" s="274"/>
      <c r="D66" s="290" t="s">
        <v>162</v>
      </c>
      <c r="E66" s="291" t="n">
        <f aca="false">'Result do Turno'!C34</f>
        <v>22</v>
      </c>
      <c r="G66" s="287"/>
      <c r="H66" s="288"/>
      <c r="I66" s="287"/>
      <c r="J66" s="288"/>
      <c r="K66" s="288"/>
      <c r="L66" s="283"/>
      <c r="O66" s="274"/>
      <c r="R66" s="235"/>
      <c r="U66" s="283"/>
    </row>
    <row r="67" customFormat="false" ht="15" hidden="false" customHeight="true" outlineLevel="0" collapsed="false">
      <c r="B67" s="274"/>
      <c r="D67" s="310" t="s">
        <v>163</v>
      </c>
      <c r="E67" s="291" t="str">
        <f aca="false">VLOOKUP('Result do Turno'!C34,'Result do Turno'!FY31:FZ36,2,0)</f>
        <v>23</v>
      </c>
      <c r="K67" s="257"/>
      <c r="L67" s="283"/>
      <c r="O67" s="274"/>
      <c r="P67" s="289" t="s">
        <v>164</v>
      </c>
      <c r="Q67" s="289"/>
      <c r="R67" s="293" t="n">
        <f aca="false">'Result do Turno'!EK34</f>
        <v>1</v>
      </c>
      <c r="U67" s="283"/>
    </row>
    <row r="68" customFormat="false" ht="15.75" hidden="false" customHeight="false" outlineLevel="0" collapsed="false">
      <c r="B68" s="274"/>
      <c r="D68" s="285" t="str">
        <f aca="false">Historia!$J$1</f>
        <v> </v>
      </c>
      <c r="E68" s="311" t="str">
        <f aca="false">IF(VLOOKUP('Result do Turno'!D34,Historia!$A$2:$J$527,10,0)=0,"",VLOOKUP('Result do Turno'!D34,Historia!$A$2:$J$527,10,0))</f>
        <v/>
      </c>
      <c r="G68" s="294" t="str">
        <f aca="false">G50</f>
        <v>1a</v>
      </c>
      <c r="H68" s="312" t="str">
        <f aca="false">H50</f>
        <v>23 a 29 Mai</v>
      </c>
      <c r="I68" s="296" t="str">
        <f aca="false">IF(L68=0,"",IF(Jogos!BG34=0,"x","ѵ"))</f>
        <v>ѵ</v>
      </c>
      <c r="J68" s="295" t="str">
        <f aca="false">Jogos!CB34</f>
        <v>CARLOS EWBANK venceu RAFAEL NOGUEIRA por WxO</v>
      </c>
      <c r="K68" s="295" t="str">
        <f aca="false">Jogos!C34</f>
        <v/>
      </c>
      <c r="L68" s="297" t="n">
        <f aca="false">IF(Jogos!BH34="x x",0,1)</f>
        <v>1</v>
      </c>
      <c r="O68" s="274"/>
      <c r="R68" s="235"/>
      <c r="U68" s="283"/>
    </row>
    <row r="69" customFormat="false" ht="14.25" hidden="false" customHeight="true" outlineLevel="0" collapsed="false">
      <c r="B69" s="274"/>
      <c r="C69" s="309"/>
      <c r="D69" s="285" t="str">
        <f aca="false">Historia!$I$1</f>
        <v>  </v>
      </c>
      <c r="E69" s="311" t="str">
        <f aca="false">IF(VLOOKUP('Result do Turno'!D34,Historia!$A$2:$I$527,9,0)=0,"",VLOOKUP('Result do Turno'!D34,Historia!$A$2:$I$527,9,0))</f>
        <v/>
      </c>
      <c r="G69" s="294"/>
      <c r="H69" s="312"/>
      <c r="I69" s="298"/>
      <c r="J69" s="313"/>
      <c r="K69" s="295"/>
      <c r="L69" s="297"/>
      <c r="O69" s="274"/>
      <c r="P69" s="299" t="s">
        <v>166</v>
      </c>
      <c r="Q69" s="236" t="s">
        <v>167</v>
      </c>
      <c r="R69" s="185" t="n">
        <f aca="false">'Result do Turno'!EL34</f>
        <v>2</v>
      </c>
      <c r="U69" s="283"/>
    </row>
    <row r="70" customFormat="false" ht="15.75" hidden="false" customHeight="false" outlineLevel="0" collapsed="false">
      <c r="B70" s="274"/>
      <c r="C70" s="309"/>
      <c r="D70" s="285" t="n">
        <f aca="false">Historia!$H$1</f>
        <v>2020</v>
      </c>
      <c r="E70" s="311" t="n">
        <f aca="false">IF(VLOOKUP('Result do Turno'!D34,Historia!$A$2:$I$527,8,0)=0,"",VLOOKUP('Result do Turno'!D34,Historia!$A$2:$I$527,8,0))</f>
        <v>17</v>
      </c>
      <c r="G70" s="294" t="str">
        <f aca="false">G52</f>
        <v>2a</v>
      </c>
      <c r="H70" s="312" t="str">
        <f aca="false">H52</f>
        <v>30 a 05 Jun</v>
      </c>
      <c r="I70" s="296" t="str">
        <f aca="false">IF(L70=0,"",IF(Jogos!BI34=0,"x","ѵ"))</f>
        <v>x</v>
      </c>
      <c r="J70" s="295" t="str">
        <f aca="false">Jogos!CC34</f>
        <v>CARLOS EWBANK perdeu para DANIEL PRADO por 2x6 2x6</v>
      </c>
      <c r="K70" s="295" t="str">
        <f aca="false">Jogos!E34</f>
        <v/>
      </c>
      <c r="L70" s="297" t="n">
        <f aca="false">IF(Jogos!BJ34="x x",0,1)</f>
        <v>1</v>
      </c>
      <c r="O70" s="274"/>
      <c r="P70" s="299"/>
      <c r="Q70" s="236" t="s">
        <v>169</v>
      </c>
      <c r="R70" s="185" t="n">
        <f aca="false">'Result do Turno'!EM34</f>
        <v>8</v>
      </c>
      <c r="U70" s="283"/>
    </row>
    <row r="71" customFormat="false" ht="15.75" hidden="false" customHeight="false" outlineLevel="0" collapsed="false">
      <c r="B71" s="274"/>
      <c r="C71" s="309"/>
      <c r="D71" s="285" t="n">
        <f aca="false">Historia!$G$1</f>
        <v>2019</v>
      </c>
      <c r="E71" s="311" t="n">
        <f aca="false">IF(VLOOKUP('Result do Turno'!D34,Historia!$A$2:$I$527,7,0)=0,"",VLOOKUP('Result do Turno'!D34,Historia!$A$2:$I$527,7,0))</f>
        <v>29</v>
      </c>
      <c r="G71" s="294"/>
      <c r="H71" s="312"/>
      <c r="I71" s="298"/>
      <c r="J71" s="313"/>
      <c r="K71" s="295"/>
      <c r="L71" s="297"/>
      <c r="O71" s="274"/>
      <c r="P71" s="299"/>
      <c r="Q71" s="300" t="s">
        <v>170</v>
      </c>
      <c r="R71" s="293" t="n">
        <f aca="false">'Result do Turno'!EN34</f>
        <v>-6</v>
      </c>
      <c r="U71" s="283"/>
    </row>
    <row r="72" customFormat="false" ht="15.75" hidden="false" customHeight="false" outlineLevel="0" collapsed="false">
      <c r="B72" s="274"/>
      <c r="C72" s="309"/>
      <c r="D72" s="314" t="n">
        <f aca="false">Historia!$F$1</f>
        <v>2018</v>
      </c>
      <c r="E72" s="311" t="n">
        <f aca="false">IF(VLOOKUP('Result do Turno'!D34,Historia!$A$2:$I$527,6,0)=0,"",VLOOKUP('Result do Turno'!D34,Historia!$A$2:$I$527,6,0))</f>
        <v>30</v>
      </c>
      <c r="G72" s="294" t="str">
        <f aca="false">G54</f>
        <v>3a</v>
      </c>
      <c r="H72" s="312" t="str">
        <f aca="false">H54</f>
        <v>06 a 12 Jun</v>
      </c>
      <c r="I72" s="296" t="str">
        <f aca="false">IF(L72=0,"",IF(Jogos!BK34=0,"x","ѵ"))</f>
        <v>x</v>
      </c>
      <c r="J72" s="295" t="str">
        <f aca="false">Jogos!CD34</f>
        <v>CARLOS EWBANK perdeu para MARCUS MAMEDE por 4x6 2x6</v>
      </c>
      <c r="K72" s="295" t="str">
        <f aca="false">Jogos!G34</f>
        <v/>
      </c>
      <c r="L72" s="297" t="n">
        <f aca="false">IF(Jogos!BL34="x x",0,1)</f>
        <v>1</v>
      </c>
      <c r="O72" s="274"/>
      <c r="R72" s="235"/>
      <c r="U72" s="283"/>
    </row>
    <row r="73" customFormat="false" ht="15.75" hidden="false" customHeight="false" outlineLevel="0" collapsed="false">
      <c r="B73" s="274"/>
      <c r="C73" s="309"/>
      <c r="D73" s="314" t="n">
        <f aca="false">Historia!$E$1</f>
        <v>2017</v>
      </c>
      <c r="E73" s="311" t="n">
        <f aca="false">IF(VLOOKUP('Result do Turno'!D34,Historia!$A$2:$I$527,5,0)=0,"",VLOOKUP('Result do Turno'!D34,Historia!$A$2:$I$527,5,0))</f>
        <v>30</v>
      </c>
      <c r="G73" s="294"/>
      <c r="H73" s="312"/>
      <c r="I73" s="298"/>
      <c r="J73" s="313"/>
      <c r="K73" s="295"/>
      <c r="L73" s="297"/>
      <c r="O73" s="274"/>
      <c r="P73" s="299" t="s">
        <v>172</v>
      </c>
      <c r="Q73" s="236" t="s">
        <v>167</v>
      </c>
      <c r="R73" s="185" t="n">
        <f aca="false">'Result do Turno'!EO34</f>
        <v>28</v>
      </c>
      <c r="U73" s="283"/>
    </row>
    <row r="74" customFormat="false" ht="15.75" hidden="false" customHeight="false" outlineLevel="0" collapsed="false">
      <c r="B74" s="274"/>
      <c r="C74" s="309"/>
      <c r="D74" s="314" t="n">
        <f aca="false">Historia!$D$1</f>
        <v>2016</v>
      </c>
      <c r="E74" s="311" t="n">
        <f aca="false">IF(VLOOKUP('Result do Turno'!D34,Historia!$A$2:$I$527,4,0)=0,"",VLOOKUP('Result do Turno'!D34,Historia!$A$2:$I$527,4,0))</f>
        <v>16</v>
      </c>
      <c r="G74" s="294" t="str">
        <f aca="false">G56</f>
        <v>4a</v>
      </c>
      <c r="H74" s="312" t="str">
        <f aca="false">H56</f>
        <v>13 a 19 Jun</v>
      </c>
      <c r="I74" s="296" t="str">
        <f aca="false">IF(L74=0,"",IF(Jogos!BM34=0,"x","ѵ"))</f>
        <v>x</v>
      </c>
      <c r="J74" s="295" t="str">
        <f aca="false">Jogos!CE34</f>
        <v>CARLOS EWBANK perdeu para JOAO RIBEIRO por 2x6 1x6</v>
      </c>
      <c r="K74" s="295" t="str">
        <f aca="false">Jogos!I34</f>
        <v/>
      </c>
      <c r="L74" s="297" t="n">
        <f aca="false">IF(Jogos!BN34="x x",0,1)</f>
        <v>1</v>
      </c>
      <c r="O74" s="274"/>
      <c r="P74" s="299"/>
      <c r="Q74" s="236" t="s">
        <v>169</v>
      </c>
      <c r="R74" s="185" t="n">
        <f aca="false">'Result do Turno'!EP34</f>
        <v>48</v>
      </c>
      <c r="U74" s="283"/>
    </row>
    <row r="75" customFormat="false" ht="15.75" hidden="false" customHeight="false" outlineLevel="0" collapsed="false">
      <c r="B75" s="274"/>
      <c r="C75" s="309"/>
      <c r="D75" s="314" t="n">
        <f aca="false">Historia!$C$1</f>
        <v>2015</v>
      </c>
      <c r="E75" s="311" t="n">
        <f aca="false">IF(VLOOKUP('Result do Turno'!D34,Historia!$A$2:$I$527,3,0)=0,"",VLOOKUP('Result do Turno'!D34,Historia!$A$2:$I$527,3,0))</f>
        <v>23</v>
      </c>
      <c r="G75" s="294"/>
      <c r="H75" s="312"/>
      <c r="I75" s="298"/>
      <c r="J75" s="313"/>
      <c r="K75" s="295"/>
      <c r="L75" s="297"/>
      <c r="O75" s="274"/>
      <c r="P75" s="299"/>
      <c r="Q75" s="300" t="s">
        <v>170</v>
      </c>
      <c r="R75" s="293" t="n">
        <f aca="false">'Result do Turno'!EQ34</f>
        <v>-20</v>
      </c>
      <c r="U75" s="283"/>
    </row>
    <row r="76" customFormat="false" ht="15.75" hidden="false" customHeight="false" outlineLevel="0" collapsed="false">
      <c r="B76" s="274"/>
      <c r="C76" s="309"/>
      <c r="D76" s="314" t="n">
        <f aca="false">Historia!$B$1</f>
        <v>2014</v>
      </c>
      <c r="E76" s="311" t="n">
        <f aca="false">IF(VLOOKUP('Result do Turno'!D34,Historia!$A$2:$I$527,2,0)=0,"",VLOOKUP('Result do Turno'!D34,Historia!$A$2:$I$527,2,0))</f>
        <v>29</v>
      </c>
      <c r="G76" s="294" t="str">
        <f aca="false">G58</f>
        <v>5a</v>
      </c>
      <c r="H76" s="312" t="str">
        <f aca="false">H58</f>
        <v>20 a 26 Jun</v>
      </c>
      <c r="I76" s="296" t="str">
        <f aca="false">IF(L76=0,"",IF(Jogos!BO34=0,"x","ѵ"))</f>
        <v>x</v>
      </c>
      <c r="J76" s="295" t="str">
        <f aca="false">Jogos!CF34</f>
        <v>CARLOS EWBANK perdeu para ADRIANO CHIARI por 0x6 3x6</v>
      </c>
      <c r="K76" s="295" t="str">
        <f aca="false">Jogos!K34</f>
        <v/>
      </c>
      <c r="L76" s="297" t="n">
        <f aca="false">IF(Jogos!BP34="x x",0,1)</f>
        <v>1</v>
      </c>
      <c r="O76" s="274"/>
      <c r="U76" s="283"/>
    </row>
    <row r="77" customFormat="false" ht="15.75" hidden="false" customHeight="false" outlineLevel="0" collapsed="false">
      <c r="B77" s="302"/>
      <c r="C77" s="303"/>
      <c r="D77" s="304"/>
      <c r="E77" s="304"/>
      <c r="F77" s="305"/>
      <c r="G77" s="305"/>
      <c r="H77" s="306"/>
      <c r="I77" s="305"/>
      <c r="J77" s="306"/>
      <c r="K77" s="305"/>
      <c r="L77" s="308"/>
      <c r="O77" s="302"/>
      <c r="P77" s="305"/>
      <c r="Q77" s="305"/>
      <c r="R77" s="305"/>
      <c r="S77" s="305"/>
      <c r="T77" s="305"/>
      <c r="U77" s="308"/>
    </row>
    <row r="78" customFormat="false" ht="15.75" hidden="false" customHeight="false" outlineLevel="0" collapsed="false">
      <c r="C78" s="309"/>
    </row>
    <row r="80" customFormat="false" ht="15" hidden="false" customHeight="false" outlineLevel="0" collapsed="false">
      <c r="B80" s="268"/>
      <c r="C80" s="269"/>
      <c r="D80" s="270"/>
      <c r="E80" s="270"/>
      <c r="F80" s="271"/>
      <c r="G80" s="271"/>
      <c r="H80" s="271"/>
      <c r="I80" s="271"/>
      <c r="J80" s="271"/>
      <c r="K80" s="271"/>
      <c r="L80" s="272"/>
      <c r="O80" s="268"/>
      <c r="P80" s="269"/>
      <c r="Q80" s="269"/>
      <c r="R80" s="269"/>
      <c r="S80" s="269"/>
      <c r="T80" s="269"/>
      <c r="U80" s="273"/>
    </row>
    <row r="81" customFormat="false" ht="21" hidden="false" customHeight="false" outlineLevel="0" collapsed="false">
      <c r="B81" s="274"/>
      <c r="C81" s="275" t="n">
        <v>5</v>
      </c>
      <c r="D81" s="276" t="str">
        <f aca="false">'Result do Turno'!D35</f>
        <v>JOAO RIBEIRO</v>
      </c>
      <c r="E81" s="276"/>
      <c r="F81" s="267"/>
      <c r="G81" s="277" t="e">
        <f aca="false">CONCATENATE("Contatos:  ",VLOOKUP(TRIM(D81),contatos!#ref!,3,0),"   ",VLOOKUP(TRIM(D81),contatos!#ref!,2,0))</f>
        <v>#NAME?</v>
      </c>
      <c r="H81" s="277"/>
      <c r="I81" s="277"/>
      <c r="J81" s="278"/>
      <c r="K81" s="278"/>
      <c r="L81" s="280"/>
      <c r="O81" s="274"/>
      <c r="P81" s="281" t="str">
        <f aca="false">D81</f>
        <v>JOAO RIBEIRO</v>
      </c>
      <c r="Q81" s="281"/>
      <c r="R81" s="282" t="s">
        <v>155</v>
      </c>
      <c r="S81" s="282" t="s">
        <v>156</v>
      </c>
      <c r="T81" s="282" t="s">
        <v>157</v>
      </c>
      <c r="U81" s="283"/>
    </row>
    <row r="82" customFormat="false" ht="15" hidden="false" customHeight="false" outlineLevel="0" collapsed="false">
      <c r="B82" s="274"/>
      <c r="L82" s="284"/>
      <c r="O82" s="274"/>
      <c r="U82" s="283"/>
    </row>
    <row r="83" customFormat="false" ht="15" hidden="false" customHeight="true" outlineLevel="0" collapsed="false">
      <c r="B83" s="274"/>
      <c r="C83" s="285" t="s">
        <v>158</v>
      </c>
      <c r="D83" s="285"/>
      <c r="E83" s="286" t="n">
        <f aca="false">E85-E84+C81</f>
        <v>2</v>
      </c>
      <c r="G83" s="287" t="s">
        <v>159</v>
      </c>
      <c r="H83" s="288" t="s">
        <v>160</v>
      </c>
      <c r="I83" s="287"/>
      <c r="J83" s="288" t="s">
        <v>115</v>
      </c>
      <c r="K83" s="288" t="s">
        <v>161</v>
      </c>
      <c r="L83" s="283"/>
      <c r="O83" s="274"/>
      <c r="P83" s="289" t="s">
        <v>115</v>
      </c>
      <c r="Q83" s="289"/>
      <c r="R83" s="185" t="n">
        <f aca="false">'Result do Turno'!EJ35</f>
        <v>5</v>
      </c>
      <c r="U83" s="283"/>
    </row>
    <row r="84" customFormat="false" ht="15" hidden="false" customHeight="true" outlineLevel="0" collapsed="false">
      <c r="B84" s="274"/>
      <c r="D84" s="290" t="s">
        <v>162</v>
      </c>
      <c r="E84" s="291" t="n">
        <f aca="false">'Result do Turno'!C35</f>
        <v>23</v>
      </c>
      <c r="G84" s="287"/>
      <c r="H84" s="288"/>
      <c r="I84" s="287"/>
      <c r="J84" s="288"/>
      <c r="K84" s="288"/>
      <c r="L84" s="283"/>
      <c r="O84" s="274"/>
      <c r="R84" s="235"/>
      <c r="U84" s="283"/>
    </row>
    <row r="85" customFormat="false" ht="15" hidden="false" customHeight="true" outlineLevel="0" collapsed="false">
      <c r="B85" s="274"/>
      <c r="D85" s="310" t="s">
        <v>163</v>
      </c>
      <c r="E85" s="291" t="str">
        <f aca="false">VLOOKUP('Result do Turno'!C35,'Result do Turno'!FY31:FZ36,2,0)</f>
        <v>20</v>
      </c>
      <c r="K85" s="257"/>
      <c r="L85" s="283"/>
      <c r="O85" s="274"/>
      <c r="P85" s="289" t="s">
        <v>164</v>
      </c>
      <c r="Q85" s="289"/>
      <c r="R85" s="293" t="n">
        <f aca="false">'Result do Turno'!EK35</f>
        <v>4</v>
      </c>
      <c r="U85" s="283"/>
    </row>
    <row r="86" customFormat="false" ht="15.75" hidden="false" customHeight="false" outlineLevel="0" collapsed="false">
      <c r="B86" s="274"/>
      <c r="D86" s="285" t="str">
        <f aca="false">Historia!$J$1</f>
        <v> </v>
      </c>
      <c r="E86" s="311" t="e">
        <f aca="false">IF(VLOOKUP('Result do Turno'!D35,Historia!$A$2:$J$527,10,0)=0,"",VLOOKUP('Result do Turno'!D35,Historia!$A$2:$J$527,10,0))</f>
        <v>#N/A</v>
      </c>
      <c r="G86" s="294" t="str">
        <f aca="false">G32</f>
        <v>1a</v>
      </c>
      <c r="H86" s="312" t="str">
        <f aca="false">H32</f>
        <v>23 a 29 Mai</v>
      </c>
      <c r="I86" s="296" t="str">
        <f aca="false">IF(L86=0,"",IF(Jogos!BG35=0,"x","ѵ"))</f>
        <v>x</v>
      </c>
      <c r="J86" s="295" t="str">
        <f aca="false">Jogos!CB35</f>
        <v>JOAO RIBEIRO perdeu para DANIEL PRADO por 4x6 5x7</v>
      </c>
      <c r="K86" s="295" t="str">
        <f aca="false">Jogos!C35</f>
        <v/>
      </c>
      <c r="L86" s="297" t="n">
        <f aca="false">IF(Jogos!BH35="x x",0,1)</f>
        <v>1</v>
      </c>
      <c r="O86" s="274"/>
      <c r="R86" s="235"/>
      <c r="U86" s="283"/>
    </row>
    <row r="87" customFormat="false" ht="17.25" hidden="false" customHeight="true" outlineLevel="0" collapsed="false">
      <c r="B87" s="274"/>
      <c r="C87" s="309"/>
      <c r="D87" s="285" t="str">
        <f aca="false">Historia!$I$1</f>
        <v>  </v>
      </c>
      <c r="E87" s="311" t="e">
        <f aca="false">IF(VLOOKUP('Result do Turno'!D35,Historia!$A$2:$I$527,9,0)=0,"",VLOOKUP('Result do Turno'!D35,Historia!$A$2:$I$527,9,0))</f>
        <v>#N/A</v>
      </c>
      <c r="G87" s="294"/>
      <c r="H87" s="312"/>
      <c r="I87" s="298"/>
      <c r="J87" s="313"/>
      <c r="K87" s="295"/>
      <c r="L87" s="297"/>
      <c r="O87" s="274"/>
      <c r="P87" s="299" t="s">
        <v>166</v>
      </c>
      <c r="Q87" s="236" t="s">
        <v>167</v>
      </c>
      <c r="R87" s="185" t="n">
        <f aca="false">'Result do Turno'!EL35</f>
        <v>8</v>
      </c>
      <c r="U87" s="283"/>
    </row>
    <row r="88" customFormat="false" ht="15.75" hidden="false" customHeight="false" outlineLevel="0" collapsed="false">
      <c r="B88" s="274"/>
      <c r="C88" s="309"/>
      <c r="D88" s="285" t="n">
        <f aca="false">Historia!$H$1</f>
        <v>2020</v>
      </c>
      <c r="E88" s="311" t="e">
        <f aca="false">IF(VLOOKUP('Result do Turno'!D35,Historia!$A$2:$I$527,8,0)=0,"",VLOOKUP('Result do Turno'!D35,Historia!$A$2:$I$527,8,0))</f>
        <v>#N/A</v>
      </c>
      <c r="G88" s="294" t="str">
        <f aca="false">G34</f>
        <v>2a</v>
      </c>
      <c r="H88" s="312" t="str">
        <f aca="false">H34</f>
        <v>30 a 05 Jun</v>
      </c>
      <c r="I88" s="296" t="str">
        <f aca="false">IF(L88=0,"",IF(Jogos!BI35=0,"x","ѵ"))</f>
        <v>ѵ</v>
      </c>
      <c r="J88" s="295" t="str">
        <f aca="false">Jogos!CC35</f>
        <v>JOAO RIBEIRO venceu MARCUS MAMEDE por 6x3 7x5</v>
      </c>
      <c r="K88" s="295" t="str">
        <f aca="false">Jogos!E35</f>
        <v/>
      </c>
      <c r="L88" s="297" t="n">
        <f aca="false">IF(Jogos!BJ35="x x",0,1)</f>
        <v>1</v>
      </c>
      <c r="O88" s="274"/>
      <c r="P88" s="299"/>
      <c r="Q88" s="236" t="s">
        <v>169</v>
      </c>
      <c r="R88" s="185" t="n">
        <f aca="false">'Result do Turno'!EM35</f>
        <v>2</v>
      </c>
      <c r="U88" s="283"/>
    </row>
    <row r="89" customFormat="false" ht="15.75" hidden="false" customHeight="false" outlineLevel="0" collapsed="false">
      <c r="B89" s="274"/>
      <c r="C89" s="309"/>
      <c r="D89" s="285" t="n">
        <f aca="false">Historia!$G$1</f>
        <v>2019</v>
      </c>
      <c r="E89" s="311" t="e">
        <f aca="false">IF(VLOOKUP('Result do Turno'!D35,Historia!$A$2:$I$527,7,0)=0,"",VLOOKUP('Result do Turno'!D35,Historia!$A$2:$I$527,7,0))</f>
        <v>#N/A</v>
      </c>
      <c r="G89" s="294"/>
      <c r="H89" s="312"/>
      <c r="I89" s="298"/>
      <c r="J89" s="313"/>
      <c r="K89" s="295"/>
      <c r="L89" s="297"/>
      <c r="O89" s="274"/>
      <c r="P89" s="299"/>
      <c r="Q89" s="300" t="s">
        <v>170</v>
      </c>
      <c r="R89" s="293" t="n">
        <f aca="false">'Result do Turno'!EN35</f>
        <v>6</v>
      </c>
      <c r="U89" s="283"/>
    </row>
    <row r="90" customFormat="false" ht="15.75" hidden="false" customHeight="false" outlineLevel="0" collapsed="false">
      <c r="B90" s="274"/>
      <c r="C90" s="309"/>
      <c r="D90" s="314" t="n">
        <f aca="false">Historia!$F$1</f>
        <v>2018</v>
      </c>
      <c r="E90" s="311" t="e">
        <f aca="false">IF(VLOOKUP('Result do Turno'!D35,Historia!$A$2:$I$527,6,0)=0,"",VLOOKUP('Result do Turno'!D35,Historia!$A$2:$I$527,6,0))</f>
        <v>#N/A</v>
      </c>
      <c r="G90" s="294" t="str">
        <f aca="false">G36</f>
        <v>3a</v>
      </c>
      <c r="H90" s="312" t="str">
        <f aca="false">H36</f>
        <v>06 a 12 Jun</v>
      </c>
      <c r="I90" s="296" t="str">
        <f aca="false">IF(L90=0,"",IF(Jogos!BK35=0,"x","ѵ"))</f>
        <v>ѵ</v>
      </c>
      <c r="J90" s="295" t="str">
        <f aca="false">Jogos!CD35</f>
        <v>JOAO RIBEIRO venceu ADRIANO CHIARI por 6x1 6x1</v>
      </c>
      <c r="K90" s="295" t="str">
        <f aca="false">Jogos!G35</f>
        <v/>
      </c>
      <c r="L90" s="297" t="n">
        <f aca="false">IF(Jogos!BL35="x x",0,1)</f>
        <v>1</v>
      </c>
      <c r="O90" s="274"/>
      <c r="R90" s="235"/>
      <c r="U90" s="283"/>
    </row>
    <row r="91" customFormat="false" ht="15.75" hidden="false" customHeight="false" outlineLevel="0" collapsed="false">
      <c r="B91" s="274"/>
      <c r="C91" s="309"/>
      <c r="D91" s="314" t="n">
        <f aca="false">Historia!$E$1</f>
        <v>2017</v>
      </c>
      <c r="E91" s="311" t="e">
        <f aca="false">IF(VLOOKUP('Result do Turno'!D35,Historia!$A$2:$I$527,5,0)=0,"",VLOOKUP('Result do Turno'!D35,Historia!$A$2:$I$527,5,0))</f>
        <v>#N/A</v>
      </c>
      <c r="G91" s="294"/>
      <c r="H91" s="312"/>
      <c r="I91" s="298"/>
      <c r="J91" s="313"/>
      <c r="K91" s="295"/>
      <c r="L91" s="297"/>
      <c r="O91" s="274"/>
      <c r="P91" s="299" t="s">
        <v>172</v>
      </c>
      <c r="Q91" s="236" t="s">
        <v>167</v>
      </c>
      <c r="R91" s="185" t="n">
        <f aca="false">'Result do Turno'!EO35</f>
        <v>58</v>
      </c>
      <c r="U91" s="283"/>
    </row>
    <row r="92" customFormat="false" ht="15.75" hidden="false" customHeight="false" outlineLevel="0" collapsed="false">
      <c r="B92" s="274"/>
      <c r="C92" s="309"/>
      <c r="D92" s="314" t="n">
        <f aca="false">Historia!$D$1</f>
        <v>2016</v>
      </c>
      <c r="E92" s="311" t="e">
        <f aca="false">IF(VLOOKUP('Result do Turno'!D35,Historia!$A$2:$I$527,4,0)=0,"",VLOOKUP('Result do Turno'!D35,Historia!$A$2:$I$527,4,0))</f>
        <v>#N/A</v>
      </c>
      <c r="G92" s="294" t="str">
        <f aca="false">G74</f>
        <v>4a</v>
      </c>
      <c r="H92" s="312" t="str">
        <f aca="false">H74</f>
        <v>13 a 19 Jun</v>
      </c>
      <c r="I92" s="296" t="str">
        <f aca="false">IF(L92=0,"",IF(Jogos!BM35=0,"x","ѵ"))</f>
        <v>ѵ</v>
      </c>
      <c r="J92" s="295" t="str">
        <f aca="false">Jogos!CE35</f>
        <v>JOAO RIBEIRO venceu CARLOS EWBANK por 6x2 6x1</v>
      </c>
      <c r="K92" s="295" t="str">
        <f aca="false">Jogos!I35</f>
        <v/>
      </c>
      <c r="L92" s="297" t="n">
        <f aca="false">IF(Jogos!BN35="x x",0,1)</f>
        <v>1</v>
      </c>
      <c r="O92" s="274"/>
      <c r="P92" s="299"/>
      <c r="Q92" s="236" t="s">
        <v>169</v>
      </c>
      <c r="R92" s="185" t="n">
        <f aca="false">'Result do Turno'!EP35</f>
        <v>26</v>
      </c>
      <c r="U92" s="283"/>
    </row>
    <row r="93" customFormat="false" ht="15.75" hidden="false" customHeight="false" outlineLevel="0" collapsed="false">
      <c r="B93" s="274"/>
      <c r="C93" s="309"/>
      <c r="D93" s="314" t="n">
        <f aca="false">Historia!$C$1</f>
        <v>2015</v>
      </c>
      <c r="E93" s="311" t="e">
        <f aca="false">IF(VLOOKUP('Result do Turno'!D35,Historia!$A$2:$I$527,3,0)=0,"",VLOOKUP('Result do Turno'!D35,Historia!$A$2:$I$527,3,0))</f>
        <v>#N/A</v>
      </c>
      <c r="G93" s="294"/>
      <c r="H93" s="312"/>
      <c r="I93" s="298"/>
      <c r="J93" s="313"/>
      <c r="K93" s="295"/>
      <c r="L93" s="297"/>
      <c r="O93" s="274"/>
      <c r="P93" s="299"/>
      <c r="Q93" s="300" t="s">
        <v>170</v>
      </c>
      <c r="R93" s="293" t="n">
        <f aca="false">'Result do Turno'!EQ35</f>
        <v>32</v>
      </c>
      <c r="U93" s="283"/>
    </row>
    <row r="94" customFormat="false" ht="15.75" hidden="false" customHeight="false" outlineLevel="0" collapsed="false">
      <c r="B94" s="274"/>
      <c r="C94" s="309"/>
      <c r="D94" s="314" t="n">
        <f aca="false">Historia!$B$1</f>
        <v>2014</v>
      </c>
      <c r="E94" s="311" t="e">
        <f aca="false">IF(VLOOKUP('Result do Turno'!D35,Historia!$A$2:$I$527,2,0)=0,"",VLOOKUP('Result do Turno'!D35,Historia!$A$2:$I$527,2,0))</f>
        <v>#N/A</v>
      </c>
      <c r="G94" s="294" t="str">
        <f aca="false">G76</f>
        <v>5a</v>
      </c>
      <c r="H94" s="312" t="str">
        <f aca="false">H76</f>
        <v>20 a 26 Jun</v>
      </c>
      <c r="I94" s="296" t="str">
        <f aca="false">IF(L94=0,"",IF(Jogos!BO35=0,"x","ѵ"))</f>
        <v>ѵ</v>
      </c>
      <c r="J94" s="295" t="str">
        <f aca="false">Jogos!CF35</f>
        <v>JOAO RIBEIRO venceu RAFAEL NOGUEIRA por WxO</v>
      </c>
      <c r="K94" s="295" t="str">
        <f aca="false">Jogos!K35</f>
        <v/>
      </c>
      <c r="L94" s="297" t="n">
        <f aca="false">IF(Jogos!BP35="x x",0,1)</f>
        <v>1</v>
      </c>
      <c r="O94" s="274"/>
      <c r="U94" s="283"/>
    </row>
    <row r="95" customFormat="false" ht="15.75" hidden="false" customHeight="false" outlineLevel="0" collapsed="false">
      <c r="B95" s="302"/>
      <c r="C95" s="303"/>
      <c r="D95" s="304"/>
      <c r="E95" s="304"/>
      <c r="F95" s="305"/>
      <c r="G95" s="305"/>
      <c r="H95" s="306"/>
      <c r="I95" s="305"/>
      <c r="J95" s="306"/>
      <c r="K95" s="305"/>
      <c r="L95" s="308"/>
      <c r="O95" s="302"/>
      <c r="P95" s="305"/>
      <c r="Q95" s="305"/>
      <c r="R95" s="305"/>
      <c r="S95" s="305"/>
      <c r="T95" s="305"/>
      <c r="U95" s="308"/>
    </row>
    <row r="96" customFormat="false" ht="15.75" hidden="false" customHeight="false" outlineLevel="0" collapsed="false">
      <c r="C96" s="309"/>
    </row>
    <row r="98" customFormat="false" ht="15" hidden="false" customHeight="false" outlineLevel="0" collapsed="false">
      <c r="B98" s="268"/>
      <c r="C98" s="269"/>
      <c r="D98" s="270"/>
      <c r="E98" s="270"/>
      <c r="F98" s="271"/>
      <c r="G98" s="271"/>
      <c r="H98" s="271"/>
      <c r="I98" s="271"/>
      <c r="J98" s="271"/>
      <c r="K98" s="271"/>
      <c r="L98" s="272"/>
      <c r="O98" s="268"/>
      <c r="P98" s="269"/>
      <c r="Q98" s="269"/>
      <c r="R98" s="269"/>
      <c r="S98" s="269"/>
      <c r="T98" s="269"/>
      <c r="U98" s="273"/>
    </row>
    <row r="99" customFormat="false" ht="21" hidden="false" customHeight="false" outlineLevel="0" collapsed="false">
      <c r="B99" s="274"/>
      <c r="C99" s="275" t="n">
        <v>6</v>
      </c>
      <c r="D99" s="276" t="str">
        <f aca="false">'Result do Turno'!D36</f>
        <v>ADRIANO CHIARI</v>
      </c>
      <c r="E99" s="276"/>
      <c r="F99" s="267"/>
      <c r="G99" s="277" t="e">
        <f aca="false">CONCATENATE("Contatos:  ",VLOOKUP(TRIM(D99),contatos!#ref!,3,0),"   ",VLOOKUP(TRIM(D99),contatos!#ref!,2,0))</f>
        <v>#NAME?</v>
      </c>
      <c r="H99" s="277"/>
      <c r="I99" s="277"/>
      <c r="J99" s="278"/>
      <c r="K99" s="278"/>
      <c r="L99" s="280"/>
      <c r="O99" s="274"/>
      <c r="P99" s="281" t="str">
        <f aca="false">D99</f>
        <v>ADRIANO CHIARI</v>
      </c>
      <c r="Q99" s="281"/>
      <c r="R99" s="282" t="s">
        <v>155</v>
      </c>
      <c r="S99" s="282" t="s">
        <v>156</v>
      </c>
      <c r="T99" s="282" t="s">
        <v>157</v>
      </c>
      <c r="U99" s="283"/>
    </row>
    <row r="100" customFormat="false" ht="15" hidden="false" customHeight="false" outlineLevel="0" collapsed="false">
      <c r="B100" s="274"/>
      <c r="L100" s="284"/>
      <c r="O100" s="274"/>
      <c r="U100" s="283"/>
    </row>
    <row r="101" customFormat="false" ht="15" hidden="false" customHeight="true" outlineLevel="0" collapsed="false">
      <c r="B101" s="274"/>
      <c r="C101" s="285" t="s">
        <v>158</v>
      </c>
      <c r="D101" s="285"/>
      <c r="E101" s="286" t="n">
        <f aca="false">E103-E102+C99</f>
        <v>4</v>
      </c>
      <c r="G101" s="287" t="s">
        <v>159</v>
      </c>
      <c r="H101" s="288" t="s">
        <v>160</v>
      </c>
      <c r="I101" s="287"/>
      <c r="J101" s="288" t="s">
        <v>115</v>
      </c>
      <c r="K101" s="288" t="s">
        <v>161</v>
      </c>
      <c r="L101" s="283"/>
      <c r="O101" s="274"/>
      <c r="P101" s="289" t="s">
        <v>115</v>
      </c>
      <c r="Q101" s="289"/>
      <c r="R101" s="185" t="n">
        <f aca="false">'Result do Turno'!EJ36</f>
        <v>5</v>
      </c>
      <c r="U101" s="283"/>
    </row>
    <row r="102" customFormat="false" ht="15" hidden="false" customHeight="true" outlineLevel="0" collapsed="false">
      <c r="B102" s="274"/>
      <c r="D102" s="290" t="s">
        <v>162</v>
      </c>
      <c r="E102" s="291" t="n">
        <f aca="false">'Result do Turno'!C36</f>
        <v>24</v>
      </c>
      <c r="G102" s="287"/>
      <c r="H102" s="288"/>
      <c r="I102" s="287"/>
      <c r="J102" s="288"/>
      <c r="K102" s="288"/>
      <c r="L102" s="283"/>
      <c r="O102" s="274"/>
      <c r="R102" s="235"/>
      <c r="U102" s="283"/>
    </row>
    <row r="103" customFormat="false" ht="15" hidden="false" customHeight="true" outlineLevel="0" collapsed="false">
      <c r="B103" s="274"/>
      <c r="D103" s="310" t="s">
        <v>163</v>
      </c>
      <c r="E103" s="291" t="str">
        <f aca="false">VLOOKUP('Result do Turno'!C36,'Result do Turno'!FY31:FZ36,2,0)</f>
        <v>22</v>
      </c>
      <c r="K103" s="257"/>
      <c r="L103" s="283"/>
      <c r="O103" s="274"/>
      <c r="P103" s="289" t="s">
        <v>164</v>
      </c>
      <c r="Q103" s="289"/>
      <c r="R103" s="293" t="n">
        <f aca="false">'Result do Turno'!EK36</f>
        <v>2</v>
      </c>
      <c r="U103" s="283"/>
    </row>
    <row r="104" customFormat="false" ht="15.75" hidden="false" customHeight="false" outlineLevel="0" collapsed="false">
      <c r="B104" s="274"/>
      <c r="D104" s="285" t="str">
        <f aca="false">Historia!$J$1</f>
        <v> </v>
      </c>
      <c r="E104" s="311" t="str">
        <f aca="false">IF(VLOOKUP('Result do Turno'!D36,Historia!$A$2:$J$527,10,0)=0,"",VLOOKUP('Result do Turno'!D36,Historia!$A$2:$J$527,10,0))</f>
        <v/>
      </c>
      <c r="G104" s="294" t="str">
        <f aca="false">G86</f>
        <v>1a</v>
      </c>
      <c r="H104" s="312" t="str">
        <f aca="false">H86</f>
        <v>23 a 29 Mai</v>
      </c>
      <c r="I104" s="296" t="str">
        <f aca="false">IF(L104=0,"",IF(Jogos!BG36=0,"x","ѵ"))</f>
        <v>ѵ</v>
      </c>
      <c r="J104" s="295" t="str">
        <f aca="false">Jogos!CB36</f>
        <v>ADRIANO CHIARI venceu MARCUS MAMEDE por 6x5 x</v>
      </c>
      <c r="K104" s="295" t="str">
        <f aca="false">Jogos!C36</f>
        <v/>
      </c>
      <c r="L104" s="297" t="n">
        <f aca="false">IF(Jogos!BH36="x x",0,1)</f>
        <v>1</v>
      </c>
      <c r="O104" s="274"/>
      <c r="R104" s="235"/>
      <c r="U104" s="283"/>
    </row>
    <row r="105" customFormat="false" ht="16.5" hidden="false" customHeight="true" outlineLevel="0" collapsed="false">
      <c r="B105" s="274"/>
      <c r="C105" s="309"/>
      <c r="D105" s="285" t="str">
        <f aca="false">Historia!$I$1</f>
        <v>  </v>
      </c>
      <c r="E105" s="311" t="str">
        <f aca="false">IF(VLOOKUP('Result do Turno'!D36,Historia!$A$2:$I$527,9,0)=0,"",VLOOKUP('Result do Turno'!D36,Historia!$A$2:$I$527,9,0))</f>
        <v/>
      </c>
      <c r="G105" s="294"/>
      <c r="H105" s="312"/>
      <c r="I105" s="298"/>
      <c r="J105" s="313"/>
      <c r="K105" s="295"/>
      <c r="L105" s="297"/>
      <c r="O105" s="274"/>
      <c r="P105" s="299" t="s">
        <v>166</v>
      </c>
      <c r="Q105" s="236" t="s">
        <v>167</v>
      </c>
      <c r="R105" s="185" t="n">
        <f aca="false">'Result do Turno'!EL36</f>
        <v>4</v>
      </c>
      <c r="U105" s="283"/>
    </row>
    <row r="106" customFormat="false" ht="15.75" hidden="false" customHeight="false" outlineLevel="0" collapsed="false">
      <c r="B106" s="274"/>
      <c r="C106" s="309"/>
      <c r="D106" s="285" t="n">
        <f aca="false">Historia!$H$1</f>
        <v>2020</v>
      </c>
      <c r="E106" s="311" t="n">
        <f aca="false">IF(VLOOKUP('Result do Turno'!D36,Historia!$A$2:$I$527,8,0)=0,"",VLOOKUP('Result do Turno'!D36,Historia!$A$2:$I$527,8,0))</f>
        <v>26</v>
      </c>
      <c r="G106" s="294" t="str">
        <f aca="false">G88</f>
        <v>2a</v>
      </c>
      <c r="H106" s="312" t="str">
        <f aca="false">H88</f>
        <v>30 a 05 Jun</v>
      </c>
      <c r="I106" s="296" t="str">
        <f aca="false">IF(L106=0,"",IF(Jogos!BI36=0,"x","ѵ"))</f>
        <v>x</v>
      </c>
      <c r="J106" s="295" t="str">
        <f aca="false">Jogos!CC36</f>
        <v>ADRIANO CHIARI perdeu para RAFAEL NOGUEIRA por 6x7 5x7</v>
      </c>
      <c r="K106" s="295" t="str">
        <f aca="false">Jogos!E36</f>
        <v/>
      </c>
      <c r="L106" s="297" t="n">
        <f aca="false">IF(Jogos!BJ36="x x",0,1)</f>
        <v>1</v>
      </c>
      <c r="O106" s="274"/>
      <c r="P106" s="299"/>
      <c r="Q106" s="236" t="s">
        <v>169</v>
      </c>
      <c r="R106" s="185" t="n">
        <f aca="false">'Result do Turno'!EM36</f>
        <v>6</v>
      </c>
      <c r="U106" s="283"/>
    </row>
    <row r="107" customFormat="false" ht="15.75" hidden="false" customHeight="false" outlineLevel="0" collapsed="false">
      <c r="B107" s="274"/>
      <c r="C107" s="309"/>
      <c r="D107" s="285" t="n">
        <f aca="false">Historia!$G$1</f>
        <v>2019</v>
      </c>
      <c r="E107" s="311" t="n">
        <f aca="false">IF(VLOOKUP('Result do Turno'!D36,Historia!$A$2:$I$527,7,0)=0,"",VLOOKUP('Result do Turno'!D36,Historia!$A$2:$I$527,7,0))</f>
        <v>48</v>
      </c>
      <c r="G107" s="294"/>
      <c r="H107" s="312"/>
      <c r="I107" s="298"/>
      <c r="J107" s="313"/>
      <c r="K107" s="295"/>
      <c r="L107" s="297"/>
      <c r="O107" s="274"/>
      <c r="P107" s="299"/>
      <c r="Q107" s="300" t="s">
        <v>170</v>
      </c>
      <c r="R107" s="293" t="n">
        <f aca="false">'Result do Turno'!EN36</f>
        <v>-2</v>
      </c>
      <c r="U107" s="283"/>
    </row>
    <row r="108" customFormat="false" ht="15.75" hidden="false" customHeight="false" outlineLevel="0" collapsed="false">
      <c r="B108" s="274"/>
      <c r="C108" s="309"/>
      <c r="D108" s="314" t="n">
        <f aca="false">Historia!$F$1</f>
        <v>2018</v>
      </c>
      <c r="E108" s="311" t="str">
        <f aca="false">IF(VLOOKUP('Result do Turno'!D36,Historia!$A$2:$I$527,6,0)=0,"",VLOOKUP('Result do Turno'!D36,Historia!$A$2:$I$527,6,0))</f>
        <v/>
      </c>
      <c r="G108" s="294" t="str">
        <f aca="false">G90</f>
        <v>3a</v>
      </c>
      <c r="H108" s="312" t="str">
        <f aca="false">H90</f>
        <v>06 a 12 Jun</v>
      </c>
      <c r="I108" s="296" t="str">
        <f aca="false">IF(L108=0,"",IF(Jogos!BK36=0,"x","ѵ"))</f>
        <v>x</v>
      </c>
      <c r="J108" s="295" t="str">
        <f aca="false">Jogos!CD36</f>
        <v>ADRIANO CHIARI perdeu para JOAO RIBEIRO por 1x6 1x6</v>
      </c>
      <c r="K108" s="295" t="str">
        <f aca="false">Jogos!G36</f>
        <v/>
      </c>
      <c r="L108" s="297" t="n">
        <f aca="false">IF(Jogos!BL36="x x",0,1)</f>
        <v>1</v>
      </c>
      <c r="O108" s="274"/>
      <c r="R108" s="235"/>
      <c r="U108" s="283"/>
    </row>
    <row r="109" customFormat="false" ht="15" hidden="false" customHeight="true" outlineLevel="0" collapsed="false">
      <c r="B109" s="274"/>
      <c r="C109" s="309"/>
      <c r="D109" s="314" t="n">
        <f aca="false">Historia!$E$1</f>
        <v>2017</v>
      </c>
      <c r="E109" s="311" t="str">
        <f aca="false">IF(VLOOKUP('Result do Turno'!D36,Historia!$A$2:$I$527,5,0)=0,"",VLOOKUP('Result do Turno'!D36,Historia!$A$2:$I$527,5,0))</f>
        <v/>
      </c>
      <c r="G109" s="294"/>
      <c r="H109" s="312"/>
      <c r="I109" s="298"/>
      <c r="J109" s="313"/>
      <c r="K109" s="295"/>
      <c r="L109" s="297"/>
      <c r="O109" s="274"/>
      <c r="P109" s="299" t="s">
        <v>172</v>
      </c>
      <c r="Q109" s="236" t="s">
        <v>167</v>
      </c>
      <c r="R109" s="185" t="n">
        <f aca="false">'Result do Turno'!EO36</f>
        <v>42</v>
      </c>
      <c r="U109" s="283"/>
    </row>
    <row r="110" customFormat="false" ht="15" hidden="false" customHeight="true" outlineLevel="0" collapsed="false">
      <c r="B110" s="274"/>
      <c r="C110" s="309"/>
      <c r="D110" s="314" t="n">
        <f aca="false">Historia!$D$1</f>
        <v>2016</v>
      </c>
      <c r="E110" s="311" t="str">
        <f aca="false">IF(VLOOKUP('Result do Turno'!D36,Historia!$A$2:$I$527,4,0)=0,"",VLOOKUP('Result do Turno'!D36,Historia!$A$2:$I$527,4,0))</f>
        <v/>
      </c>
      <c r="G110" s="294" t="str">
        <f aca="false">G92</f>
        <v>4a</v>
      </c>
      <c r="H110" s="312" t="str">
        <f aca="false">H92</f>
        <v>13 a 19 Jun</v>
      </c>
      <c r="I110" s="296" t="str">
        <f aca="false">IF(L110=0,"",IF(Jogos!BM36=0,"x","ѵ"))</f>
        <v>x</v>
      </c>
      <c r="J110" s="295" t="str">
        <f aca="false">Jogos!CE36</f>
        <v>ADRIANO CHIARI perdeu para DANIEL PRADO por 3x6 1x6</v>
      </c>
      <c r="K110" s="295" t="str">
        <f aca="false">Jogos!I36</f>
        <v/>
      </c>
      <c r="L110" s="297" t="n">
        <f aca="false">IF(Jogos!BN36="x x",0,1)</f>
        <v>1</v>
      </c>
      <c r="O110" s="274"/>
      <c r="P110" s="299"/>
      <c r="Q110" s="236" t="s">
        <v>169</v>
      </c>
      <c r="R110" s="185" t="n">
        <f aca="false">'Result do Turno'!EP36</f>
        <v>46</v>
      </c>
      <c r="U110" s="283"/>
    </row>
    <row r="111" customFormat="false" ht="15.75" hidden="false" customHeight="false" outlineLevel="0" collapsed="false">
      <c r="B111" s="274"/>
      <c r="C111" s="309"/>
      <c r="D111" s="314" t="n">
        <f aca="false">Historia!$C$1</f>
        <v>2015</v>
      </c>
      <c r="E111" s="311" t="str">
        <f aca="false">IF(VLOOKUP('Result do Turno'!D36,Historia!$A$2:$I$527,3,0)=0,"",VLOOKUP('Result do Turno'!D36,Historia!$A$2:$I$527,3,0))</f>
        <v/>
      </c>
      <c r="G111" s="294"/>
      <c r="H111" s="312"/>
      <c r="I111" s="298"/>
      <c r="J111" s="313"/>
      <c r="K111" s="295"/>
      <c r="L111" s="297"/>
      <c r="O111" s="274"/>
      <c r="P111" s="299"/>
      <c r="Q111" s="300" t="s">
        <v>170</v>
      </c>
      <c r="R111" s="293" t="n">
        <f aca="false">'Result do Turno'!EQ36</f>
        <v>-4</v>
      </c>
      <c r="U111" s="283"/>
    </row>
    <row r="112" customFormat="false" ht="15.75" hidden="false" customHeight="false" outlineLevel="0" collapsed="false">
      <c r="B112" s="274"/>
      <c r="C112" s="309"/>
      <c r="D112" s="314" t="n">
        <f aca="false">Historia!$B$1</f>
        <v>2014</v>
      </c>
      <c r="E112" s="311" t="str">
        <f aca="false">IF(VLOOKUP('Result do Turno'!D36,Historia!$A$2:$I$527,2,0)=0,"",VLOOKUP('Result do Turno'!D36,Historia!$A$2:$I$527,2,0))</f>
        <v/>
      </c>
      <c r="G112" s="294" t="str">
        <f aca="false">G94</f>
        <v>5a</v>
      </c>
      <c r="H112" s="312" t="str">
        <f aca="false">H94</f>
        <v>20 a 26 Jun</v>
      </c>
      <c r="I112" s="296" t="str">
        <f aca="false">IF(L112=0,"",IF(Jogos!BO36=0,"x","ѵ"))</f>
        <v>ѵ</v>
      </c>
      <c r="J112" s="295" t="str">
        <f aca="false">Jogos!CF36</f>
        <v>ADRIANO CHIARI venceu CARLOS EWBANK por 6x0 6x3</v>
      </c>
      <c r="K112" s="295" t="str">
        <f aca="false">Jogos!K36</f>
        <v/>
      </c>
      <c r="L112" s="297" t="n">
        <f aca="false">IF(Jogos!BP36="x x",0,1)</f>
        <v>1</v>
      </c>
      <c r="O112" s="274"/>
      <c r="U112" s="283"/>
    </row>
    <row r="113" customFormat="false" ht="15.75" hidden="false" customHeight="false" outlineLevel="0" collapsed="false">
      <c r="B113" s="302"/>
      <c r="C113" s="303"/>
      <c r="D113" s="304"/>
      <c r="E113" s="304"/>
      <c r="F113" s="305"/>
      <c r="G113" s="305"/>
      <c r="H113" s="306"/>
      <c r="I113" s="305"/>
      <c r="J113" s="306"/>
      <c r="K113" s="305"/>
      <c r="L113" s="308"/>
      <c r="O113" s="302"/>
      <c r="P113" s="305"/>
      <c r="Q113" s="305"/>
      <c r="R113" s="305"/>
      <c r="S113" s="305"/>
      <c r="T113" s="305"/>
      <c r="U113" s="308"/>
    </row>
    <row r="114" customFormat="false" ht="15.75" hidden="false" customHeight="false" outlineLevel="0" collapsed="false">
      <c r="C114" s="309"/>
    </row>
    <row r="115" customFormat="false" ht="15.75" hidden="false" customHeight="false" outlineLevel="0" collapsed="false">
      <c r="C115" s="309"/>
    </row>
    <row r="116" customFormat="false" ht="15.75" hidden="false" customHeight="false" outlineLevel="0" collapsed="false">
      <c r="C116" s="309"/>
    </row>
    <row r="117" customFormat="false" ht="40.5" hidden="false" customHeight="true" outlineLevel="0" collapsed="false">
      <c r="B117" s="316" t="s">
        <v>175</v>
      </c>
      <c r="C117" s="316"/>
      <c r="D117" s="316"/>
      <c r="E117" s="316"/>
      <c r="F117" s="316"/>
      <c r="G117" s="316"/>
      <c r="H117" s="316"/>
      <c r="I117" s="316"/>
      <c r="J117" s="316"/>
      <c r="K117" s="316"/>
      <c r="L117" s="316"/>
      <c r="M117" s="316"/>
      <c r="N117" s="316"/>
      <c r="O117" s="316"/>
      <c r="P117" s="316"/>
      <c r="Q117" s="316"/>
      <c r="R117" s="316"/>
      <c r="S117" s="316"/>
      <c r="T117" s="316"/>
      <c r="U117" s="316"/>
    </row>
    <row r="118" customFormat="false" ht="15.75" hidden="false" customHeight="false" outlineLevel="0" collapsed="false">
      <c r="C118" s="309"/>
    </row>
    <row r="119" customFormat="false" ht="98.25" hidden="false" customHeight="true" outlineLevel="0" collapsed="false">
      <c r="B119" s="316" t="s">
        <v>176</v>
      </c>
      <c r="C119" s="316"/>
      <c r="D119" s="316"/>
      <c r="E119" s="316"/>
      <c r="F119" s="316"/>
      <c r="G119" s="316"/>
      <c r="H119" s="316"/>
      <c r="I119" s="316"/>
      <c r="J119" s="316"/>
      <c r="K119" s="316"/>
      <c r="L119" s="316"/>
      <c r="M119" s="316"/>
      <c r="N119" s="316"/>
      <c r="O119" s="316"/>
      <c r="P119" s="316"/>
      <c r="Q119" s="316"/>
      <c r="R119" s="316"/>
      <c r="S119" s="316"/>
      <c r="T119" s="316"/>
      <c r="U119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7:E27"/>
    <mergeCell ref="P27:Q27"/>
    <mergeCell ref="C29:D29"/>
    <mergeCell ref="G29:G30"/>
    <mergeCell ref="H29:H30"/>
    <mergeCell ref="J29:J30"/>
    <mergeCell ref="K29:K30"/>
    <mergeCell ref="P29:Q29"/>
    <mergeCell ref="P31:Q31"/>
    <mergeCell ref="P33:P35"/>
    <mergeCell ref="P37:P39"/>
    <mergeCell ref="D45:E45"/>
    <mergeCell ref="P45:Q45"/>
    <mergeCell ref="C47:D47"/>
    <mergeCell ref="G47:G48"/>
    <mergeCell ref="H47:H48"/>
    <mergeCell ref="J47:J48"/>
    <mergeCell ref="K47:K48"/>
    <mergeCell ref="P47:Q47"/>
    <mergeCell ref="P49:Q49"/>
    <mergeCell ref="P51:P53"/>
    <mergeCell ref="P55:P57"/>
    <mergeCell ref="D63:E63"/>
    <mergeCell ref="P63:Q63"/>
    <mergeCell ref="C65:D65"/>
    <mergeCell ref="G65:G66"/>
    <mergeCell ref="H65:H66"/>
    <mergeCell ref="J65:J66"/>
    <mergeCell ref="K65:K66"/>
    <mergeCell ref="P65:Q65"/>
    <mergeCell ref="P67:Q67"/>
    <mergeCell ref="P69:P71"/>
    <mergeCell ref="P73:P75"/>
    <mergeCell ref="D81:E81"/>
    <mergeCell ref="P81:Q81"/>
    <mergeCell ref="C83:D83"/>
    <mergeCell ref="G83:G84"/>
    <mergeCell ref="H83:H84"/>
    <mergeCell ref="J83:J84"/>
    <mergeCell ref="K83:K84"/>
    <mergeCell ref="P83:Q83"/>
    <mergeCell ref="P85:Q85"/>
    <mergeCell ref="P87:P89"/>
    <mergeCell ref="P91:P93"/>
    <mergeCell ref="D99:E99"/>
    <mergeCell ref="P99:Q99"/>
    <mergeCell ref="C101:D101"/>
    <mergeCell ref="G101:G102"/>
    <mergeCell ref="H101:H102"/>
    <mergeCell ref="J101:J102"/>
    <mergeCell ref="K101:K102"/>
    <mergeCell ref="P101:Q101"/>
    <mergeCell ref="P103:Q103"/>
    <mergeCell ref="P105:P107"/>
    <mergeCell ref="P109:P111"/>
    <mergeCell ref="B117:U117"/>
    <mergeCell ref="B119:U119"/>
  </mergeCells>
  <conditionalFormatting sqref="D6:E6">
    <cfRule type="expression" priority="2" aboveAverage="0" equalAverage="0" bottom="0" percent="0" rank="0" text="" dxfId="830">
      <formula>E6=0</formula>
    </cfRule>
    <cfRule type="expression" priority="3" aboveAverage="0" equalAverage="0" bottom="0" percent="0" rank="0" text="" dxfId="831">
      <formula>E6=1</formula>
    </cfRule>
  </conditionalFormatting>
  <conditionalFormatting sqref="K32 K34 K36 K38 K40">
    <cfRule type="expression" priority="4" aboveAverage="0" equalAverage="0" bottom="0" percent="0" rank="0" text="" dxfId="832">
      <formula>$D$27=K32</formula>
    </cfRule>
    <cfRule type="expression" priority="5" aboveAverage="0" equalAverage="0" bottom="0" percent="0" rank="0" text="" dxfId="833">
      <formula>$D$9</formula>
    </cfRule>
  </conditionalFormatting>
  <conditionalFormatting sqref="K54">
    <cfRule type="expression" priority="6" aboveAverage="0" equalAverage="0" bottom="0" percent="0" rank="0" text="" dxfId="834">
      <formula>$D$45=K54</formula>
    </cfRule>
  </conditionalFormatting>
  <conditionalFormatting sqref="K68 K70 K72 K74 K76">
    <cfRule type="expression" priority="7" aboveAverage="0" equalAverage="0" bottom="0" percent="0" rank="0" text="" dxfId="835">
      <formula>$D$63=K68</formula>
    </cfRule>
    <cfRule type="expression" priority="8" aboveAverage="0" equalAverage="0" bottom="0" percent="0" rank="0" text="" dxfId="836">
      <formula>$D$9</formula>
    </cfRule>
  </conditionalFormatting>
  <conditionalFormatting sqref="K86 K88 K90 K92 K94">
    <cfRule type="expression" priority="9" aboveAverage="0" equalAverage="0" bottom="0" percent="0" rank="0" text="" dxfId="837">
      <formula>$D$81=K86</formula>
    </cfRule>
    <cfRule type="expression" priority="10" aboveAverage="0" equalAverage="0" bottom="0" percent="0" rank="0" text="" dxfId="838">
      <formula>$D$9</formula>
    </cfRule>
  </conditionalFormatting>
  <conditionalFormatting sqref="K50">
    <cfRule type="expression" priority="11" aboveAverage="0" equalAverage="0" bottom="0" percent="0" rank="0" text="" dxfId="839">
      <formula>$D$45=K50</formula>
    </cfRule>
  </conditionalFormatting>
  <conditionalFormatting sqref="K52">
    <cfRule type="expression" priority="12" aboveAverage="0" equalAverage="0" bottom="0" percent="0" rank="0" text="" dxfId="840">
      <formula>$D$45=K52</formula>
    </cfRule>
  </conditionalFormatting>
  <conditionalFormatting sqref="K56">
    <cfRule type="expression" priority="13" aboveAverage="0" equalAverage="0" bottom="0" percent="0" rank="0" text="" dxfId="841">
      <formula>$D$45=K56</formula>
    </cfRule>
  </conditionalFormatting>
  <conditionalFormatting sqref="K58">
    <cfRule type="expression" priority="14" aboveAverage="0" equalAverage="0" bottom="0" percent="0" rank="0" text="" dxfId="842">
      <formula>$D$45=K58</formula>
    </cfRule>
  </conditionalFormatting>
  <conditionalFormatting sqref="K14">
    <cfRule type="expression" priority="15" aboveAverage="0" equalAverage="0" bottom="0" percent="0" rank="0" text="" dxfId="843">
      <formula>$D$9=K14</formula>
    </cfRule>
  </conditionalFormatting>
  <conditionalFormatting sqref="K16">
    <cfRule type="expression" priority="16" aboveAverage="0" equalAverage="0" bottom="0" percent="0" rank="0" text="" dxfId="844">
      <formula>$D$9=K16</formula>
    </cfRule>
  </conditionalFormatting>
  <conditionalFormatting sqref="K18">
    <cfRule type="expression" priority="17" aboveAverage="0" equalAverage="0" bottom="0" percent="0" rank="0" text="" dxfId="845">
      <formula>$D$9=K18</formula>
    </cfRule>
  </conditionalFormatting>
  <conditionalFormatting sqref="K20">
    <cfRule type="expression" priority="18" aboveAverage="0" equalAverage="0" bottom="0" percent="0" rank="0" text="" dxfId="846">
      <formula>$D$9=K20</formula>
    </cfRule>
  </conditionalFormatting>
  <conditionalFormatting sqref="K22">
    <cfRule type="expression" priority="19" aboveAverage="0" equalAverage="0" bottom="0" percent="0" rank="0" text="" dxfId="847">
      <formula>$D$9=K22</formula>
    </cfRule>
  </conditionalFormatting>
  <conditionalFormatting sqref="K104">
    <cfRule type="expression" priority="20" aboveAverage="0" equalAverage="0" bottom="0" percent="0" rank="0" text="" dxfId="848">
      <formula>$D$99=K104</formula>
    </cfRule>
  </conditionalFormatting>
  <conditionalFormatting sqref="K106">
    <cfRule type="expression" priority="21" aboveAverage="0" equalAverage="0" bottom="0" percent="0" rank="0" text="" dxfId="849">
      <formula>$D$99=K106</formula>
    </cfRule>
  </conditionalFormatting>
  <conditionalFormatting sqref="K108">
    <cfRule type="expression" priority="22" aboveAverage="0" equalAverage="0" bottom="0" percent="0" rank="0" text="" dxfId="850">
      <formula>$D$99=K108</formula>
    </cfRule>
  </conditionalFormatting>
  <conditionalFormatting sqref="K110">
    <cfRule type="expression" priority="23" aboveAverage="0" equalAverage="0" bottom="0" percent="0" rank="0" text="" dxfId="851">
      <formula>$D$99=K110</formula>
    </cfRule>
  </conditionalFormatting>
  <conditionalFormatting sqref="K112">
    <cfRule type="expression" priority="24" aboveAverage="0" equalAverage="0" bottom="0" percent="0" rank="0" text="" dxfId="852">
      <formula>$D$99=K112</formula>
    </cfRule>
  </conditionalFormatting>
  <conditionalFormatting sqref="I32">
    <cfRule type="cellIs" priority="25" operator="equal" aboveAverage="0" equalAverage="0" bottom="0" percent="0" rank="0" text="" dxfId="853">
      <formula>"ѵ"</formula>
    </cfRule>
    <cfRule type="cellIs" priority="26" operator="equal" aboveAverage="0" equalAverage="0" bottom="0" percent="0" rank="0" text="" dxfId="854">
      <formula>"x"</formula>
    </cfRule>
  </conditionalFormatting>
  <conditionalFormatting sqref="I34">
    <cfRule type="cellIs" priority="27" operator="equal" aboveAverage="0" equalAverage="0" bottom="0" percent="0" rank="0" text="" dxfId="855">
      <formula>"ѵ"</formula>
    </cfRule>
    <cfRule type="cellIs" priority="28" operator="equal" aboveAverage="0" equalAverage="0" bottom="0" percent="0" rank="0" text="" dxfId="856">
      <formula>"x"</formula>
    </cfRule>
  </conditionalFormatting>
  <conditionalFormatting sqref="I36">
    <cfRule type="cellIs" priority="29" operator="equal" aboveAverage="0" equalAverage="0" bottom="0" percent="0" rank="0" text="" dxfId="857">
      <formula>"ѵ"</formula>
    </cfRule>
    <cfRule type="cellIs" priority="30" operator="equal" aboveAverage="0" equalAverage="0" bottom="0" percent="0" rank="0" text="" dxfId="858">
      <formula>"x"</formula>
    </cfRule>
  </conditionalFormatting>
  <conditionalFormatting sqref="I38">
    <cfRule type="cellIs" priority="31" operator="equal" aboveAverage="0" equalAverage="0" bottom="0" percent="0" rank="0" text="" dxfId="859">
      <formula>"ѵ"</formula>
    </cfRule>
    <cfRule type="cellIs" priority="32" operator="equal" aboveAverage="0" equalAverage="0" bottom="0" percent="0" rank="0" text="" dxfId="860">
      <formula>"x"</formula>
    </cfRule>
  </conditionalFormatting>
  <conditionalFormatting sqref="I40">
    <cfRule type="cellIs" priority="33" operator="equal" aboveAverage="0" equalAverage="0" bottom="0" percent="0" rank="0" text="" dxfId="861">
      <formula>"ѵ"</formula>
    </cfRule>
    <cfRule type="cellIs" priority="34" operator="equal" aboveAverage="0" equalAverage="0" bottom="0" percent="0" rank="0" text="" dxfId="862">
      <formula>"x"</formula>
    </cfRule>
  </conditionalFormatting>
  <conditionalFormatting sqref="I14">
    <cfRule type="cellIs" priority="35" operator="equal" aboveAverage="0" equalAverage="0" bottom="0" percent="0" rank="0" text="" dxfId="863">
      <formula>"ѵ"</formula>
    </cfRule>
    <cfRule type="cellIs" priority="36" operator="equal" aboveAverage="0" equalAverage="0" bottom="0" percent="0" rank="0" text="" dxfId="864">
      <formula>"x"</formula>
    </cfRule>
  </conditionalFormatting>
  <conditionalFormatting sqref="I16">
    <cfRule type="cellIs" priority="37" operator="equal" aboveAverage="0" equalAverage="0" bottom="0" percent="0" rank="0" text="" dxfId="865">
      <formula>"ѵ"</formula>
    </cfRule>
    <cfRule type="cellIs" priority="38" operator="equal" aboveAverage="0" equalAverage="0" bottom="0" percent="0" rank="0" text="" dxfId="866">
      <formula>"x"</formula>
    </cfRule>
  </conditionalFormatting>
  <conditionalFormatting sqref="I18">
    <cfRule type="cellIs" priority="39" operator="equal" aboveAverage="0" equalAverage="0" bottom="0" percent="0" rank="0" text="" dxfId="867">
      <formula>"ѵ"</formula>
    </cfRule>
    <cfRule type="cellIs" priority="40" operator="equal" aboveAverage="0" equalAverage="0" bottom="0" percent="0" rank="0" text="" dxfId="868">
      <formula>"x"</formula>
    </cfRule>
  </conditionalFormatting>
  <conditionalFormatting sqref="I20">
    <cfRule type="cellIs" priority="41" operator="equal" aboveAverage="0" equalAverage="0" bottom="0" percent="0" rank="0" text="" dxfId="869">
      <formula>"ѵ"</formula>
    </cfRule>
    <cfRule type="cellIs" priority="42" operator="equal" aboveAverage="0" equalAverage="0" bottom="0" percent="0" rank="0" text="" dxfId="870">
      <formula>"x"</formula>
    </cfRule>
  </conditionalFormatting>
  <conditionalFormatting sqref="I22">
    <cfRule type="cellIs" priority="43" operator="equal" aboveAverage="0" equalAverage="0" bottom="0" percent="0" rank="0" text="" dxfId="871">
      <formula>"ѵ"</formula>
    </cfRule>
    <cfRule type="cellIs" priority="44" operator="equal" aboveAverage="0" equalAverage="0" bottom="0" percent="0" rank="0" text="" dxfId="872">
      <formula>"x"</formula>
    </cfRule>
  </conditionalFormatting>
  <conditionalFormatting sqref="I50">
    <cfRule type="cellIs" priority="45" operator="equal" aboveAverage="0" equalAverage="0" bottom="0" percent="0" rank="0" text="" dxfId="873">
      <formula>"ѵ"</formula>
    </cfRule>
    <cfRule type="cellIs" priority="46" operator="equal" aboveAverage="0" equalAverage="0" bottom="0" percent="0" rank="0" text="" dxfId="874">
      <formula>"x"</formula>
    </cfRule>
  </conditionalFormatting>
  <conditionalFormatting sqref="I52">
    <cfRule type="cellIs" priority="47" operator="equal" aboveAverage="0" equalAverage="0" bottom="0" percent="0" rank="0" text="" dxfId="875">
      <formula>"ѵ"</formula>
    </cfRule>
    <cfRule type="cellIs" priority="48" operator="equal" aboveAverage="0" equalAverage="0" bottom="0" percent="0" rank="0" text="" dxfId="876">
      <formula>"x"</formula>
    </cfRule>
  </conditionalFormatting>
  <conditionalFormatting sqref="I54">
    <cfRule type="cellIs" priority="49" operator="equal" aboveAverage="0" equalAverage="0" bottom="0" percent="0" rank="0" text="" dxfId="877">
      <formula>"ѵ"</formula>
    </cfRule>
    <cfRule type="cellIs" priority="50" operator="equal" aboveAverage="0" equalAverage="0" bottom="0" percent="0" rank="0" text="" dxfId="878">
      <formula>"x"</formula>
    </cfRule>
  </conditionalFormatting>
  <conditionalFormatting sqref="I56">
    <cfRule type="cellIs" priority="51" operator="equal" aboveAverage="0" equalAverage="0" bottom="0" percent="0" rank="0" text="" dxfId="879">
      <formula>"ѵ"</formula>
    </cfRule>
    <cfRule type="cellIs" priority="52" operator="equal" aboveAverage="0" equalAverage="0" bottom="0" percent="0" rank="0" text="" dxfId="880">
      <formula>"x"</formula>
    </cfRule>
  </conditionalFormatting>
  <conditionalFormatting sqref="I58">
    <cfRule type="cellIs" priority="53" operator="equal" aboveAverage="0" equalAverage="0" bottom="0" percent="0" rank="0" text="" dxfId="881">
      <formula>"ѵ"</formula>
    </cfRule>
    <cfRule type="cellIs" priority="54" operator="equal" aboveAverage="0" equalAverage="0" bottom="0" percent="0" rank="0" text="" dxfId="882">
      <formula>"x"</formula>
    </cfRule>
  </conditionalFormatting>
  <conditionalFormatting sqref="I104">
    <cfRule type="cellIs" priority="55" operator="equal" aboveAverage="0" equalAverage="0" bottom="0" percent="0" rank="0" text="" dxfId="883">
      <formula>"ѵ"</formula>
    </cfRule>
    <cfRule type="cellIs" priority="56" operator="equal" aboveAverage="0" equalAverage="0" bottom="0" percent="0" rank="0" text="" dxfId="884">
      <formula>"x"</formula>
    </cfRule>
  </conditionalFormatting>
  <conditionalFormatting sqref="I106">
    <cfRule type="cellIs" priority="57" operator="equal" aboveAverage="0" equalAverage="0" bottom="0" percent="0" rank="0" text="" dxfId="885">
      <formula>"ѵ"</formula>
    </cfRule>
    <cfRule type="cellIs" priority="58" operator="equal" aboveAverage="0" equalAverage="0" bottom="0" percent="0" rank="0" text="" dxfId="886">
      <formula>"x"</formula>
    </cfRule>
  </conditionalFormatting>
  <conditionalFormatting sqref="I108">
    <cfRule type="cellIs" priority="59" operator="equal" aboveAverage="0" equalAverage="0" bottom="0" percent="0" rank="0" text="" dxfId="887">
      <formula>"ѵ"</formula>
    </cfRule>
    <cfRule type="cellIs" priority="60" operator="equal" aboveAverage="0" equalAverage="0" bottom="0" percent="0" rank="0" text="" dxfId="888">
      <formula>"x"</formula>
    </cfRule>
  </conditionalFormatting>
  <conditionalFormatting sqref="I110">
    <cfRule type="cellIs" priority="61" operator="equal" aboveAverage="0" equalAverage="0" bottom="0" percent="0" rank="0" text="" dxfId="889">
      <formula>"ѵ"</formula>
    </cfRule>
    <cfRule type="cellIs" priority="62" operator="equal" aboveAverage="0" equalAverage="0" bottom="0" percent="0" rank="0" text="" dxfId="890">
      <formula>"x"</formula>
    </cfRule>
  </conditionalFormatting>
  <conditionalFormatting sqref="I112">
    <cfRule type="cellIs" priority="63" operator="equal" aboveAverage="0" equalAverage="0" bottom="0" percent="0" rank="0" text="" dxfId="891">
      <formula>"ѵ"</formula>
    </cfRule>
    <cfRule type="cellIs" priority="64" operator="equal" aboveAverage="0" equalAverage="0" bottom="0" percent="0" rank="0" text="" dxfId="892">
      <formula>"x"</formula>
    </cfRule>
  </conditionalFormatting>
  <conditionalFormatting sqref="I86">
    <cfRule type="cellIs" priority="65" operator="equal" aboveAverage="0" equalAverage="0" bottom="0" percent="0" rank="0" text="" dxfId="893">
      <formula>"ѵ"</formula>
    </cfRule>
    <cfRule type="cellIs" priority="66" operator="equal" aboveAverage="0" equalAverage="0" bottom="0" percent="0" rank="0" text="" dxfId="894">
      <formula>"x"</formula>
    </cfRule>
  </conditionalFormatting>
  <conditionalFormatting sqref="I88">
    <cfRule type="cellIs" priority="67" operator="equal" aboveAverage="0" equalAverage="0" bottom="0" percent="0" rank="0" text="" dxfId="895">
      <formula>"ѵ"</formula>
    </cfRule>
    <cfRule type="cellIs" priority="68" operator="equal" aboveAverage="0" equalAverage="0" bottom="0" percent="0" rank="0" text="" dxfId="896">
      <formula>"x"</formula>
    </cfRule>
  </conditionalFormatting>
  <conditionalFormatting sqref="I90">
    <cfRule type="cellIs" priority="69" operator="equal" aboveAverage="0" equalAverage="0" bottom="0" percent="0" rank="0" text="" dxfId="897">
      <formula>"ѵ"</formula>
    </cfRule>
    <cfRule type="cellIs" priority="70" operator="equal" aboveAverage="0" equalAverage="0" bottom="0" percent="0" rank="0" text="" dxfId="898">
      <formula>"x"</formula>
    </cfRule>
  </conditionalFormatting>
  <conditionalFormatting sqref="I92">
    <cfRule type="cellIs" priority="71" operator="equal" aboveAverage="0" equalAverage="0" bottom="0" percent="0" rank="0" text="" dxfId="899">
      <formula>"ѵ"</formula>
    </cfRule>
    <cfRule type="cellIs" priority="72" operator="equal" aboveAverage="0" equalAverage="0" bottom="0" percent="0" rank="0" text="" dxfId="900">
      <formula>"x"</formula>
    </cfRule>
  </conditionalFormatting>
  <conditionalFormatting sqref="I94">
    <cfRule type="cellIs" priority="73" operator="equal" aboveAverage="0" equalAverage="0" bottom="0" percent="0" rank="0" text="" dxfId="901">
      <formula>"ѵ"</formula>
    </cfRule>
    <cfRule type="cellIs" priority="74" operator="equal" aboveAverage="0" equalAverage="0" bottom="0" percent="0" rank="0" text="" dxfId="902">
      <formula>"x"</formula>
    </cfRule>
  </conditionalFormatting>
  <conditionalFormatting sqref="I68">
    <cfRule type="cellIs" priority="75" operator="equal" aboveAverage="0" equalAverage="0" bottom="0" percent="0" rank="0" text="" dxfId="903">
      <formula>"ѵ"</formula>
    </cfRule>
    <cfRule type="cellIs" priority="76" operator="equal" aboveAverage="0" equalAverage="0" bottom="0" percent="0" rank="0" text="" dxfId="904">
      <formula>"x"</formula>
    </cfRule>
  </conditionalFormatting>
  <conditionalFormatting sqref="I70">
    <cfRule type="cellIs" priority="77" operator="equal" aboveAverage="0" equalAverage="0" bottom="0" percent="0" rank="0" text="" dxfId="905">
      <formula>"ѵ"</formula>
    </cfRule>
    <cfRule type="cellIs" priority="78" operator="equal" aboveAverage="0" equalAverage="0" bottom="0" percent="0" rank="0" text="" dxfId="906">
      <formula>"x"</formula>
    </cfRule>
  </conditionalFormatting>
  <conditionalFormatting sqref="I72">
    <cfRule type="cellIs" priority="79" operator="equal" aboveAverage="0" equalAverage="0" bottom="0" percent="0" rank="0" text="" dxfId="907">
      <formula>"ѵ"</formula>
    </cfRule>
    <cfRule type="cellIs" priority="80" operator="equal" aboveAverage="0" equalAverage="0" bottom="0" percent="0" rank="0" text="" dxfId="908">
      <formula>"x"</formula>
    </cfRule>
  </conditionalFormatting>
  <conditionalFormatting sqref="I74">
    <cfRule type="cellIs" priority="81" operator="equal" aboveAverage="0" equalAverage="0" bottom="0" percent="0" rank="0" text="" dxfId="909">
      <formula>"ѵ"</formula>
    </cfRule>
    <cfRule type="cellIs" priority="82" operator="equal" aboveAverage="0" equalAverage="0" bottom="0" percent="0" rank="0" text="" dxfId="910">
      <formula>"x"</formula>
    </cfRule>
  </conditionalFormatting>
  <conditionalFormatting sqref="I76">
    <cfRule type="cellIs" priority="83" operator="equal" aboveAverage="0" equalAverage="0" bottom="0" percent="0" rank="0" text="" dxfId="911">
      <formula>"ѵ"</formula>
    </cfRule>
    <cfRule type="cellIs" priority="84" operator="equal" aboveAverage="0" equalAverage="0" bottom="0" percent="0" rank="0" text="" dxfId="912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 filterMode="false">
    <pageSetUpPr fitToPage="true"/>
  </sheetPr>
  <dimension ref="B2:W131"/>
  <sheetViews>
    <sheetView showFormulas="false" showGridLines="false" showRowColHeaders="true" showZeros="true" rightToLeft="false" tabSelected="false" showOutlineSymbols="true" defaultGridColor="true" view="normal" topLeftCell="A1" colorId="64" zoomScale="85" zoomScaleNormal="85" zoomScalePageLayoutView="100" workbookViewId="0">
      <selection pane="topLeft" activeCell="V6" activeCellId="0" sqref="V6"/>
    </sheetView>
  </sheetViews>
  <sheetFormatPr defaultColWidth="9.13671875" defaultRowHeight="15" zeroHeight="false" outlineLevelRow="0" outlineLevelCol="0"/>
  <cols>
    <col collapsed="false" customWidth="true" hidden="false" outlineLevel="0" max="1" min="1" style="236" width="2.31"/>
    <col collapsed="false" customWidth="true" hidden="false" outlineLevel="0" max="2" min="2" style="236" width="2.99"/>
    <col collapsed="false" customWidth="true" hidden="false" outlineLevel="0" max="3" min="3" style="236" width="4.86"/>
    <col collapsed="false" customWidth="true" hidden="false" outlineLevel="0" max="4" min="4" style="256" width="23.71"/>
    <col collapsed="false" customWidth="true" hidden="false" outlineLevel="0" max="5" min="5" style="256" width="5.86"/>
    <col collapsed="false" customWidth="true" hidden="false" outlineLevel="0" max="6" min="6" style="236" width="2.85"/>
    <col collapsed="false" customWidth="true" hidden="false" outlineLevel="0" max="7" min="7" style="236" width="12.29"/>
    <col collapsed="false" customWidth="true" hidden="false" outlineLevel="0" max="8" min="8" style="257" width="17.71"/>
    <col collapsed="false" customWidth="true" hidden="false" outlineLevel="0" max="9" min="9" style="236" width="3.57"/>
    <col collapsed="false" customWidth="true" hidden="false" outlineLevel="0" max="10" min="10" style="257" width="64.7"/>
    <col collapsed="false" customWidth="true" hidden="false" outlineLevel="0" max="11" min="11" style="236" width="23.01"/>
    <col collapsed="false" customWidth="true" hidden="false" outlineLevel="0" max="12" min="12" style="236" width="3.57"/>
    <col collapsed="false" customWidth="true" hidden="false" outlineLevel="0" max="13" min="13" style="236" width="2.99"/>
    <col collapsed="false" customWidth="true" hidden="false" outlineLevel="0" max="15" min="14" style="236" width="3.57"/>
    <col collapsed="false" customWidth="true" hidden="false" outlineLevel="0" max="16" min="16" style="236" width="9.71"/>
    <col collapsed="false" customWidth="true" hidden="false" outlineLevel="0" max="17" min="17" style="236" width="13.57"/>
    <col collapsed="false" customWidth="true" hidden="false" outlineLevel="0" max="18" min="18" style="236" width="11.86"/>
    <col collapsed="false" customWidth="true" hidden="true" outlineLevel="0" max="19" min="19" style="236" width="11.99"/>
    <col collapsed="false" customWidth="true" hidden="true" outlineLevel="0" max="20" min="20" style="236" width="11.3"/>
    <col collapsed="false" customWidth="true" hidden="false" outlineLevel="0" max="21" min="21" style="236" width="3.3"/>
    <col collapsed="false" customWidth="false" hidden="false" outlineLevel="0" max="1024" min="22" style="236" width="9.13"/>
  </cols>
  <sheetData>
    <row r="2" s="235" customFormat="true" ht="40.15" hidden="false" customHeight="true" outlineLevel="0" collapsed="false">
      <c r="B2" s="258" t="str">
        <f aca="false">'Result do Turno'!G173</f>
        <v>3o TURNO DA BARRAGEM DO CLUBE DO EXÉRCITO DE 2022</v>
      </c>
      <c r="C2" s="258"/>
      <c r="D2" s="258"/>
      <c r="E2" s="258"/>
      <c r="F2" s="258"/>
      <c r="G2" s="258"/>
      <c r="H2" s="258"/>
      <c r="I2" s="258"/>
      <c r="J2" s="258"/>
      <c r="K2" s="258"/>
      <c r="L2" s="258"/>
      <c r="M2" s="258"/>
      <c r="N2" s="258"/>
      <c r="O2" s="258"/>
      <c r="P2" s="258"/>
      <c r="Q2" s="258"/>
      <c r="R2" s="258"/>
      <c r="S2" s="258"/>
      <c r="T2" s="258"/>
      <c r="U2" s="258"/>
    </row>
    <row r="3" s="235" customFormat="true" ht="20.25" hidden="false" customHeight="true" outlineLevel="0" collapsed="false">
      <c r="B3" s="259"/>
      <c r="C3" s="259"/>
      <c r="D3" s="259"/>
      <c r="E3" s="259"/>
      <c r="F3" s="259"/>
      <c r="G3" s="259"/>
      <c r="H3" s="260"/>
      <c r="I3" s="259"/>
      <c r="J3" s="260"/>
      <c r="K3" s="259"/>
      <c r="L3" s="259"/>
      <c r="M3" s="236"/>
    </row>
    <row r="4" customFormat="false" ht="15" hidden="false" customHeight="false" outlineLevel="0" collapsed="false">
      <c r="B4" s="261"/>
      <c r="C4" s="261"/>
      <c r="D4" s="262"/>
      <c r="E4" s="262"/>
      <c r="F4" s="261"/>
      <c r="G4" s="261"/>
    </row>
    <row r="5" customFormat="false" ht="30.75" hidden="false" customHeight="true" outlineLevel="0" collapsed="false">
      <c r="B5" s="263" t="str">
        <f aca="false">'Result do Turno'!C38</f>
        <v>GRUPO E</v>
      </c>
      <c r="C5" s="263"/>
      <c r="D5" s="263"/>
      <c r="E5" s="263"/>
      <c r="F5" s="263"/>
      <c r="G5" s="263"/>
      <c r="H5" s="263"/>
      <c r="I5" s="263"/>
      <c r="J5" s="263"/>
      <c r="K5" s="263"/>
      <c r="L5" s="263"/>
      <c r="M5" s="263"/>
      <c r="N5" s="263"/>
      <c r="O5" s="263"/>
      <c r="P5" s="263"/>
      <c r="Q5" s="263"/>
      <c r="R5" s="263"/>
      <c r="S5" s="263"/>
      <c r="T5" s="263"/>
      <c r="U5" s="263"/>
      <c r="V5" s="261"/>
      <c r="W5" s="261"/>
    </row>
    <row r="6" customFormat="false" ht="15" hidden="false" customHeight="false" outlineLevel="0" collapsed="false">
      <c r="C6" s="264"/>
      <c r="D6" s="265"/>
      <c r="E6" s="266"/>
      <c r="F6" s="267"/>
      <c r="G6" s="267"/>
      <c r="H6" s="267"/>
      <c r="I6" s="267"/>
      <c r="J6" s="267"/>
      <c r="K6" s="267"/>
      <c r="L6" s="267"/>
    </row>
    <row r="7" customFormat="false" ht="15" hidden="false" customHeight="false" outlineLevel="0" collapsed="false">
      <c r="F7" s="267"/>
      <c r="G7" s="267"/>
      <c r="H7" s="267"/>
      <c r="I7" s="267"/>
      <c r="J7" s="267"/>
      <c r="K7" s="267"/>
      <c r="L7" s="267"/>
    </row>
    <row r="8" customFormat="false" ht="15" hidden="false" customHeight="false" outlineLevel="0" collapsed="false">
      <c r="B8" s="268"/>
      <c r="C8" s="269"/>
      <c r="D8" s="270"/>
      <c r="E8" s="270"/>
      <c r="F8" s="271"/>
      <c r="G8" s="271"/>
      <c r="H8" s="271"/>
      <c r="I8" s="271"/>
      <c r="J8" s="271"/>
      <c r="K8" s="271"/>
      <c r="L8" s="272"/>
      <c r="O8" s="268"/>
      <c r="P8" s="269"/>
      <c r="Q8" s="269"/>
      <c r="R8" s="269"/>
      <c r="S8" s="269"/>
      <c r="T8" s="269"/>
      <c r="U8" s="273"/>
    </row>
    <row r="9" customFormat="false" ht="21" hidden="false" customHeight="false" outlineLevel="0" collapsed="false">
      <c r="B9" s="274"/>
      <c r="C9" s="275" t="n">
        <v>1</v>
      </c>
      <c r="D9" s="276" t="str">
        <f aca="false">'Result do Turno'!D40</f>
        <v>EDUARDO BARBOSA</v>
      </c>
      <c r="E9" s="276"/>
      <c r="F9" s="267"/>
      <c r="G9" s="277" t="e">
        <f aca="false">CONCATENATE("Contatos:  ",VLOOKUP(TRIM(D9),contatos!#ref!,3,0),"   ",VLOOKUP(TRIM(D9),contatos!#ref!,2,0))</f>
        <v>#NAME?</v>
      </c>
      <c r="H9" s="277"/>
      <c r="I9" s="277"/>
      <c r="J9" s="278"/>
      <c r="K9" s="279"/>
      <c r="L9" s="280"/>
      <c r="O9" s="274"/>
      <c r="P9" s="281" t="str">
        <f aca="false">D9</f>
        <v>EDUARDO BARBOSA</v>
      </c>
      <c r="Q9" s="281"/>
      <c r="R9" s="282" t="s">
        <v>155</v>
      </c>
      <c r="S9" s="282" t="s">
        <v>156</v>
      </c>
      <c r="T9" s="282" t="s">
        <v>157</v>
      </c>
      <c r="U9" s="283"/>
    </row>
    <row r="10" customFormat="false" ht="15" hidden="false" customHeight="false" outlineLevel="0" collapsed="false">
      <c r="B10" s="274"/>
      <c r="L10" s="284"/>
      <c r="O10" s="274"/>
      <c r="U10" s="283"/>
    </row>
    <row r="11" customFormat="false" ht="15.75" hidden="false" customHeight="true" outlineLevel="0" collapsed="false">
      <c r="B11" s="274"/>
      <c r="C11" s="285" t="s">
        <v>158</v>
      </c>
      <c r="D11" s="285"/>
      <c r="E11" s="286" t="n">
        <f aca="false">E13-E12+C9</f>
        <v>2</v>
      </c>
      <c r="G11" s="287" t="s">
        <v>159</v>
      </c>
      <c r="H11" s="288" t="s">
        <v>160</v>
      </c>
      <c r="I11" s="287"/>
      <c r="J11" s="288" t="s">
        <v>115</v>
      </c>
      <c r="K11" s="288" t="s">
        <v>161</v>
      </c>
      <c r="L11" s="283"/>
      <c r="O11" s="274"/>
      <c r="P11" s="289" t="s">
        <v>115</v>
      </c>
      <c r="Q11" s="289"/>
      <c r="R11" s="185" t="n">
        <f aca="false">'Result do Turno'!EJ40</f>
        <v>5</v>
      </c>
      <c r="U11" s="283"/>
    </row>
    <row r="12" customFormat="false" ht="15" hidden="false" customHeight="true" outlineLevel="0" collapsed="false">
      <c r="B12" s="274"/>
      <c r="C12" s="290"/>
      <c r="D12" s="285" t="s">
        <v>162</v>
      </c>
      <c r="E12" s="291" t="n">
        <f aca="false">'Result do Turno'!C40</f>
        <v>25</v>
      </c>
      <c r="G12" s="287"/>
      <c r="H12" s="288"/>
      <c r="I12" s="287"/>
      <c r="J12" s="288"/>
      <c r="K12" s="288"/>
      <c r="L12" s="283"/>
      <c r="O12" s="274"/>
      <c r="R12" s="235"/>
      <c r="U12" s="283"/>
    </row>
    <row r="13" customFormat="false" ht="15" hidden="false" customHeight="true" outlineLevel="0" collapsed="false">
      <c r="B13" s="274"/>
      <c r="D13" s="310" t="s">
        <v>163</v>
      </c>
      <c r="E13" s="291" t="str">
        <f aca="false">VLOOKUP('Result do Turno'!C40,'Result do Turno'!FY40:FZ45,2,0)</f>
        <v>26</v>
      </c>
      <c r="K13" s="257"/>
      <c r="L13" s="283"/>
      <c r="O13" s="274"/>
      <c r="P13" s="289" t="s">
        <v>164</v>
      </c>
      <c r="Q13" s="289"/>
      <c r="R13" s="293" t="n">
        <f aca="false">'Result do Turno'!EK40</f>
        <v>4</v>
      </c>
      <c r="U13" s="283"/>
    </row>
    <row r="14" customFormat="false" ht="15.75" hidden="false" customHeight="false" outlineLevel="0" collapsed="false">
      <c r="B14" s="274"/>
      <c r="D14" s="285" t="str">
        <f aca="false">Historia!$J$1</f>
        <v> </v>
      </c>
      <c r="E14" s="311" t="str">
        <f aca="false">IF(VLOOKUP('Result do Turno'!D40,Historia!$A$2:$J$527,10,0)=0,"",VLOOKUP('Result do Turno'!D40,Historia!$A$2:$J$527,10,0))</f>
        <v/>
      </c>
      <c r="G14" s="294" t="s">
        <v>165</v>
      </c>
      <c r="H14" s="295" t="str">
        <f aca="false">PARAMETROS!H4</f>
        <v>23 a 29 Mai</v>
      </c>
      <c r="I14" s="296" t="str">
        <f aca="false">IF(L14=0,"",IF(Jogos!BG40=0,"x","ѵ"))</f>
        <v>ѵ</v>
      </c>
      <c r="J14" s="295" t="str">
        <f aca="false">Jogos!CB40</f>
        <v>EDUARDO BARBOSA venceu MARCELO MORAES por 6x2 6x1</v>
      </c>
      <c r="K14" s="295" t="str">
        <f aca="false">Jogos!C40</f>
        <v/>
      </c>
      <c r="L14" s="297" t="n">
        <f aca="false">IF(Jogos!BH40="x x",0,1)</f>
        <v>1</v>
      </c>
      <c r="O14" s="274"/>
      <c r="R14" s="235"/>
      <c r="U14" s="283"/>
    </row>
    <row r="15" customFormat="false" ht="15" hidden="false" customHeight="true" outlineLevel="0" collapsed="false">
      <c r="B15" s="274"/>
      <c r="D15" s="285" t="str">
        <f aca="false">Historia!$I$1</f>
        <v>  </v>
      </c>
      <c r="E15" s="311" t="str">
        <f aca="false">IF(VLOOKUP('Result do Turno'!D40,Historia!$A$2:$I$527,9,0)=0,"",VLOOKUP('Result do Turno'!D40,Historia!$A$2:$I$527,9,0))</f>
        <v/>
      </c>
      <c r="G15" s="294"/>
      <c r="H15" s="295"/>
      <c r="I15" s="298"/>
      <c r="J15" s="295"/>
      <c r="K15" s="295"/>
      <c r="L15" s="297"/>
      <c r="O15" s="274"/>
      <c r="P15" s="299" t="s">
        <v>166</v>
      </c>
      <c r="Q15" s="236" t="s">
        <v>167</v>
      </c>
      <c r="R15" s="185" t="n">
        <f aca="false">'Result do Turno'!EL40</f>
        <v>8</v>
      </c>
      <c r="U15" s="283"/>
    </row>
    <row r="16" customFormat="false" ht="15.75" hidden="false" customHeight="false" outlineLevel="0" collapsed="false">
      <c r="B16" s="274"/>
      <c r="D16" s="285" t="n">
        <f aca="false">Historia!$H$1</f>
        <v>2020</v>
      </c>
      <c r="E16" s="311" t="n">
        <f aca="false">IF(VLOOKUP('Result do Turno'!D40,Historia!$A$2:$I$527,8,0)=0,"",VLOOKUP('Result do Turno'!D40,Historia!$A$2:$I$527,8,0))</f>
        <v>23</v>
      </c>
      <c r="G16" s="294" t="s">
        <v>168</v>
      </c>
      <c r="H16" s="295" t="str">
        <f aca="false">PARAMETROS!H5</f>
        <v>30 a 05 Jun</v>
      </c>
      <c r="I16" s="296" t="str">
        <f aca="false">IF(L16=0,"",IF(Jogos!BI40=0,"x","ѵ"))</f>
        <v>ѵ</v>
      </c>
      <c r="J16" s="295" t="str">
        <f aca="false">Jogos!CC40</f>
        <v>EDUARDO BARBOSA venceu RICARDO MACHADO por 6x3 6x2</v>
      </c>
      <c r="K16" s="295" t="str">
        <f aca="false">Jogos!E40</f>
        <v/>
      </c>
      <c r="L16" s="297" t="n">
        <f aca="false">IF(Jogos!BJ40="x x",0,1)</f>
        <v>1</v>
      </c>
      <c r="O16" s="274"/>
      <c r="P16" s="299"/>
      <c r="Q16" s="236" t="s">
        <v>169</v>
      </c>
      <c r="R16" s="185" t="n">
        <f aca="false">'Result do Turno'!EM40</f>
        <v>3</v>
      </c>
      <c r="U16" s="283"/>
    </row>
    <row r="17" customFormat="false" ht="15.75" hidden="false" customHeight="false" outlineLevel="0" collapsed="false">
      <c r="B17" s="274"/>
      <c r="D17" s="285" t="n">
        <f aca="false">Historia!$G$1</f>
        <v>2019</v>
      </c>
      <c r="E17" s="311" t="n">
        <f aca="false">IF(VLOOKUP('Result do Turno'!D40,Historia!$A$2:$I$527,7,0)=0,"",VLOOKUP('Result do Turno'!D40,Historia!$A$2:$I$527,7,0))</f>
        <v>28</v>
      </c>
      <c r="G17" s="294"/>
      <c r="H17" s="295"/>
      <c r="I17" s="298"/>
      <c r="J17" s="295"/>
      <c r="K17" s="295"/>
      <c r="L17" s="297"/>
      <c r="O17" s="274"/>
      <c r="P17" s="299"/>
      <c r="Q17" s="300" t="s">
        <v>170</v>
      </c>
      <c r="R17" s="293" t="n">
        <f aca="false">'Result do Turno'!EN40</f>
        <v>5</v>
      </c>
      <c r="U17" s="283"/>
    </row>
    <row r="18" customFormat="false" ht="15.75" hidden="false" customHeight="false" outlineLevel="0" collapsed="false">
      <c r="B18" s="274"/>
      <c r="D18" s="314" t="n">
        <f aca="false">Historia!$F$1</f>
        <v>2018</v>
      </c>
      <c r="E18" s="311" t="n">
        <f aca="false">IF(VLOOKUP('Result do Turno'!D40,Historia!$A$2:$I$527,6,0)=0,"",VLOOKUP('Result do Turno'!D40,Historia!$A$2:$I$527,6,0))</f>
        <v>51</v>
      </c>
      <c r="G18" s="294" t="s">
        <v>171</v>
      </c>
      <c r="H18" s="295" t="str">
        <f aca="false">PARAMETROS!H6</f>
        <v>06 a 12 Jun</v>
      </c>
      <c r="I18" s="296" t="str">
        <f aca="false">IF(L18=0,"",IF(Jogos!BK40=0,"x","ѵ"))</f>
        <v>x</v>
      </c>
      <c r="J18" s="295" t="str">
        <f aca="false">Jogos!CD40</f>
        <v>EDUARDO BARBOSA perdeu para RENATO OLIVEIRA por 3x6 3x6</v>
      </c>
      <c r="K18" s="295" t="str">
        <f aca="false">Jogos!G40</f>
        <v/>
      </c>
      <c r="L18" s="297" t="n">
        <f aca="false">IF(Jogos!BL40="x x",0,1)</f>
        <v>1</v>
      </c>
      <c r="O18" s="274"/>
      <c r="R18" s="235"/>
      <c r="U18" s="283"/>
    </row>
    <row r="19" customFormat="false" ht="15.75" hidden="false" customHeight="false" outlineLevel="0" collapsed="false">
      <c r="B19" s="274"/>
      <c r="D19" s="314" t="n">
        <f aca="false">Historia!$E$1</f>
        <v>2017</v>
      </c>
      <c r="E19" s="311" t="n">
        <f aca="false">IF(VLOOKUP('Result do Turno'!D40,Historia!$A$2:$I$527,5,0)=0,"",VLOOKUP('Result do Turno'!D40,Historia!$A$2:$I$527,5,0))</f>
        <v>70</v>
      </c>
      <c r="G19" s="294"/>
      <c r="H19" s="295"/>
      <c r="I19" s="298"/>
      <c r="J19" s="295"/>
      <c r="K19" s="295"/>
      <c r="L19" s="297"/>
      <c r="O19" s="274"/>
      <c r="P19" s="299" t="s">
        <v>172</v>
      </c>
      <c r="Q19" s="236" t="s">
        <v>167</v>
      </c>
      <c r="R19" s="185" t="n">
        <f aca="false">'Result do Turno'!EO40</f>
        <v>59</v>
      </c>
      <c r="U19" s="283"/>
    </row>
    <row r="20" customFormat="false" ht="15.75" hidden="false" customHeight="false" outlineLevel="0" collapsed="false">
      <c r="B20" s="274"/>
      <c r="D20" s="314" t="n">
        <f aca="false">Historia!$D$1</f>
        <v>2016</v>
      </c>
      <c r="E20" s="311" t="str">
        <f aca="false">IF(VLOOKUP('Result do Turno'!D40,Historia!$A$2:$I$527,4,0)=0,"",VLOOKUP('Result do Turno'!D40,Historia!$A$2:$I$527,4,0))</f>
        <v/>
      </c>
      <c r="G20" s="294" t="s">
        <v>173</v>
      </c>
      <c r="H20" s="295" t="str">
        <f aca="false">PARAMETROS!H7</f>
        <v>13 a 19 Jun</v>
      </c>
      <c r="I20" s="296" t="str">
        <f aca="false">IF(L20=0,"",IF(Jogos!BM40=0,"x","ѵ"))</f>
        <v>ѵ</v>
      </c>
      <c r="J20" s="295" t="str">
        <f aca="false">Jogos!CE40</f>
        <v>EDUARDO BARBOSA venceu LOURIVALDO RABELO por 1x6 6x2 10x6</v>
      </c>
      <c r="K20" s="295" t="str">
        <f aca="false">Jogos!I40</f>
        <v/>
      </c>
      <c r="L20" s="297" t="n">
        <f aca="false">IF(Jogos!BN40="x x",0,1)</f>
        <v>1</v>
      </c>
      <c r="O20" s="274"/>
      <c r="P20" s="299"/>
      <c r="Q20" s="236" t="s">
        <v>169</v>
      </c>
      <c r="R20" s="185" t="n">
        <f aca="false">'Result do Turno'!EP40</f>
        <v>34</v>
      </c>
      <c r="U20" s="283"/>
      <c r="W20" s="261"/>
    </row>
    <row r="21" customFormat="false" ht="15.75" hidden="false" customHeight="false" outlineLevel="0" collapsed="false">
      <c r="B21" s="274"/>
      <c r="D21" s="314" t="n">
        <f aca="false">Historia!$C$1</f>
        <v>2015</v>
      </c>
      <c r="E21" s="311" t="str">
        <f aca="false">IF(VLOOKUP('Result do Turno'!D40,Historia!$A$2:$I$527,3,0)=0,"",VLOOKUP('Result do Turno'!D40,Historia!$A$2:$I$527,3,0))</f>
        <v/>
      </c>
      <c r="G21" s="294"/>
      <c r="H21" s="295"/>
      <c r="I21" s="298"/>
      <c r="J21" s="295"/>
      <c r="K21" s="295"/>
      <c r="L21" s="297"/>
      <c r="O21" s="274"/>
      <c r="P21" s="299"/>
      <c r="Q21" s="300" t="s">
        <v>170</v>
      </c>
      <c r="R21" s="293" t="n">
        <f aca="false">'Result do Turno'!EQ40</f>
        <v>25</v>
      </c>
      <c r="U21" s="283"/>
      <c r="W21" s="301"/>
    </row>
    <row r="22" customFormat="false" ht="15.75" hidden="false" customHeight="false" outlineLevel="0" collapsed="false">
      <c r="B22" s="274"/>
      <c r="D22" s="314" t="n">
        <f aca="false">Historia!$B$1</f>
        <v>2014</v>
      </c>
      <c r="E22" s="311" t="str">
        <f aca="false">IF(VLOOKUP('Result do Turno'!D40,Historia!$A$2:$I$527,2,0)=0,"",VLOOKUP('Result do Turno'!D40,Historia!$A$2:$I$527,2,0))</f>
        <v/>
      </c>
      <c r="G22" s="294" t="s">
        <v>174</v>
      </c>
      <c r="H22" s="295" t="str">
        <f aca="false">PARAMETROS!H8</f>
        <v>20 a 26 Jun</v>
      </c>
      <c r="I22" s="296" t="str">
        <f aca="false">IF(L22=0,"",IF(Jogos!BO40=0,"x","ѵ"))</f>
        <v>ѵ</v>
      </c>
      <c r="J22" s="295" t="str">
        <f aca="false">Jogos!CF40</f>
        <v>EDUARDO BARBOSA venceu THIAGO MILHOMEM por WxO</v>
      </c>
      <c r="K22" s="295" t="str">
        <f aca="false">Jogos!K40</f>
        <v/>
      </c>
      <c r="L22" s="297" t="n">
        <f aca="false">IF(Jogos!BP40="x x",0,1)</f>
        <v>1</v>
      </c>
      <c r="O22" s="274"/>
      <c r="U22" s="283"/>
    </row>
    <row r="23" customFormat="false" ht="15.75" hidden="false" customHeight="false" outlineLevel="0" collapsed="false">
      <c r="B23" s="274"/>
      <c r="D23" s="314"/>
      <c r="E23" s="311"/>
      <c r="G23" s="294"/>
      <c r="H23" s="295"/>
      <c r="I23" s="296"/>
      <c r="J23" s="295"/>
      <c r="K23" s="295"/>
      <c r="L23" s="297"/>
      <c r="O23" s="274"/>
      <c r="U23" s="283"/>
    </row>
    <row r="24" customFormat="false" ht="15.75" hidden="false" customHeight="false" outlineLevel="0" collapsed="false">
      <c r="B24" s="274"/>
      <c r="D24" s="314"/>
      <c r="E24" s="311"/>
      <c r="G24" s="294"/>
      <c r="H24" s="295"/>
      <c r="I24" s="296"/>
      <c r="J24" s="295"/>
      <c r="K24" s="295"/>
      <c r="L24" s="297"/>
      <c r="O24" s="274"/>
      <c r="U24" s="283"/>
    </row>
    <row r="25" customFormat="false" ht="15.75" hidden="false" customHeight="false" outlineLevel="0" collapsed="false">
      <c r="B25" s="302"/>
      <c r="C25" s="303"/>
      <c r="D25" s="304"/>
      <c r="E25" s="304"/>
      <c r="F25" s="305"/>
      <c r="G25" s="305"/>
      <c r="H25" s="306"/>
      <c r="I25" s="305"/>
      <c r="J25" s="306"/>
      <c r="K25" s="305"/>
      <c r="L25" s="308"/>
      <c r="O25" s="302"/>
      <c r="P25" s="305"/>
      <c r="Q25" s="305"/>
      <c r="R25" s="305"/>
      <c r="S25" s="305"/>
      <c r="T25" s="305"/>
      <c r="U25" s="308"/>
    </row>
    <row r="26" customFormat="false" ht="15.75" hidden="false" customHeight="false" outlineLevel="0" collapsed="false">
      <c r="C26" s="309"/>
    </row>
    <row r="28" customFormat="false" ht="15" hidden="false" customHeight="false" outlineLevel="0" collapsed="false">
      <c r="B28" s="268"/>
      <c r="C28" s="269"/>
      <c r="D28" s="270"/>
      <c r="E28" s="270"/>
      <c r="F28" s="271"/>
      <c r="G28" s="271"/>
      <c r="H28" s="271"/>
      <c r="I28" s="271"/>
      <c r="J28" s="271"/>
      <c r="K28" s="271"/>
      <c r="L28" s="272"/>
      <c r="O28" s="268"/>
      <c r="P28" s="269"/>
      <c r="Q28" s="269"/>
      <c r="R28" s="269"/>
      <c r="S28" s="269"/>
      <c r="T28" s="269"/>
      <c r="U28" s="273"/>
    </row>
    <row r="29" customFormat="false" ht="21" hidden="false" customHeight="false" outlineLevel="0" collapsed="false">
      <c r="B29" s="274"/>
      <c r="C29" s="275" t="n">
        <v>2</v>
      </c>
      <c r="D29" s="276" t="str">
        <f aca="false">'Result do Turno'!D41</f>
        <v>THIAGO MILHOMEM</v>
      </c>
      <c r="E29" s="276"/>
      <c r="F29" s="267"/>
      <c r="G29" s="277" t="e">
        <f aca="false">CONCATENATE("Contatos:  ",VLOOKUP(TRIM(D29),contatos!#ref!,3,0),"   ",VLOOKUP(TRIM(D29),contatos!#ref!,2,0))</f>
        <v>#NAME?</v>
      </c>
      <c r="H29" s="277"/>
      <c r="I29" s="277"/>
      <c r="J29" s="278"/>
      <c r="K29" s="278"/>
      <c r="L29" s="280"/>
      <c r="O29" s="274"/>
      <c r="P29" s="281" t="str">
        <f aca="false">D29</f>
        <v>THIAGO MILHOMEM</v>
      </c>
      <c r="Q29" s="281"/>
      <c r="R29" s="282" t="s">
        <v>155</v>
      </c>
      <c r="S29" s="282" t="s">
        <v>156</v>
      </c>
      <c r="T29" s="282" t="s">
        <v>157</v>
      </c>
      <c r="U29" s="283"/>
    </row>
    <row r="30" customFormat="false" ht="15" hidden="false" customHeight="false" outlineLevel="0" collapsed="false">
      <c r="B30" s="274"/>
      <c r="L30" s="284"/>
      <c r="O30" s="274"/>
      <c r="U30" s="283"/>
    </row>
    <row r="31" customFormat="false" ht="15" hidden="false" customHeight="true" outlineLevel="0" collapsed="false">
      <c r="B31" s="274"/>
      <c r="C31" s="285" t="s">
        <v>158</v>
      </c>
      <c r="D31" s="285"/>
      <c r="E31" s="286" t="n">
        <f aca="false">E33-E32+C29</f>
        <v>6</v>
      </c>
      <c r="G31" s="287" t="s">
        <v>159</v>
      </c>
      <c r="H31" s="288" t="s">
        <v>160</v>
      </c>
      <c r="I31" s="287"/>
      <c r="J31" s="288" t="s">
        <v>115</v>
      </c>
      <c r="K31" s="288" t="s">
        <v>161</v>
      </c>
      <c r="L31" s="283"/>
      <c r="O31" s="274"/>
      <c r="P31" s="289" t="s">
        <v>115</v>
      </c>
      <c r="Q31" s="289"/>
      <c r="R31" s="185" t="n">
        <f aca="false">'Result do Turno'!EJ41</f>
        <v>5</v>
      </c>
      <c r="U31" s="283"/>
    </row>
    <row r="32" customFormat="false" ht="15" hidden="false" customHeight="true" outlineLevel="0" collapsed="false">
      <c r="B32" s="274"/>
      <c r="D32" s="290" t="s">
        <v>162</v>
      </c>
      <c r="E32" s="291" t="n">
        <f aca="false">'Result do Turno'!C41</f>
        <v>26</v>
      </c>
      <c r="G32" s="287"/>
      <c r="H32" s="288"/>
      <c r="I32" s="287"/>
      <c r="J32" s="288"/>
      <c r="K32" s="288"/>
      <c r="L32" s="283"/>
      <c r="O32" s="274"/>
      <c r="R32" s="235"/>
      <c r="U32" s="283"/>
    </row>
    <row r="33" customFormat="false" ht="15" hidden="false" customHeight="true" outlineLevel="0" collapsed="false">
      <c r="B33" s="274"/>
      <c r="D33" s="310" t="s">
        <v>163</v>
      </c>
      <c r="E33" s="291" t="str">
        <f aca="false">VLOOKUP('Result do Turno'!C41,'Result do Turno'!FY40:FZ45,2,0)</f>
        <v>30</v>
      </c>
      <c r="K33" s="257"/>
      <c r="L33" s="283"/>
      <c r="O33" s="274"/>
      <c r="P33" s="289" t="s">
        <v>164</v>
      </c>
      <c r="Q33" s="289"/>
      <c r="R33" s="293" t="n">
        <f aca="false">'Result do Turno'!EK41</f>
        <v>0</v>
      </c>
      <c r="U33" s="283"/>
    </row>
    <row r="34" customFormat="false" ht="15.75" hidden="false" customHeight="false" outlineLevel="0" collapsed="false">
      <c r="B34" s="274"/>
      <c r="D34" s="285" t="str">
        <f aca="false">Historia!$J$1</f>
        <v> </v>
      </c>
      <c r="E34" s="311" t="e">
        <f aca="false">IF(VLOOKUP('Result do Turno'!D41,Historia!$A$2:$J$527,10,0)=0,"",VLOOKUP('Result do Turno'!D41,Historia!$A$2:$J$527,10,0))</f>
        <v>#N/A</v>
      </c>
      <c r="G34" s="294" t="str">
        <f aca="false">G14</f>
        <v>1a</v>
      </c>
      <c r="H34" s="312" t="str">
        <f aca="false">H14</f>
        <v>23 a 29 Mai</v>
      </c>
      <c r="I34" s="296" t="str">
        <f aca="false">IF(L34=0,"",IF(Jogos!BG41=0,"x","ѵ"))</f>
        <v>x</v>
      </c>
      <c r="J34" s="295" t="str">
        <f aca="false">Jogos!CB41</f>
        <v>THIAGO MILHOMEM perdeu para RICARDO MACHADO por 1x6 2x6</v>
      </c>
      <c r="K34" s="295" t="str">
        <f aca="false">Jogos!C41</f>
        <v/>
      </c>
      <c r="L34" s="297" t="n">
        <f aca="false">IF(Jogos!BH41="x x",0,1)</f>
        <v>1</v>
      </c>
      <c r="O34" s="274"/>
      <c r="R34" s="235"/>
      <c r="U34" s="283"/>
    </row>
    <row r="35" customFormat="false" ht="18" hidden="false" customHeight="true" outlineLevel="0" collapsed="false">
      <c r="B35" s="274"/>
      <c r="C35" s="309"/>
      <c r="D35" s="285" t="str">
        <f aca="false">Historia!$I$1</f>
        <v>  </v>
      </c>
      <c r="E35" s="311" t="e">
        <f aca="false">IF(VLOOKUP('Result do Turno'!D41,Historia!$A$2:$I$527,9,0)=0,"",VLOOKUP('Result do Turno'!D41,Historia!$A$2:$I$527,9,0))</f>
        <v>#N/A</v>
      </c>
      <c r="G35" s="294"/>
      <c r="H35" s="312"/>
      <c r="I35" s="298"/>
      <c r="J35" s="313"/>
      <c r="K35" s="295"/>
      <c r="L35" s="297"/>
      <c r="O35" s="274"/>
      <c r="P35" s="299" t="s">
        <v>166</v>
      </c>
      <c r="Q35" s="236" t="s">
        <v>167</v>
      </c>
      <c r="R35" s="185" t="n">
        <f aca="false">'Result do Turno'!EL41</f>
        <v>0</v>
      </c>
      <c r="U35" s="283"/>
    </row>
    <row r="36" customFormat="false" ht="15.75" hidden="false" customHeight="false" outlineLevel="0" collapsed="false">
      <c r="B36" s="274"/>
      <c r="C36" s="309"/>
      <c r="D36" s="285" t="n">
        <f aca="false">Historia!$H$1</f>
        <v>2020</v>
      </c>
      <c r="E36" s="311" t="e">
        <f aca="false">IF(VLOOKUP('Result do Turno'!D41,Historia!$A$2:$I$527,8,0)=0,"",VLOOKUP('Result do Turno'!D41,Historia!$A$2:$I$527,8,0))</f>
        <v>#N/A</v>
      </c>
      <c r="G36" s="294" t="str">
        <f aca="false">G16</f>
        <v>2a</v>
      </c>
      <c r="H36" s="312" t="str">
        <f aca="false">H16</f>
        <v>30 a 05 Jun</v>
      </c>
      <c r="I36" s="296" t="str">
        <f aca="false">IF(L36=0,"",IF(Jogos!BI41=0,"x","ѵ"))</f>
        <v>x</v>
      </c>
      <c r="J36" s="295" t="str">
        <f aca="false">Jogos!CC41</f>
        <v>THIAGO MILHOMEM perdeu para RENATO OLIVEIRA por WxO</v>
      </c>
      <c r="K36" s="295" t="str">
        <f aca="false">Jogos!E41</f>
        <v/>
      </c>
      <c r="L36" s="297" t="n">
        <f aca="false">IF(Jogos!BJ41="x x",0,1)</f>
        <v>1</v>
      </c>
      <c r="O36" s="274"/>
      <c r="P36" s="299"/>
      <c r="Q36" s="236" t="s">
        <v>169</v>
      </c>
      <c r="R36" s="185" t="n">
        <f aca="false">'Result do Turno'!EM41</f>
        <v>10</v>
      </c>
      <c r="U36" s="283"/>
    </row>
    <row r="37" customFormat="false" ht="15.75" hidden="false" customHeight="false" outlineLevel="0" collapsed="false">
      <c r="B37" s="274"/>
      <c r="C37" s="309"/>
      <c r="D37" s="285" t="n">
        <f aca="false">Historia!$G$1</f>
        <v>2019</v>
      </c>
      <c r="E37" s="311" t="e">
        <f aca="false">IF(VLOOKUP('Result do Turno'!D41,Historia!$A$2:$I$527,7,0)=0,"",VLOOKUP('Result do Turno'!D41,Historia!$A$2:$I$527,7,0))</f>
        <v>#N/A</v>
      </c>
      <c r="G37" s="294"/>
      <c r="H37" s="312"/>
      <c r="I37" s="298"/>
      <c r="J37" s="313"/>
      <c r="K37" s="295"/>
      <c r="L37" s="297"/>
      <c r="O37" s="274"/>
      <c r="P37" s="299"/>
      <c r="Q37" s="300" t="s">
        <v>170</v>
      </c>
      <c r="R37" s="293" t="n">
        <f aca="false">'Result do Turno'!EN41</f>
        <v>-10</v>
      </c>
      <c r="U37" s="283"/>
    </row>
    <row r="38" customFormat="false" ht="15.75" hidden="false" customHeight="false" outlineLevel="0" collapsed="false">
      <c r="B38" s="274"/>
      <c r="C38" s="309"/>
      <c r="D38" s="314" t="n">
        <f aca="false">Historia!$F$1</f>
        <v>2018</v>
      </c>
      <c r="E38" s="311" t="e">
        <f aca="false">IF(VLOOKUP('Result do Turno'!D41,Historia!$A$2:$I$527,6,0)=0,"",VLOOKUP('Result do Turno'!D41,Historia!$A$2:$I$527,6,0))</f>
        <v>#N/A</v>
      </c>
      <c r="G38" s="294" t="str">
        <f aca="false">G18</f>
        <v>3a</v>
      </c>
      <c r="H38" s="312" t="str">
        <f aca="false">H18</f>
        <v>06 a 12 Jun</v>
      </c>
      <c r="I38" s="296" t="str">
        <f aca="false">IF(L38=0,"",IF(Jogos!BK41=0,"x","ѵ"))</f>
        <v>x</v>
      </c>
      <c r="J38" s="295" t="str">
        <f aca="false">Jogos!CD41</f>
        <v>THIAGO MILHOMEM perdeu para LOURIVALDO RABELO por WxO</v>
      </c>
      <c r="K38" s="295" t="str">
        <f aca="false">Jogos!G41</f>
        <v/>
      </c>
      <c r="L38" s="297" t="n">
        <f aca="false">IF(Jogos!BL41="x x",0,1)</f>
        <v>1</v>
      </c>
      <c r="O38" s="274"/>
      <c r="R38" s="235"/>
      <c r="U38" s="283"/>
    </row>
    <row r="39" customFormat="false" ht="15.75" hidden="false" customHeight="false" outlineLevel="0" collapsed="false">
      <c r="B39" s="274"/>
      <c r="C39" s="309"/>
      <c r="D39" s="314" t="n">
        <f aca="false">Historia!$E$1</f>
        <v>2017</v>
      </c>
      <c r="E39" s="311" t="e">
        <f aca="false">IF(VLOOKUP('Result do Turno'!D41,Historia!$A$2:$I$527,5,0)=0,"",VLOOKUP('Result do Turno'!D41,Historia!$A$2:$I$527,5,0))</f>
        <v>#N/A</v>
      </c>
      <c r="G39" s="294"/>
      <c r="H39" s="312"/>
      <c r="I39" s="298"/>
      <c r="J39" s="313"/>
      <c r="K39" s="295"/>
      <c r="L39" s="297"/>
      <c r="O39" s="274"/>
      <c r="P39" s="299" t="s">
        <v>172</v>
      </c>
      <c r="Q39" s="236" t="s">
        <v>167</v>
      </c>
      <c r="R39" s="185" t="n">
        <f aca="false">'Result do Turno'!EO41</f>
        <v>3</v>
      </c>
      <c r="U39" s="283"/>
    </row>
    <row r="40" customFormat="false" ht="15.75" hidden="false" customHeight="false" outlineLevel="0" collapsed="false">
      <c r="B40" s="274"/>
      <c r="C40" s="309"/>
      <c r="D40" s="314" t="n">
        <f aca="false">Historia!$D$1</f>
        <v>2016</v>
      </c>
      <c r="E40" s="311" t="e">
        <f aca="false">IF(VLOOKUP('Result do Turno'!D41,Historia!$A$2:$I$527,4,0)=0,"",VLOOKUP('Result do Turno'!D41,Historia!$A$2:$I$527,4,0))</f>
        <v>#N/A</v>
      </c>
      <c r="G40" s="294" t="str">
        <f aca="false">G20</f>
        <v>4a</v>
      </c>
      <c r="H40" s="312" t="str">
        <f aca="false">H20</f>
        <v>13 a 19 Jun</v>
      </c>
      <c r="I40" s="296" t="str">
        <f aca="false">IF(L40=0,"",IF(Jogos!BM41=0,"x","ѵ"))</f>
        <v>x</v>
      </c>
      <c r="J40" s="295" t="str">
        <f aca="false">Jogos!CE41</f>
        <v>THIAGO MILHOMEM perdeu para MARCELO MORAES por WxO</v>
      </c>
      <c r="K40" s="295" t="str">
        <f aca="false">Jogos!I41</f>
        <v/>
      </c>
      <c r="L40" s="297" t="n">
        <f aca="false">IF(Jogos!BN41="x x",0,1)</f>
        <v>1</v>
      </c>
      <c r="O40" s="274"/>
      <c r="P40" s="299"/>
      <c r="Q40" s="236" t="s">
        <v>169</v>
      </c>
      <c r="R40" s="185" t="n">
        <f aca="false">'Result do Turno'!EP41</f>
        <v>60</v>
      </c>
      <c r="U40" s="283"/>
    </row>
    <row r="41" customFormat="false" ht="15.75" hidden="false" customHeight="false" outlineLevel="0" collapsed="false">
      <c r="B41" s="274"/>
      <c r="C41" s="309"/>
      <c r="D41" s="314" t="n">
        <f aca="false">Historia!$C$1</f>
        <v>2015</v>
      </c>
      <c r="E41" s="311" t="e">
        <f aca="false">IF(VLOOKUP('Result do Turno'!D41,Historia!$A$2:$I$527,3,0)=0,"",VLOOKUP('Result do Turno'!D41,Historia!$A$2:$I$527,3,0))</f>
        <v>#N/A</v>
      </c>
      <c r="G41" s="294"/>
      <c r="H41" s="312"/>
      <c r="I41" s="298"/>
      <c r="J41" s="313"/>
      <c r="K41" s="295"/>
      <c r="L41" s="297"/>
      <c r="O41" s="274"/>
      <c r="P41" s="299"/>
      <c r="Q41" s="300" t="s">
        <v>170</v>
      </c>
      <c r="R41" s="293" t="n">
        <f aca="false">'Result do Turno'!EQ41</f>
        <v>-57</v>
      </c>
      <c r="U41" s="283"/>
    </row>
    <row r="42" customFormat="false" ht="15.75" hidden="false" customHeight="false" outlineLevel="0" collapsed="false">
      <c r="B42" s="274"/>
      <c r="C42" s="309"/>
      <c r="D42" s="314" t="n">
        <f aca="false">Historia!$B$1</f>
        <v>2014</v>
      </c>
      <c r="E42" s="311" t="e">
        <f aca="false">IF(VLOOKUP('Result do Turno'!D41,Historia!$A$2:$I$527,2,0)=0,"",VLOOKUP('Result do Turno'!D41,Historia!$A$2:$I$527,2,0))</f>
        <v>#N/A</v>
      </c>
      <c r="G42" s="294" t="str">
        <f aca="false">G22</f>
        <v>5a</v>
      </c>
      <c r="H42" s="312" t="str">
        <f aca="false">H22</f>
        <v>20 a 26 Jun</v>
      </c>
      <c r="I42" s="296" t="str">
        <f aca="false">IF(L42=0,"",IF(Jogos!BO41=0,"x","ѵ"))</f>
        <v>x</v>
      </c>
      <c r="J42" s="295" t="str">
        <f aca="false">Jogos!CF41</f>
        <v>THIAGO MILHOMEM perdeu para EDUARDO BARBOSA por WxO</v>
      </c>
      <c r="K42" s="295" t="str">
        <f aca="false">Jogos!K41</f>
        <v/>
      </c>
      <c r="L42" s="297" t="n">
        <f aca="false">IF(Jogos!BP41="x x",0,1)</f>
        <v>1</v>
      </c>
      <c r="O42" s="274"/>
      <c r="U42" s="283"/>
    </row>
    <row r="43" customFormat="false" ht="15.75" hidden="false" customHeight="false" outlineLevel="0" collapsed="false">
      <c r="B43" s="274"/>
      <c r="C43" s="309"/>
      <c r="D43" s="314"/>
      <c r="E43" s="311"/>
      <c r="G43" s="294"/>
      <c r="H43" s="312"/>
      <c r="I43" s="296"/>
      <c r="J43" s="295"/>
      <c r="K43" s="295"/>
      <c r="L43" s="297"/>
      <c r="O43" s="274"/>
      <c r="U43" s="283"/>
    </row>
    <row r="44" customFormat="false" ht="15.75" hidden="false" customHeight="false" outlineLevel="0" collapsed="false">
      <c r="B44" s="274"/>
      <c r="C44" s="309"/>
      <c r="D44" s="314"/>
      <c r="E44" s="311"/>
      <c r="G44" s="294"/>
      <c r="H44" s="312"/>
      <c r="I44" s="296"/>
      <c r="J44" s="295"/>
      <c r="K44" s="295"/>
      <c r="L44" s="297"/>
      <c r="O44" s="274"/>
      <c r="U44" s="283"/>
    </row>
    <row r="45" customFormat="false" ht="15.75" hidden="false" customHeight="false" outlineLevel="0" collapsed="false">
      <c r="B45" s="302"/>
      <c r="C45" s="303"/>
      <c r="D45" s="304"/>
      <c r="E45" s="304"/>
      <c r="F45" s="305"/>
      <c r="G45" s="305"/>
      <c r="H45" s="306"/>
      <c r="I45" s="305"/>
      <c r="J45" s="306"/>
      <c r="K45" s="305"/>
      <c r="L45" s="308"/>
      <c r="O45" s="302"/>
      <c r="P45" s="305"/>
      <c r="Q45" s="305"/>
      <c r="R45" s="305"/>
      <c r="S45" s="305"/>
      <c r="T45" s="305"/>
      <c r="U45" s="308"/>
    </row>
    <row r="46" customFormat="false" ht="15.75" hidden="false" customHeight="false" outlineLevel="0" collapsed="false">
      <c r="C46" s="309"/>
    </row>
    <row r="48" customFormat="false" ht="15" hidden="false" customHeight="false" outlineLevel="0" collapsed="false">
      <c r="B48" s="268"/>
      <c r="C48" s="269"/>
      <c r="D48" s="270"/>
      <c r="E48" s="270"/>
      <c r="F48" s="271"/>
      <c r="G48" s="271"/>
      <c r="H48" s="271"/>
      <c r="I48" s="271"/>
      <c r="J48" s="271"/>
      <c r="K48" s="271"/>
      <c r="L48" s="272"/>
      <c r="O48" s="268"/>
      <c r="P48" s="269"/>
      <c r="Q48" s="269"/>
      <c r="R48" s="269"/>
      <c r="S48" s="269"/>
      <c r="T48" s="269"/>
      <c r="U48" s="273"/>
    </row>
    <row r="49" customFormat="false" ht="21" hidden="false" customHeight="false" outlineLevel="0" collapsed="false">
      <c r="B49" s="274"/>
      <c r="C49" s="275" t="n">
        <v>3</v>
      </c>
      <c r="D49" s="276" t="str">
        <f aca="false">'Result do Turno'!D42</f>
        <v>LOURIVALDO RABELO</v>
      </c>
      <c r="E49" s="276"/>
      <c r="F49" s="267"/>
      <c r="G49" s="277" t="e">
        <f aca="false">CONCATENATE("Contatos:  ",VLOOKUP(TRIM(D49),contatos!#ref!,3,0),"   ",VLOOKUP(TRIM(D49),contatos!#ref!,2,0))</f>
        <v>#NAME?</v>
      </c>
      <c r="H49" s="277"/>
      <c r="I49" s="277"/>
      <c r="J49" s="278"/>
      <c r="K49" s="278"/>
      <c r="L49" s="280"/>
      <c r="O49" s="274"/>
      <c r="P49" s="281" t="str">
        <f aca="false">D49</f>
        <v>LOURIVALDO RABELO</v>
      </c>
      <c r="Q49" s="281"/>
      <c r="R49" s="282" t="s">
        <v>155</v>
      </c>
      <c r="S49" s="282" t="s">
        <v>156</v>
      </c>
      <c r="T49" s="282" t="s">
        <v>157</v>
      </c>
      <c r="U49" s="283"/>
    </row>
    <row r="50" customFormat="false" ht="15" hidden="false" customHeight="false" outlineLevel="0" collapsed="false">
      <c r="B50" s="274"/>
      <c r="L50" s="284"/>
      <c r="O50" s="274"/>
      <c r="U50" s="283"/>
    </row>
    <row r="51" customFormat="false" ht="15" hidden="false" customHeight="true" outlineLevel="0" collapsed="false">
      <c r="B51" s="274"/>
      <c r="C51" s="285" t="s">
        <v>158</v>
      </c>
      <c r="D51" s="285"/>
      <c r="E51" s="286" t="n">
        <f aca="false">E53-E52+C49</f>
        <v>3</v>
      </c>
      <c r="G51" s="287" t="s">
        <v>159</v>
      </c>
      <c r="H51" s="288" t="s">
        <v>160</v>
      </c>
      <c r="I51" s="287"/>
      <c r="J51" s="288" t="s">
        <v>115</v>
      </c>
      <c r="K51" s="288" t="s">
        <v>161</v>
      </c>
      <c r="L51" s="283"/>
      <c r="O51" s="274"/>
      <c r="P51" s="289" t="s">
        <v>115</v>
      </c>
      <c r="Q51" s="289"/>
      <c r="R51" s="185" t="n">
        <f aca="false">'Result do Turno'!EJ42</f>
        <v>5</v>
      </c>
      <c r="U51" s="283"/>
    </row>
    <row r="52" customFormat="false" ht="15" hidden="false" customHeight="true" outlineLevel="0" collapsed="false">
      <c r="B52" s="274"/>
      <c r="D52" s="290" t="s">
        <v>162</v>
      </c>
      <c r="E52" s="291" t="n">
        <f aca="false">'Result do Turno'!C42</f>
        <v>27</v>
      </c>
      <c r="G52" s="287"/>
      <c r="H52" s="288"/>
      <c r="I52" s="287"/>
      <c r="J52" s="288"/>
      <c r="K52" s="288"/>
      <c r="L52" s="283"/>
      <c r="O52" s="274"/>
      <c r="R52" s="235"/>
      <c r="U52" s="283"/>
    </row>
    <row r="53" customFormat="false" ht="15" hidden="false" customHeight="true" outlineLevel="0" collapsed="false">
      <c r="B53" s="274"/>
      <c r="D53" s="310" t="s">
        <v>163</v>
      </c>
      <c r="E53" s="291" t="str">
        <f aca="false">VLOOKUP('Result do Turno'!C42,'Result do Turno'!FY40:FZ45,2,0)</f>
        <v>27</v>
      </c>
      <c r="K53" s="257"/>
      <c r="L53" s="283"/>
      <c r="O53" s="274"/>
      <c r="P53" s="289" t="s">
        <v>164</v>
      </c>
      <c r="Q53" s="289"/>
      <c r="R53" s="293" t="n">
        <f aca="false">'Result do Turno'!EK42</f>
        <v>3</v>
      </c>
      <c r="U53" s="283"/>
    </row>
    <row r="54" customFormat="false" ht="15.75" hidden="false" customHeight="false" outlineLevel="0" collapsed="false">
      <c r="B54" s="274"/>
      <c r="D54" s="285" t="str">
        <f aca="false">Historia!$J$1</f>
        <v> </v>
      </c>
      <c r="E54" s="311" t="str">
        <f aca="false">IF(VLOOKUP('Result do Turno'!D42,Historia!$A$2:$J$527,10,0)=0,"",VLOOKUP('Result do Turno'!D42,Historia!$A$2:$J$527,10,0))</f>
        <v/>
      </c>
      <c r="G54" s="294" t="str">
        <f aca="false">G34</f>
        <v>1a</v>
      </c>
      <c r="H54" s="312" t="str">
        <f aca="false">H34</f>
        <v>23 a 29 Mai</v>
      </c>
      <c r="I54" s="296" t="str">
        <f aca="false">IF(L54=0,"",IF(Jogos!BG42=0,"x","ѵ"))</f>
        <v>x</v>
      </c>
      <c r="J54" s="295" t="str">
        <f aca="false">Jogos!CB42</f>
        <v>LOURIVALDO RABELO perdeu para RENATO OLIVEIRA por 7x6 6x7 8x10</v>
      </c>
      <c r="K54" s="295" t="str">
        <f aca="false">Jogos!C42</f>
        <v/>
      </c>
      <c r="L54" s="297" t="n">
        <f aca="false">IF(Jogos!BH42="x x",0,1)</f>
        <v>1</v>
      </c>
      <c r="O54" s="274"/>
      <c r="R54" s="235"/>
      <c r="U54" s="283"/>
    </row>
    <row r="55" customFormat="false" ht="13.5" hidden="false" customHeight="true" outlineLevel="0" collapsed="false">
      <c r="B55" s="274"/>
      <c r="C55" s="309"/>
      <c r="D55" s="285" t="str">
        <f aca="false">Historia!$I$1</f>
        <v>  </v>
      </c>
      <c r="E55" s="311" t="str">
        <f aca="false">IF(VLOOKUP('Result do Turno'!D42,Historia!$A$2:$I$527,9,0)=0,"",VLOOKUP('Result do Turno'!D42,Historia!$A$2:$I$527,9,0))</f>
        <v/>
      </c>
      <c r="G55" s="294"/>
      <c r="H55" s="312"/>
      <c r="I55" s="298"/>
      <c r="J55" s="313"/>
      <c r="K55" s="295"/>
      <c r="L55" s="297"/>
      <c r="O55" s="274"/>
      <c r="P55" s="299" t="s">
        <v>166</v>
      </c>
      <c r="Q55" s="236" t="s">
        <v>167</v>
      </c>
      <c r="R55" s="185" t="n">
        <f aca="false">'Result do Turno'!EL42</f>
        <v>8</v>
      </c>
      <c r="U55" s="283"/>
    </row>
    <row r="56" customFormat="false" ht="15.75" hidden="false" customHeight="false" outlineLevel="0" collapsed="false">
      <c r="B56" s="274"/>
      <c r="C56" s="309"/>
      <c r="D56" s="285" t="n">
        <f aca="false">Historia!$H$1</f>
        <v>2020</v>
      </c>
      <c r="E56" s="311" t="n">
        <f aca="false">IF(VLOOKUP('Result do Turno'!D42,Historia!$A$2:$I$527,8,0)=0,"",VLOOKUP('Result do Turno'!D42,Historia!$A$2:$I$527,8,0))</f>
        <v>22</v>
      </c>
      <c r="G56" s="294" t="str">
        <f aca="false">G36</f>
        <v>2a</v>
      </c>
      <c r="H56" s="312" t="str">
        <f aca="false">H36</f>
        <v>30 a 05 Jun</v>
      </c>
      <c r="I56" s="296" t="str">
        <f aca="false">IF(L56=0,"",IF(Jogos!BI42=0,"x","ѵ"))</f>
        <v>ѵ</v>
      </c>
      <c r="J56" s="295" t="str">
        <f aca="false">Jogos!CC42</f>
        <v>LOURIVALDO RABELO venceu MARCELO MORAES por 6x4 6x1</v>
      </c>
      <c r="K56" s="295" t="str">
        <f aca="false">Jogos!E42</f>
        <v/>
      </c>
      <c r="L56" s="297" t="n">
        <f aca="false">IF(Jogos!BJ42="x x",0,1)</f>
        <v>1</v>
      </c>
      <c r="O56" s="274"/>
      <c r="P56" s="299"/>
      <c r="Q56" s="236" t="s">
        <v>169</v>
      </c>
      <c r="R56" s="185" t="n">
        <f aca="false">'Result do Turno'!EM42</f>
        <v>4</v>
      </c>
      <c r="U56" s="283"/>
    </row>
    <row r="57" customFormat="false" ht="15.75" hidden="false" customHeight="false" outlineLevel="0" collapsed="false">
      <c r="B57" s="274"/>
      <c r="C57" s="309"/>
      <c r="D57" s="285" t="n">
        <f aca="false">Historia!$G$1</f>
        <v>2019</v>
      </c>
      <c r="E57" s="311" t="n">
        <f aca="false">IF(VLOOKUP('Result do Turno'!D42,Historia!$A$2:$I$527,7,0)=0,"",VLOOKUP('Result do Turno'!D42,Historia!$A$2:$I$527,7,0))</f>
        <v>27</v>
      </c>
      <c r="G57" s="294"/>
      <c r="H57" s="312"/>
      <c r="I57" s="298"/>
      <c r="J57" s="313"/>
      <c r="K57" s="295"/>
      <c r="L57" s="297"/>
      <c r="O57" s="274"/>
      <c r="P57" s="299"/>
      <c r="Q57" s="300" t="s">
        <v>170</v>
      </c>
      <c r="R57" s="293" t="n">
        <f aca="false">'Result do Turno'!EN42</f>
        <v>4</v>
      </c>
      <c r="U57" s="283"/>
    </row>
    <row r="58" customFormat="false" ht="15.75" hidden="false" customHeight="false" outlineLevel="0" collapsed="false">
      <c r="B58" s="274"/>
      <c r="C58" s="309"/>
      <c r="D58" s="314" t="n">
        <f aca="false">Historia!$F$1</f>
        <v>2018</v>
      </c>
      <c r="E58" s="311" t="n">
        <f aca="false">IF(VLOOKUP('Result do Turno'!D42,Historia!$A$2:$I$527,6,0)=0,"",VLOOKUP('Result do Turno'!D42,Historia!$A$2:$I$527,6,0))</f>
        <v>27</v>
      </c>
      <c r="G58" s="294" t="str">
        <f aca="false">G38</f>
        <v>3a</v>
      </c>
      <c r="H58" s="312" t="str">
        <f aca="false">H38</f>
        <v>06 a 12 Jun</v>
      </c>
      <c r="I58" s="296" t="str">
        <f aca="false">IF(L58=0,"",IF(Jogos!BK42=0,"x","ѵ"))</f>
        <v>ѵ</v>
      </c>
      <c r="J58" s="295" t="str">
        <f aca="false">Jogos!CD42</f>
        <v>LOURIVALDO RABELO venceu THIAGO MILHOMEM por WxO</v>
      </c>
      <c r="K58" s="295" t="str">
        <f aca="false">Jogos!G42</f>
        <v/>
      </c>
      <c r="L58" s="297" t="n">
        <f aca="false">IF(Jogos!BL42="x x",0,1)</f>
        <v>1</v>
      </c>
      <c r="O58" s="274"/>
      <c r="R58" s="235"/>
      <c r="U58" s="283"/>
    </row>
    <row r="59" customFormat="false" ht="15.75" hidden="false" customHeight="false" outlineLevel="0" collapsed="false">
      <c r="B59" s="274"/>
      <c r="C59" s="309"/>
      <c r="D59" s="314" t="n">
        <f aca="false">Historia!$E$1</f>
        <v>2017</v>
      </c>
      <c r="E59" s="311" t="n">
        <f aca="false">IF(VLOOKUP('Result do Turno'!D42,Historia!$A$2:$I$527,5,0)=0,"",VLOOKUP('Result do Turno'!D42,Historia!$A$2:$I$527,5,0))</f>
        <v>29</v>
      </c>
      <c r="G59" s="294"/>
      <c r="H59" s="312"/>
      <c r="I59" s="298"/>
      <c r="J59" s="313"/>
      <c r="K59" s="295"/>
      <c r="L59" s="297"/>
      <c r="O59" s="274"/>
      <c r="P59" s="299" t="s">
        <v>172</v>
      </c>
      <c r="Q59" s="236" t="s">
        <v>167</v>
      </c>
      <c r="R59" s="185" t="n">
        <f aca="false">'Result do Turno'!EO42</f>
        <v>72</v>
      </c>
      <c r="U59" s="283"/>
    </row>
    <row r="60" customFormat="false" ht="15.75" hidden="false" customHeight="false" outlineLevel="0" collapsed="false">
      <c r="B60" s="274"/>
      <c r="C60" s="309"/>
      <c r="D60" s="314" t="n">
        <f aca="false">Historia!$D$1</f>
        <v>2016</v>
      </c>
      <c r="E60" s="311" t="n">
        <f aca="false">IF(VLOOKUP('Result do Turno'!D42,Historia!$A$2:$I$527,4,0)=0,"",VLOOKUP('Result do Turno'!D42,Historia!$A$2:$I$527,4,0))</f>
        <v>36</v>
      </c>
      <c r="G60" s="294" t="str">
        <f aca="false">G40</f>
        <v>4a</v>
      </c>
      <c r="H60" s="312" t="str">
        <f aca="false">H40</f>
        <v>13 a 19 Jun</v>
      </c>
      <c r="I60" s="296" t="str">
        <f aca="false">IF(L60=0,"",IF(Jogos!BM42=0,"x","ѵ"))</f>
        <v>x</v>
      </c>
      <c r="J60" s="295" t="str">
        <f aca="false">Jogos!CE42</f>
        <v>LOURIVALDO RABELO perdeu para EDUARDO BARBOSA por 6x1 2x6 6x10</v>
      </c>
      <c r="K60" s="295" t="str">
        <f aca="false">Jogos!I42</f>
        <v/>
      </c>
      <c r="L60" s="297" t="n">
        <f aca="false">IF(Jogos!BN42="x x",0,1)</f>
        <v>1</v>
      </c>
      <c r="O60" s="274"/>
      <c r="P60" s="299"/>
      <c r="Q60" s="236" t="s">
        <v>169</v>
      </c>
      <c r="R60" s="185" t="n">
        <f aca="false">'Result do Turno'!EP42</f>
        <v>53</v>
      </c>
      <c r="U60" s="283"/>
    </row>
    <row r="61" customFormat="false" ht="15.75" hidden="false" customHeight="false" outlineLevel="0" collapsed="false">
      <c r="B61" s="274"/>
      <c r="C61" s="309"/>
      <c r="D61" s="314" t="n">
        <f aca="false">Historia!$C$1</f>
        <v>2015</v>
      </c>
      <c r="E61" s="311" t="n">
        <f aca="false">IF(VLOOKUP('Result do Turno'!D42,Historia!$A$2:$I$527,3,0)=0,"",VLOOKUP('Result do Turno'!D42,Historia!$A$2:$I$527,3,0))</f>
        <v>45</v>
      </c>
      <c r="G61" s="294"/>
      <c r="H61" s="312"/>
      <c r="I61" s="298"/>
      <c r="J61" s="313"/>
      <c r="K61" s="295"/>
      <c r="L61" s="297"/>
      <c r="O61" s="274"/>
      <c r="P61" s="299"/>
      <c r="Q61" s="300" t="s">
        <v>170</v>
      </c>
      <c r="R61" s="293" t="n">
        <f aca="false">'Result do Turno'!EQ42</f>
        <v>19</v>
      </c>
      <c r="U61" s="283"/>
    </row>
    <row r="62" customFormat="false" ht="15.75" hidden="false" customHeight="false" outlineLevel="0" collapsed="false">
      <c r="B62" s="274"/>
      <c r="C62" s="309"/>
      <c r="D62" s="314" t="n">
        <f aca="false">Historia!$B$1</f>
        <v>2014</v>
      </c>
      <c r="E62" s="311" t="n">
        <f aca="false">IF(VLOOKUP('Result do Turno'!D42,Historia!$A$2:$I$527,2,0)=0,"",VLOOKUP('Result do Turno'!D42,Historia!$A$2:$I$527,2,0))</f>
        <v>60</v>
      </c>
      <c r="G62" s="294" t="str">
        <f aca="false">G42</f>
        <v>5a</v>
      </c>
      <c r="H62" s="312" t="str">
        <f aca="false">H42</f>
        <v>20 a 26 Jun</v>
      </c>
      <c r="I62" s="296" t="str">
        <f aca="false">IF(L62=0,"",IF(Jogos!BO42=0,"x","ѵ"))</f>
        <v>ѵ</v>
      </c>
      <c r="J62" s="295" t="str">
        <f aca="false">Jogos!CF42</f>
        <v>LOURIVALDO RABELO venceu RICARDO MACHADO por 6x3 7x5</v>
      </c>
      <c r="K62" s="295" t="str">
        <f aca="false">Jogos!K42</f>
        <v/>
      </c>
      <c r="L62" s="297" t="n">
        <f aca="false">IF(Jogos!BP42="x x",0,1)</f>
        <v>1</v>
      </c>
      <c r="O62" s="274"/>
      <c r="U62" s="283"/>
    </row>
    <row r="63" customFormat="false" ht="15.75" hidden="false" customHeight="false" outlineLevel="0" collapsed="false">
      <c r="B63" s="274"/>
      <c r="C63" s="309"/>
      <c r="D63" s="314"/>
      <c r="E63" s="311"/>
      <c r="G63" s="294"/>
      <c r="H63" s="312"/>
      <c r="I63" s="296"/>
      <c r="J63" s="295"/>
      <c r="K63" s="295"/>
      <c r="L63" s="297"/>
      <c r="O63" s="274"/>
      <c r="U63" s="283"/>
    </row>
    <row r="64" customFormat="false" ht="15.75" hidden="false" customHeight="false" outlineLevel="0" collapsed="false">
      <c r="B64" s="274"/>
      <c r="C64" s="309"/>
      <c r="D64" s="314"/>
      <c r="E64" s="311"/>
      <c r="G64" s="294"/>
      <c r="H64" s="312"/>
      <c r="I64" s="296"/>
      <c r="J64" s="295"/>
      <c r="K64" s="295"/>
      <c r="L64" s="297"/>
      <c r="O64" s="274"/>
      <c r="U64" s="283"/>
    </row>
    <row r="65" customFormat="false" ht="15.75" hidden="false" customHeight="false" outlineLevel="0" collapsed="false">
      <c r="B65" s="302"/>
      <c r="C65" s="303"/>
      <c r="D65" s="304"/>
      <c r="E65" s="304"/>
      <c r="F65" s="305"/>
      <c r="G65" s="305"/>
      <c r="H65" s="306"/>
      <c r="I65" s="305"/>
      <c r="J65" s="306"/>
      <c r="K65" s="305"/>
      <c r="L65" s="308"/>
      <c r="O65" s="302"/>
      <c r="P65" s="305"/>
      <c r="Q65" s="305"/>
      <c r="R65" s="305"/>
      <c r="S65" s="305"/>
      <c r="T65" s="305"/>
      <c r="U65" s="308"/>
    </row>
    <row r="66" customFormat="false" ht="15.75" hidden="false" customHeight="false" outlineLevel="0" collapsed="false">
      <c r="C66" s="309"/>
    </row>
    <row r="68" customFormat="false" ht="15" hidden="false" customHeight="false" outlineLevel="0" collapsed="false">
      <c r="B68" s="268"/>
      <c r="C68" s="269"/>
      <c r="D68" s="270"/>
      <c r="E68" s="270"/>
      <c r="F68" s="271"/>
      <c r="G68" s="271"/>
      <c r="H68" s="271"/>
      <c r="I68" s="271"/>
      <c r="J68" s="271"/>
      <c r="K68" s="271"/>
      <c r="L68" s="272"/>
      <c r="O68" s="268"/>
      <c r="P68" s="269"/>
      <c r="Q68" s="269"/>
      <c r="R68" s="269"/>
      <c r="S68" s="269"/>
      <c r="T68" s="269"/>
      <c r="U68" s="273"/>
    </row>
    <row r="69" customFormat="false" ht="21" hidden="false" customHeight="false" outlineLevel="0" collapsed="false">
      <c r="B69" s="274"/>
      <c r="C69" s="275" t="n">
        <v>4</v>
      </c>
      <c r="D69" s="276" t="str">
        <f aca="false">'Result do Turno'!D43</f>
        <v>RENATO OLIVEIRA</v>
      </c>
      <c r="E69" s="276"/>
      <c r="F69" s="267"/>
      <c r="G69" s="277" t="e">
        <f aca="false">CONCATENATE("Contatos:  ",VLOOKUP(TRIM(D69),contatos!#ref!,3,0),"   ",VLOOKUP(TRIM(D69),contatos!#ref!,2,0))</f>
        <v>#NAME?</v>
      </c>
      <c r="H69" s="277"/>
      <c r="I69" s="277"/>
      <c r="J69" s="278"/>
      <c r="K69" s="278"/>
      <c r="L69" s="280"/>
      <c r="O69" s="274"/>
      <c r="P69" s="281" t="str">
        <f aca="false">D69</f>
        <v>RENATO OLIVEIRA</v>
      </c>
      <c r="Q69" s="281"/>
      <c r="R69" s="282" t="s">
        <v>155</v>
      </c>
      <c r="S69" s="282" t="s">
        <v>156</v>
      </c>
      <c r="T69" s="282" t="s">
        <v>157</v>
      </c>
      <c r="U69" s="283"/>
    </row>
    <row r="70" customFormat="false" ht="15" hidden="false" customHeight="false" outlineLevel="0" collapsed="false">
      <c r="B70" s="274"/>
      <c r="L70" s="284"/>
      <c r="O70" s="274"/>
      <c r="U70" s="283"/>
    </row>
    <row r="71" customFormat="false" ht="15" hidden="false" customHeight="true" outlineLevel="0" collapsed="false">
      <c r="B71" s="274"/>
      <c r="C71" s="285" t="s">
        <v>158</v>
      </c>
      <c r="D71" s="285"/>
      <c r="E71" s="286" t="n">
        <f aca="false">E73-E72+C69</f>
        <v>1</v>
      </c>
      <c r="G71" s="287" t="s">
        <v>159</v>
      </c>
      <c r="H71" s="288" t="s">
        <v>160</v>
      </c>
      <c r="I71" s="287"/>
      <c r="J71" s="288" t="s">
        <v>115</v>
      </c>
      <c r="K71" s="288" t="s">
        <v>161</v>
      </c>
      <c r="L71" s="283"/>
      <c r="O71" s="274"/>
      <c r="P71" s="289" t="s">
        <v>115</v>
      </c>
      <c r="Q71" s="289"/>
      <c r="R71" s="185" t="n">
        <f aca="false">'Result do Turno'!EJ43</f>
        <v>5</v>
      </c>
      <c r="U71" s="283"/>
    </row>
    <row r="72" customFormat="false" ht="15" hidden="false" customHeight="true" outlineLevel="0" collapsed="false">
      <c r="B72" s="274"/>
      <c r="D72" s="290" t="s">
        <v>162</v>
      </c>
      <c r="E72" s="291" t="n">
        <f aca="false">'Result do Turno'!C43</f>
        <v>28</v>
      </c>
      <c r="G72" s="287"/>
      <c r="H72" s="288"/>
      <c r="I72" s="287"/>
      <c r="J72" s="288"/>
      <c r="K72" s="288"/>
      <c r="L72" s="283"/>
      <c r="O72" s="274"/>
      <c r="R72" s="235"/>
      <c r="U72" s="283"/>
    </row>
    <row r="73" customFormat="false" ht="15" hidden="false" customHeight="true" outlineLevel="0" collapsed="false">
      <c r="B73" s="274"/>
      <c r="D73" s="310" t="s">
        <v>163</v>
      </c>
      <c r="E73" s="291" t="str">
        <f aca="false">VLOOKUP('Result do Turno'!C43,'Result do Turno'!FY40:FZ45,2,0)</f>
        <v>25</v>
      </c>
      <c r="K73" s="257"/>
      <c r="L73" s="283"/>
      <c r="O73" s="274"/>
      <c r="P73" s="289" t="s">
        <v>164</v>
      </c>
      <c r="Q73" s="289"/>
      <c r="R73" s="293" t="n">
        <f aca="false">'Result do Turno'!EK43</f>
        <v>5</v>
      </c>
      <c r="U73" s="283"/>
    </row>
    <row r="74" customFormat="false" ht="15.75" hidden="false" customHeight="false" outlineLevel="0" collapsed="false">
      <c r="B74" s="274"/>
      <c r="D74" s="285" t="str">
        <f aca="false">Historia!$J$1</f>
        <v> </v>
      </c>
      <c r="E74" s="311" t="str">
        <f aca="false">IF(VLOOKUP('Result do Turno'!D43,Historia!$A$2:$J$527,10,0)=0,"",VLOOKUP('Result do Turno'!D43,Historia!$A$2:$J$527,10,0))</f>
        <v/>
      </c>
      <c r="G74" s="294" t="str">
        <f aca="false">G54</f>
        <v>1a</v>
      </c>
      <c r="H74" s="312" t="str">
        <f aca="false">H54</f>
        <v>23 a 29 Mai</v>
      </c>
      <c r="I74" s="296" t="str">
        <f aca="false">IF(L74=0,"",IF(Jogos!BG43=0,"x","ѵ"))</f>
        <v>ѵ</v>
      </c>
      <c r="J74" s="295" t="str">
        <f aca="false">Jogos!CB43</f>
        <v>RENATO OLIVEIRA venceu LOURIVALDO RABELO por 6x7 7x6 10x8</v>
      </c>
      <c r="K74" s="295" t="str">
        <f aca="false">Jogos!C43</f>
        <v/>
      </c>
      <c r="L74" s="297" t="n">
        <f aca="false">IF(Jogos!BH43="x x",0,1)</f>
        <v>1</v>
      </c>
      <c r="O74" s="274"/>
      <c r="R74" s="235"/>
      <c r="U74" s="283"/>
    </row>
    <row r="75" customFormat="false" ht="14.25" hidden="false" customHeight="true" outlineLevel="0" collapsed="false">
      <c r="B75" s="274"/>
      <c r="C75" s="309"/>
      <c r="D75" s="285" t="str">
        <f aca="false">Historia!$I$1</f>
        <v>  </v>
      </c>
      <c r="E75" s="311" t="str">
        <f aca="false">IF(VLOOKUP('Result do Turno'!D43,Historia!$A$2:$I$527,9,0)=0,"",VLOOKUP('Result do Turno'!D43,Historia!$A$2:$I$527,9,0))</f>
        <v/>
      </c>
      <c r="G75" s="294"/>
      <c r="H75" s="312"/>
      <c r="I75" s="298"/>
      <c r="J75" s="313"/>
      <c r="K75" s="295"/>
      <c r="L75" s="297"/>
      <c r="O75" s="274"/>
      <c r="P75" s="299" t="s">
        <v>166</v>
      </c>
      <c r="Q75" s="236" t="s">
        <v>167</v>
      </c>
      <c r="R75" s="185" t="n">
        <f aca="false">'Result do Turno'!EL43</f>
        <v>10</v>
      </c>
      <c r="U75" s="283"/>
    </row>
    <row r="76" customFormat="false" ht="15.75" hidden="false" customHeight="false" outlineLevel="0" collapsed="false">
      <c r="B76" s="274"/>
      <c r="C76" s="309"/>
      <c r="D76" s="285" t="n">
        <f aca="false">Historia!$H$1</f>
        <v>2020</v>
      </c>
      <c r="E76" s="311" t="n">
        <f aca="false">IF(VLOOKUP('Result do Turno'!D43,Historia!$A$2:$I$527,8,0)=0,"",VLOOKUP('Result do Turno'!D43,Historia!$A$2:$I$527,8,0))</f>
        <v>50</v>
      </c>
      <c r="G76" s="294" t="str">
        <f aca="false">G56</f>
        <v>2a</v>
      </c>
      <c r="H76" s="312" t="str">
        <f aca="false">H56</f>
        <v>30 a 05 Jun</v>
      </c>
      <c r="I76" s="296" t="str">
        <f aca="false">IF(L76=0,"",IF(Jogos!BI43=0,"x","ѵ"))</f>
        <v>ѵ</v>
      </c>
      <c r="J76" s="295" t="str">
        <f aca="false">Jogos!CC43</f>
        <v>RENATO OLIVEIRA venceu THIAGO MILHOMEM por WxO</v>
      </c>
      <c r="K76" s="295" t="str">
        <f aca="false">Jogos!E43</f>
        <v/>
      </c>
      <c r="L76" s="297" t="n">
        <f aca="false">IF(Jogos!BJ43="x x",0,1)</f>
        <v>1</v>
      </c>
      <c r="O76" s="274"/>
      <c r="P76" s="299"/>
      <c r="Q76" s="236" t="s">
        <v>169</v>
      </c>
      <c r="R76" s="185" t="n">
        <f aca="false">'Result do Turno'!EM43</f>
        <v>1</v>
      </c>
      <c r="U76" s="283"/>
    </row>
    <row r="77" customFormat="false" ht="15.75" hidden="false" customHeight="false" outlineLevel="0" collapsed="false">
      <c r="B77" s="274"/>
      <c r="C77" s="309"/>
      <c r="D77" s="285" t="n">
        <f aca="false">Historia!$G$1</f>
        <v>2019</v>
      </c>
      <c r="E77" s="311" t="str">
        <f aca="false">IF(VLOOKUP('Result do Turno'!D43,Historia!$A$2:$I$527,7,0)=0,"",VLOOKUP('Result do Turno'!D43,Historia!$A$2:$I$527,7,0))</f>
        <v/>
      </c>
      <c r="G77" s="294"/>
      <c r="H77" s="312"/>
      <c r="I77" s="298"/>
      <c r="J77" s="313"/>
      <c r="K77" s="295"/>
      <c r="L77" s="297"/>
      <c r="O77" s="274"/>
      <c r="P77" s="299"/>
      <c r="Q77" s="300" t="s">
        <v>170</v>
      </c>
      <c r="R77" s="293" t="n">
        <f aca="false">'Result do Turno'!EN43</f>
        <v>9</v>
      </c>
      <c r="U77" s="283"/>
    </row>
    <row r="78" customFormat="false" ht="15.75" hidden="false" customHeight="false" outlineLevel="0" collapsed="false">
      <c r="B78" s="274"/>
      <c r="C78" s="309"/>
      <c r="D78" s="314" t="n">
        <f aca="false">Historia!$F$1</f>
        <v>2018</v>
      </c>
      <c r="E78" s="311" t="str">
        <f aca="false">IF(VLOOKUP('Result do Turno'!D43,Historia!$A$2:$I$527,6,0)=0,"",VLOOKUP('Result do Turno'!D43,Historia!$A$2:$I$527,6,0))</f>
        <v/>
      </c>
      <c r="G78" s="294" t="str">
        <f aca="false">G58</f>
        <v>3a</v>
      </c>
      <c r="H78" s="312" t="str">
        <f aca="false">H58</f>
        <v>06 a 12 Jun</v>
      </c>
      <c r="I78" s="296" t="str">
        <f aca="false">IF(L78=0,"",IF(Jogos!BK43=0,"x","ѵ"))</f>
        <v>ѵ</v>
      </c>
      <c r="J78" s="295" t="str">
        <f aca="false">Jogos!CD43</f>
        <v>RENATO OLIVEIRA venceu EDUARDO BARBOSA por 6x3 6x3</v>
      </c>
      <c r="K78" s="295" t="str">
        <f aca="false">Jogos!G43</f>
        <v/>
      </c>
      <c r="L78" s="297" t="n">
        <f aca="false">IF(Jogos!BL43="x x",0,1)</f>
        <v>1</v>
      </c>
      <c r="O78" s="274"/>
      <c r="R78" s="235"/>
      <c r="U78" s="283"/>
    </row>
    <row r="79" customFormat="false" ht="15.75" hidden="false" customHeight="false" outlineLevel="0" collapsed="false">
      <c r="B79" s="274"/>
      <c r="C79" s="309"/>
      <c r="D79" s="314" t="n">
        <f aca="false">Historia!$E$1</f>
        <v>2017</v>
      </c>
      <c r="E79" s="311" t="str">
        <f aca="false">IF(VLOOKUP('Result do Turno'!D43,Historia!$A$2:$I$527,5,0)=0,"",VLOOKUP('Result do Turno'!D43,Historia!$A$2:$I$527,5,0))</f>
        <v/>
      </c>
      <c r="G79" s="294"/>
      <c r="H79" s="312"/>
      <c r="I79" s="298"/>
      <c r="J79" s="313"/>
      <c r="K79" s="295"/>
      <c r="L79" s="297"/>
      <c r="O79" s="274"/>
      <c r="P79" s="299" t="s">
        <v>172</v>
      </c>
      <c r="Q79" s="236" t="s">
        <v>167</v>
      </c>
      <c r="R79" s="185" t="n">
        <f aca="false">'Result do Turno'!EO43</f>
        <v>71</v>
      </c>
      <c r="U79" s="283"/>
    </row>
    <row r="80" customFormat="false" ht="15.75" hidden="false" customHeight="false" outlineLevel="0" collapsed="false">
      <c r="B80" s="274"/>
      <c r="C80" s="309"/>
      <c r="D80" s="314" t="n">
        <f aca="false">Historia!$D$1</f>
        <v>2016</v>
      </c>
      <c r="E80" s="311" t="str">
        <f aca="false">IF(VLOOKUP('Result do Turno'!D43,Historia!$A$2:$I$527,4,0)=0,"",VLOOKUP('Result do Turno'!D43,Historia!$A$2:$I$527,4,0))</f>
        <v/>
      </c>
      <c r="G80" s="294" t="str">
        <f aca="false">G60</f>
        <v>4a</v>
      </c>
      <c r="H80" s="312" t="str">
        <f aca="false">H60</f>
        <v>13 a 19 Jun</v>
      </c>
      <c r="I80" s="296" t="str">
        <f aca="false">IF(L80=0,"",IF(Jogos!BM43=0,"x","ѵ"))</f>
        <v>ѵ</v>
      </c>
      <c r="J80" s="295" t="str">
        <f aca="false">Jogos!CE43</f>
        <v>RENATO OLIVEIRA venceu RICARDO MACHADO por WxO</v>
      </c>
      <c r="K80" s="295" t="str">
        <f aca="false">Jogos!I43</f>
        <v/>
      </c>
      <c r="L80" s="297" t="n">
        <f aca="false">IF(Jogos!BN43="x x",0,1)</f>
        <v>1</v>
      </c>
      <c r="O80" s="274"/>
      <c r="P80" s="299"/>
      <c r="Q80" s="236" t="s">
        <v>169</v>
      </c>
      <c r="R80" s="185" t="n">
        <f aca="false">'Result do Turno'!EP43</f>
        <v>32</v>
      </c>
      <c r="U80" s="283"/>
    </row>
    <row r="81" customFormat="false" ht="15.75" hidden="false" customHeight="false" outlineLevel="0" collapsed="false">
      <c r="B81" s="274"/>
      <c r="C81" s="309"/>
      <c r="D81" s="314" t="n">
        <f aca="false">Historia!$C$1</f>
        <v>2015</v>
      </c>
      <c r="E81" s="311" t="str">
        <f aca="false">IF(VLOOKUP('Result do Turno'!D43,Historia!$A$2:$I$527,3,0)=0,"",VLOOKUP('Result do Turno'!D43,Historia!$A$2:$I$527,3,0))</f>
        <v/>
      </c>
      <c r="G81" s="294"/>
      <c r="H81" s="312"/>
      <c r="I81" s="298"/>
      <c r="J81" s="313"/>
      <c r="K81" s="295"/>
      <c r="L81" s="297"/>
      <c r="O81" s="274"/>
      <c r="P81" s="299"/>
      <c r="Q81" s="300" t="s">
        <v>170</v>
      </c>
      <c r="R81" s="293" t="n">
        <f aca="false">'Result do Turno'!EQ43</f>
        <v>39</v>
      </c>
      <c r="U81" s="283"/>
    </row>
    <row r="82" customFormat="false" ht="15.75" hidden="false" customHeight="false" outlineLevel="0" collapsed="false">
      <c r="B82" s="274"/>
      <c r="C82" s="309"/>
      <c r="D82" s="314" t="n">
        <f aca="false">Historia!$B$1</f>
        <v>2014</v>
      </c>
      <c r="E82" s="311" t="str">
        <f aca="false">IF(VLOOKUP('Result do Turno'!D43,Historia!$A$2:$I$527,2,0)=0,"",VLOOKUP('Result do Turno'!D43,Historia!$A$2:$I$527,2,0))</f>
        <v/>
      </c>
      <c r="G82" s="294" t="str">
        <f aca="false">G62</f>
        <v>5a</v>
      </c>
      <c r="H82" s="312" t="str">
        <f aca="false">H62</f>
        <v>20 a 26 Jun</v>
      </c>
      <c r="I82" s="296" t="str">
        <f aca="false">IF(L82=0,"",IF(Jogos!BO43=0,"x","ѵ"))</f>
        <v>ѵ</v>
      </c>
      <c r="J82" s="295" t="str">
        <f aca="false">Jogos!CF43</f>
        <v>RENATO OLIVEIRA venceu MARCELO MORAES por 6x3 6x2</v>
      </c>
      <c r="K82" s="295" t="str">
        <f aca="false">Jogos!K43</f>
        <v/>
      </c>
      <c r="L82" s="297" t="n">
        <f aca="false">IF(Jogos!BP43="x x",0,1)</f>
        <v>1</v>
      </c>
      <c r="O82" s="274"/>
      <c r="U82" s="283"/>
    </row>
    <row r="83" customFormat="false" ht="15.75" hidden="false" customHeight="false" outlineLevel="0" collapsed="false">
      <c r="B83" s="274"/>
      <c r="C83" s="309"/>
      <c r="D83" s="314"/>
      <c r="E83" s="311"/>
      <c r="G83" s="294"/>
      <c r="H83" s="312"/>
      <c r="I83" s="296"/>
      <c r="J83" s="295"/>
      <c r="K83" s="295"/>
      <c r="L83" s="297"/>
      <c r="O83" s="274"/>
      <c r="U83" s="283"/>
    </row>
    <row r="84" customFormat="false" ht="15.75" hidden="false" customHeight="false" outlineLevel="0" collapsed="false">
      <c r="B84" s="274"/>
      <c r="C84" s="309"/>
      <c r="D84" s="314"/>
      <c r="E84" s="311"/>
      <c r="G84" s="294"/>
      <c r="H84" s="312"/>
      <c r="I84" s="296"/>
      <c r="J84" s="295"/>
      <c r="K84" s="295"/>
      <c r="L84" s="297"/>
      <c r="O84" s="274"/>
      <c r="U84" s="283"/>
    </row>
    <row r="85" customFormat="false" ht="15.75" hidden="false" customHeight="false" outlineLevel="0" collapsed="false">
      <c r="B85" s="302"/>
      <c r="C85" s="303"/>
      <c r="D85" s="304"/>
      <c r="E85" s="304"/>
      <c r="F85" s="305"/>
      <c r="G85" s="305"/>
      <c r="H85" s="306"/>
      <c r="I85" s="305"/>
      <c r="J85" s="306"/>
      <c r="K85" s="305"/>
      <c r="L85" s="308"/>
      <c r="O85" s="302"/>
      <c r="P85" s="305"/>
      <c r="Q85" s="305"/>
      <c r="R85" s="305"/>
      <c r="S85" s="305"/>
      <c r="T85" s="305"/>
      <c r="U85" s="308"/>
    </row>
    <row r="86" customFormat="false" ht="15.75" hidden="false" customHeight="false" outlineLevel="0" collapsed="false">
      <c r="C86" s="309"/>
    </row>
    <row r="88" customFormat="false" ht="15" hidden="false" customHeight="false" outlineLevel="0" collapsed="false">
      <c r="B88" s="268"/>
      <c r="C88" s="269"/>
      <c r="D88" s="270"/>
      <c r="E88" s="270"/>
      <c r="F88" s="271"/>
      <c r="G88" s="271"/>
      <c r="H88" s="271"/>
      <c r="I88" s="271"/>
      <c r="J88" s="271"/>
      <c r="K88" s="271"/>
      <c r="L88" s="272"/>
      <c r="O88" s="268"/>
      <c r="P88" s="269"/>
      <c r="Q88" s="269"/>
      <c r="R88" s="269"/>
      <c r="S88" s="269"/>
      <c r="T88" s="269"/>
      <c r="U88" s="273"/>
    </row>
    <row r="89" customFormat="false" ht="21" hidden="false" customHeight="false" outlineLevel="0" collapsed="false">
      <c r="B89" s="274"/>
      <c r="C89" s="275" t="n">
        <v>5</v>
      </c>
      <c r="D89" s="276" t="str">
        <f aca="false">'Result do Turno'!D44</f>
        <v>RICARDO MACHADO</v>
      </c>
      <c r="E89" s="276"/>
      <c r="F89" s="267"/>
      <c r="G89" s="277" t="e">
        <f aca="false">CONCATENATE("Contatos:  ",VLOOKUP(TRIM(D89),contatos!#ref!,3,0),"   ",VLOOKUP(TRIM(D89),contatos!#ref!,2,0))</f>
        <v>#NAME?</v>
      </c>
      <c r="H89" s="277"/>
      <c r="I89" s="277"/>
      <c r="J89" s="278"/>
      <c r="K89" s="278"/>
      <c r="L89" s="280"/>
      <c r="O89" s="274"/>
      <c r="P89" s="281" t="str">
        <f aca="false">D89</f>
        <v>RICARDO MACHADO</v>
      </c>
      <c r="Q89" s="281"/>
      <c r="R89" s="282" t="s">
        <v>155</v>
      </c>
      <c r="S89" s="282" t="s">
        <v>156</v>
      </c>
      <c r="T89" s="282" t="s">
        <v>157</v>
      </c>
      <c r="U89" s="283"/>
    </row>
    <row r="90" customFormat="false" ht="15" hidden="false" customHeight="false" outlineLevel="0" collapsed="false">
      <c r="B90" s="274"/>
      <c r="L90" s="284"/>
      <c r="O90" s="274"/>
      <c r="U90" s="283"/>
    </row>
    <row r="91" customFormat="false" ht="15" hidden="false" customHeight="true" outlineLevel="0" collapsed="false">
      <c r="B91" s="274"/>
      <c r="C91" s="285" t="s">
        <v>158</v>
      </c>
      <c r="D91" s="285"/>
      <c r="E91" s="286" t="n">
        <f aca="false">E93-E92+C89</f>
        <v>5</v>
      </c>
      <c r="G91" s="287" t="s">
        <v>159</v>
      </c>
      <c r="H91" s="288" t="s">
        <v>160</v>
      </c>
      <c r="I91" s="287"/>
      <c r="J91" s="288" t="s">
        <v>115</v>
      </c>
      <c r="K91" s="288" t="s">
        <v>161</v>
      </c>
      <c r="L91" s="283"/>
      <c r="O91" s="274"/>
      <c r="P91" s="289" t="s">
        <v>115</v>
      </c>
      <c r="Q91" s="289"/>
      <c r="R91" s="185" t="n">
        <f aca="false">'Result do Turno'!EJ44</f>
        <v>5</v>
      </c>
      <c r="U91" s="283"/>
    </row>
    <row r="92" customFormat="false" ht="15" hidden="false" customHeight="true" outlineLevel="0" collapsed="false">
      <c r="B92" s="274"/>
      <c r="D92" s="290" t="s">
        <v>162</v>
      </c>
      <c r="E92" s="291" t="n">
        <f aca="false">'Result do Turno'!C44</f>
        <v>29</v>
      </c>
      <c r="G92" s="287"/>
      <c r="H92" s="288"/>
      <c r="I92" s="287"/>
      <c r="J92" s="288"/>
      <c r="K92" s="288"/>
      <c r="L92" s="283"/>
      <c r="O92" s="274"/>
      <c r="R92" s="235"/>
      <c r="U92" s="283"/>
    </row>
    <row r="93" customFormat="false" ht="15" hidden="false" customHeight="true" outlineLevel="0" collapsed="false">
      <c r="B93" s="274"/>
      <c r="D93" s="310" t="s">
        <v>163</v>
      </c>
      <c r="E93" s="291" t="str">
        <f aca="false">VLOOKUP('Result do Turno'!C44,'Result do Turno'!FY40:FZ45,2,0)</f>
        <v>29</v>
      </c>
      <c r="K93" s="257"/>
      <c r="L93" s="283"/>
      <c r="O93" s="274"/>
      <c r="P93" s="289" t="s">
        <v>164</v>
      </c>
      <c r="Q93" s="289"/>
      <c r="R93" s="293" t="n">
        <f aca="false">'Result do Turno'!EK44</f>
        <v>1</v>
      </c>
      <c r="U93" s="283"/>
    </row>
    <row r="94" customFormat="false" ht="15.75" hidden="false" customHeight="false" outlineLevel="0" collapsed="false">
      <c r="B94" s="274"/>
      <c r="D94" s="285" t="str">
        <f aca="false">Historia!$J$1</f>
        <v> </v>
      </c>
      <c r="E94" s="311" t="str">
        <f aca="false">IF(VLOOKUP('Result do Turno'!D44,Historia!$A$2:$J$527,10,0)=0,"",VLOOKUP('Result do Turno'!D44,Historia!$A$2:$J$527,10,0))</f>
        <v/>
      </c>
      <c r="G94" s="294" t="str">
        <f aca="false">G74</f>
        <v>1a</v>
      </c>
      <c r="H94" s="312" t="str">
        <f aca="false">H74</f>
        <v>23 a 29 Mai</v>
      </c>
      <c r="I94" s="296" t="str">
        <f aca="false">IF(L94=0,"",IF(Jogos!BG44=0,"x","ѵ"))</f>
        <v>ѵ</v>
      </c>
      <c r="J94" s="295" t="str">
        <f aca="false">Jogos!CB44</f>
        <v>RICARDO MACHADO venceu THIAGO MILHOMEM por 6x1 6x2</v>
      </c>
      <c r="K94" s="295" t="str">
        <f aca="false">Jogos!C44</f>
        <v/>
      </c>
      <c r="L94" s="297" t="n">
        <f aca="false">IF(Jogos!BH44="x x",0,1)</f>
        <v>1</v>
      </c>
      <c r="O94" s="274"/>
      <c r="R94" s="235"/>
      <c r="U94" s="283"/>
    </row>
    <row r="95" customFormat="false" ht="17.25" hidden="false" customHeight="true" outlineLevel="0" collapsed="false">
      <c r="B95" s="274"/>
      <c r="C95" s="309"/>
      <c r="D95" s="285" t="str">
        <f aca="false">Historia!$I$1</f>
        <v>  </v>
      </c>
      <c r="E95" s="311" t="str">
        <f aca="false">IF(VLOOKUP('Result do Turno'!D44,Historia!$A$2:$I$527,9,0)=0,"",VLOOKUP('Result do Turno'!D44,Historia!$A$2:$I$527,9,0))</f>
        <v/>
      </c>
      <c r="G95" s="294"/>
      <c r="H95" s="312"/>
      <c r="I95" s="298"/>
      <c r="J95" s="313"/>
      <c r="K95" s="295"/>
      <c r="L95" s="297"/>
      <c r="O95" s="274"/>
      <c r="P95" s="299" t="s">
        <v>166</v>
      </c>
      <c r="Q95" s="236" t="s">
        <v>167</v>
      </c>
      <c r="R95" s="185" t="n">
        <f aca="false">'Result do Turno'!EL44</f>
        <v>2</v>
      </c>
      <c r="U95" s="283"/>
    </row>
    <row r="96" customFormat="false" ht="15.75" hidden="false" customHeight="false" outlineLevel="0" collapsed="false">
      <c r="B96" s="274"/>
      <c r="C96" s="309"/>
      <c r="D96" s="285" t="n">
        <f aca="false">Historia!$H$1</f>
        <v>2020</v>
      </c>
      <c r="E96" s="311" t="n">
        <f aca="false">IF(VLOOKUP('Result do Turno'!D44,Historia!$A$2:$I$527,8,0)=0,"",VLOOKUP('Result do Turno'!D44,Historia!$A$2:$I$527,8,0))</f>
        <v>28</v>
      </c>
      <c r="G96" s="294" t="str">
        <f aca="false">G76</f>
        <v>2a</v>
      </c>
      <c r="H96" s="312" t="str">
        <f aca="false">H76</f>
        <v>30 a 05 Jun</v>
      </c>
      <c r="I96" s="296" t="str">
        <f aca="false">IF(L96=0,"",IF(Jogos!BI44=0,"x","ѵ"))</f>
        <v>x</v>
      </c>
      <c r="J96" s="295" t="str">
        <f aca="false">Jogos!CC44</f>
        <v>RICARDO MACHADO perdeu para EDUARDO BARBOSA por 3x6 2x6</v>
      </c>
      <c r="K96" s="295" t="str">
        <f aca="false">Jogos!E44</f>
        <v/>
      </c>
      <c r="L96" s="297" t="n">
        <f aca="false">IF(Jogos!BJ44="x x",0,1)</f>
        <v>1</v>
      </c>
      <c r="O96" s="274"/>
      <c r="P96" s="299"/>
      <c r="Q96" s="236" t="s">
        <v>169</v>
      </c>
      <c r="R96" s="185" t="n">
        <f aca="false">'Result do Turno'!EM44</f>
        <v>8</v>
      </c>
      <c r="U96" s="283"/>
    </row>
    <row r="97" customFormat="false" ht="15.75" hidden="false" customHeight="false" outlineLevel="0" collapsed="false">
      <c r="B97" s="274"/>
      <c r="C97" s="309"/>
      <c r="D97" s="285" t="n">
        <f aca="false">Historia!$G$1</f>
        <v>2019</v>
      </c>
      <c r="E97" s="311" t="n">
        <f aca="false">IF(VLOOKUP('Result do Turno'!D44,Historia!$A$2:$I$527,7,0)=0,"",VLOOKUP('Result do Turno'!D44,Historia!$A$2:$I$527,7,0))</f>
        <v>18</v>
      </c>
      <c r="G97" s="294"/>
      <c r="H97" s="312"/>
      <c r="I97" s="298"/>
      <c r="J97" s="313"/>
      <c r="K97" s="295"/>
      <c r="L97" s="297"/>
      <c r="O97" s="274"/>
      <c r="P97" s="299"/>
      <c r="Q97" s="300" t="s">
        <v>170</v>
      </c>
      <c r="R97" s="293" t="n">
        <f aca="false">'Result do Turno'!EN44</f>
        <v>-6</v>
      </c>
      <c r="U97" s="283"/>
    </row>
    <row r="98" customFormat="false" ht="15.75" hidden="false" customHeight="false" outlineLevel="0" collapsed="false">
      <c r="B98" s="274"/>
      <c r="C98" s="309"/>
      <c r="D98" s="314" t="n">
        <f aca="false">Historia!$F$1</f>
        <v>2018</v>
      </c>
      <c r="E98" s="311" t="n">
        <f aca="false">IF(VLOOKUP('Result do Turno'!D44,Historia!$A$2:$I$527,6,0)=0,"",VLOOKUP('Result do Turno'!D44,Historia!$A$2:$I$527,6,0))</f>
        <v>20</v>
      </c>
      <c r="G98" s="294" t="str">
        <f aca="false">G78</f>
        <v>3a</v>
      </c>
      <c r="H98" s="312" t="str">
        <f aca="false">H78</f>
        <v>06 a 12 Jun</v>
      </c>
      <c r="I98" s="296" t="str">
        <f aca="false">IF(L98=0,"",IF(Jogos!BK44=0,"x","ѵ"))</f>
        <v>x</v>
      </c>
      <c r="J98" s="295" t="str">
        <f aca="false">Jogos!CD44</f>
        <v>RICARDO MACHADO perdeu para MARCELO MORAES por 3x6 3x6</v>
      </c>
      <c r="K98" s="295" t="str">
        <f aca="false">Jogos!G44</f>
        <v/>
      </c>
      <c r="L98" s="297" t="n">
        <f aca="false">IF(Jogos!BL44="x x",0,1)</f>
        <v>1</v>
      </c>
      <c r="O98" s="274"/>
      <c r="R98" s="235"/>
      <c r="U98" s="283"/>
    </row>
    <row r="99" customFormat="false" ht="15.75" hidden="false" customHeight="false" outlineLevel="0" collapsed="false">
      <c r="B99" s="274"/>
      <c r="C99" s="309"/>
      <c r="D99" s="314" t="n">
        <f aca="false">Historia!$E$1</f>
        <v>2017</v>
      </c>
      <c r="E99" s="311" t="n">
        <f aca="false">IF(VLOOKUP('Result do Turno'!D44,Historia!$A$2:$I$527,5,0)=0,"",VLOOKUP('Result do Turno'!D44,Historia!$A$2:$I$527,5,0))</f>
        <v>27</v>
      </c>
      <c r="G99" s="294"/>
      <c r="H99" s="312"/>
      <c r="I99" s="298"/>
      <c r="J99" s="313"/>
      <c r="K99" s="295"/>
      <c r="L99" s="297"/>
      <c r="O99" s="274"/>
      <c r="P99" s="299" t="s">
        <v>172</v>
      </c>
      <c r="Q99" s="236" t="s">
        <v>167</v>
      </c>
      <c r="R99" s="185" t="n">
        <f aca="false">'Result do Turno'!EO44</f>
        <v>31</v>
      </c>
      <c r="U99" s="283"/>
    </row>
    <row r="100" customFormat="false" ht="15.75" hidden="false" customHeight="false" outlineLevel="0" collapsed="false">
      <c r="B100" s="274"/>
      <c r="C100" s="309"/>
      <c r="D100" s="314" t="n">
        <f aca="false">Historia!$D$1</f>
        <v>2016</v>
      </c>
      <c r="E100" s="311" t="n">
        <f aca="false">IF(VLOOKUP('Result do Turno'!D44,Historia!$A$2:$I$527,4,0)=0,"",VLOOKUP('Result do Turno'!D44,Historia!$A$2:$I$527,4,0))</f>
        <v>17</v>
      </c>
      <c r="G100" s="294" t="str">
        <f aca="false">G80</f>
        <v>4a</v>
      </c>
      <c r="H100" s="312" t="str">
        <f aca="false">H80</f>
        <v>13 a 19 Jun</v>
      </c>
      <c r="I100" s="296" t="str">
        <f aca="false">IF(L100=0,"",IF(Jogos!BM44=0,"x","ѵ"))</f>
        <v>x</v>
      </c>
      <c r="J100" s="295" t="str">
        <f aca="false">Jogos!CE44</f>
        <v>RICARDO MACHADO perdeu para RENATO OLIVEIRA por WxO</v>
      </c>
      <c r="K100" s="295" t="str">
        <f aca="false">Jogos!I44</f>
        <v/>
      </c>
      <c r="L100" s="297" t="n">
        <f aca="false">IF(Jogos!BN44="x x",0,1)</f>
        <v>1</v>
      </c>
      <c r="O100" s="274"/>
      <c r="P100" s="299"/>
      <c r="Q100" s="236" t="s">
        <v>169</v>
      </c>
      <c r="R100" s="185" t="n">
        <f aca="false">'Result do Turno'!EP44</f>
        <v>52</v>
      </c>
      <c r="U100" s="283"/>
    </row>
    <row r="101" customFormat="false" ht="15.75" hidden="false" customHeight="false" outlineLevel="0" collapsed="false">
      <c r="B101" s="274"/>
      <c r="C101" s="309"/>
      <c r="D101" s="314" t="n">
        <f aca="false">Historia!$C$1</f>
        <v>2015</v>
      </c>
      <c r="E101" s="311" t="n">
        <f aca="false">IF(VLOOKUP('Result do Turno'!D44,Historia!$A$2:$I$527,3,0)=0,"",VLOOKUP('Result do Turno'!D44,Historia!$A$2:$I$527,3,0))</f>
        <v>41</v>
      </c>
      <c r="G101" s="294"/>
      <c r="H101" s="312"/>
      <c r="I101" s="298"/>
      <c r="J101" s="313"/>
      <c r="K101" s="295"/>
      <c r="L101" s="297"/>
      <c r="O101" s="274"/>
      <c r="P101" s="299"/>
      <c r="Q101" s="300" t="s">
        <v>170</v>
      </c>
      <c r="R101" s="293" t="n">
        <f aca="false">'Result do Turno'!EQ44</f>
        <v>-21</v>
      </c>
      <c r="U101" s="283"/>
    </row>
    <row r="102" customFormat="false" ht="15.75" hidden="false" customHeight="false" outlineLevel="0" collapsed="false">
      <c r="B102" s="274"/>
      <c r="C102" s="309"/>
      <c r="D102" s="314" t="n">
        <f aca="false">Historia!$B$1</f>
        <v>2014</v>
      </c>
      <c r="E102" s="311" t="n">
        <f aca="false">IF(VLOOKUP('Result do Turno'!D44,Historia!$A$2:$I$527,2,0)=0,"",VLOOKUP('Result do Turno'!D44,Historia!$A$2:$I$527,2,0))</f>
        <v>76</v>
      </c>
      <c r="G102" s="294" t="str">
        <f aca="false">G82</f>
        <v>5a</v>
      </c>
      <c r="H102" s="312" t="str">
        <f aca="false">H82</f>
        <v>20 a 26 Jun</v>
      </c>
      <c r="I102" s="296" t="str">
        <f aca="false">IF(L102=0,"",IF(Jogos!BO44=0,"x","ѵ"))</f>
        <v>x</v>
      </c>
      <c r="J102" s="295" t="str">
        <f aca="false">Jogos!CF44</f>
        <v>RICARDO MACHADO perdeu para LOURIVALDO RABELO por 3x6 5x7</v>
      </c>
      <c r="K102" s="295" t="str">
        <f aca="false">Jogos!K44</f>
        <v/>
      </c>
      <c r="L102" s="297" t="n">
        <f aca="false">IF(Jogos!BP44="x x",0,1)</f>
        <v>1</v>
      </c>
      <c r="O102" s="274"/>
      <c r="U102" s="283"/>
    </row>
    <row r="103" customFormat="false" ht="15.75" hidden="false" customHeight="false" outlineLevel="0" collapsed="false">
      <c r="B103" s="274"/>
      <c r="C103" s="309"/>
      <c r="D103" s="314"/>
      <c r="E103" s="311"/>
      <c r="G103" s="294"/>
      <c r="H103" s="312"/>
      <c r="I103" s="296"/>
      <c r="J103" s="295"/>
      <c r="K103" s="295"/>
      <c r="L103" s="297"/>
      <c r="O103" s="274"/>
      <c r="U103" s="283"/>
    </row>
    <row r="104" customFormat="false" ht="15.75" hidden="false" customHeight="false" outlineLevel="0" collapsed="false">
      <c r="B104" s="274"/>
      <c r="C104" s="309"/>
      <c r="D104" s="314"/>
      <c r="E104" s="311"/>
      <c r="G104" s="294"/>
      <c r="H104" s="312"/>
      <c r="I104" s="296"/>
      <c r="J104" s="295"/>
      <c r="K104" s="295"/>
      <c r="L104" s="297"/>
      <c r="O104" s="274"/>
      <c r="U104" s="283"/>
    </row>
    <row r="105" customFormat="false" ht="15.75" hidden="false" customHeight="false" outlineLevel="0" collapsed="false">
      <c r="B105" s="302"/>
      <c r="C105" s="303"/>
      <c r="D105" s="304"/>
      <c r="E105" s="304"/>
      <c r="F105" s="305"/>
      <c r="G105" s="305"/>
      <c r="H105" s="306"/>
      <c r="I105" s="305"/>
      <c r="J105" s="306"/>
      <c r="K105" s="305"/>
      <c r="L105" s="308"/>
      <c r="O105" s="302"/>
      <c r="P105" s="305"/>
      <c r="Q105" s="305"/>
      <c r="R105" s="305"/>
      <c r="S105" s="305"/>
      <c r="T105" s="305"/>
      <c r="U105" s="308"/>
    </row>
    <row r="106" customFormat="false" ht="15.75" hidden="false" customHeight="false" outlineLevel="0" collapsed="false">
      <c r="C106" s="309"/>
    </row>
    <row r="108" customFormat="false" ht="15" hidden="false" customHeight="false" outlineLevel="0" collapsed="false">
      <c r="B108" s="268"/>
      <c r="C108" s="269"/>
      <c r="D108" s="270"/>
      <c r="E108" s="270"/>
      <c r="F108" s="271"/>
      <c r="G108" s="271"/>
      <c r="H108" s="271"/>
      <c r="I108" s="271"/>
      <c r="J108" s="271"/>
      <c r="K108" s="271"/>
      <c r="L108" s="272"/>
      <c r="O108" s="268"/>
      <c r="P108" s="269"/>
      <c r="Q108" s="269"/>
      <c r="R108" s="269"/>
      <c r="S108" s="269"/>
      <c r="T108" s="269"/>
      <c r="U108" s="273"/>
    </row>
    <row r="109" customFormat="false" ht="21" hidden="false" customHeight="false" outlineLevel="0" collapsed="false">
      <c r="B109" s="274"/>
      <c r="C109" s="275" t="n">
        <v>6</v>
      </c>
      <c r="D109" s="276" t="str">
        <f aca="false">'Result do Turno'!D45</f>
        <v>MARCELO MORAES</v>
      </c>
      <c r="E109" s="276"/>
      <c r="F109" s="267"/>
      <c r="G109" s="277" t="e">
        <f aca="false">CONCATENATE("Contatos:  ",VLOOKUP(TRIM(D109),contatos!#ref!,3,0),"   ",VLOOKUP(TRIM(D109),contatos!#ref!,2,0))</f>
        <v>#NAME?</v>
      </c>
      <c r="H109" s="277"/>
      <c r="I109" s="277"/>
      <c r="J109" s="278"/>
      <c r="K109" s="278"/>
      <c r="L109" s="280"/>
      <c r="O109" s="274"/>
      <c r="P109" s="281" t="str">
        <f aca="false">D109</f>
        <v>MARCELO MORAES</v>
      </c>
      <c r="Q109" s="281"/>
      <c r="R109" s="282" t="s">
        <v>155</v>
      </c>
      <c r="S109" s="282" t="s">
        <v>156</v>
      </c>
      <c r="T109" s="282" t="s">
        <v>157</v>
      </c>
      <c r="U109" s="283"/>
    </row>
    <row r="110" customFormat="false" ht="15" hidden="false" customHeight="false" outlineLevel="0" collapsed="false">
      <c r="B110" s="274"/>
      <c r="L110" s="284"/>
      <c r="O110" s="274"/>
      <c r="U110" s="283"/>
    </row>
    <row r="111" customFormat="false" ht="15" hidden="false" customHeight="true" outlineLevel="0" collapsed="false">
      <c r="B111" s="274"/>
      <c r="C111" s="285" t="s">
        <v>158</v>
      </c>
      <c r="D111" s="285"/>
      <c r="E111" s="286" t="n">
        <f aca="false">E113-E112+C109</f>
        <v>4</v>
      </c>
      <c r="G111" s="287" t="s">
        <v>159</v>
      </c>
      <c r="H111" s="288" t="s">
        <v>160</v>
      </c>
      <c r="I111" s="287"/>
      <c r="J111" s="288" t="s">
        <v>115</v>
      </c>
      <c r="K111" s="288" t="s">
        <v>161</v>
      </c>
      <c r="L111" s="283"/>
      <c r="O111" s="274"/>
      <c r="P111" s="289" t="s">
        <v>115</v>
      </c>
      <c r="Q111" s="289"/>
      <c r="R111" s="185" t="n">
        <f aca="false">'Result do Turno'!EJ45</f>
        <v>5</v>
      </c>
      <c r="U111" s="283"/>
    </row>
    <row r="112" customFormat="false" ht="15" hidden="false" customHeight="true" outlineLevel="0" collapsed="false">
      <c r="B112" s="274"/>
      <c r="D112" s="290" t="s">
        <v>162</v>
      </c>
      <c r="E112" s="291" t="n">
        <f aca="false">'Result do Turno'!C45</f>
        <v>30</v>
      </c>
      <c r="G112" s="287"/>
      <c r="H112" s="288"/>
      <c r="I112" s="287"/>
      <c r="J112" s="288"/>
      <c r="K112" s="288"/>
      <c r="L112" s="283"/>
      <c r="O112" s="274"/>
      <c r="R112" s="235"/>
      <c r="U112" s="283"/>
    </row>
    <row r="113" customFormat="false" ht="15" hidden="false" customHeight="true" outlineLevel="0" collapsed="false">
      <c r="B113" s="274"/>
      <c r="D113" s="310" t="s">
        <v>163</v>
      </c>
      <c r="E113" s="291" t="str">
        <f aca="false">VLOOKUP('Result do Turno'!C45,'Result do Turno'!FY40:FZ45,2,0)</f>
        <v>28</v>
      </c>
      <c r="K113" s="257"/>
      <c r="L113" s="283"/>
      <c r="O113" s="274"/>
      <c r="P113" s="289" t="s">
        <v>164</v>
      </c>
      <c r="Q113" s="289"/>
      <c r="R113" s="293" t="n">
        <f aca="false">'Result do Turno'!EK45</f>
        <v>2</v>
      </c>
      <c r="U113" s="283"/>
    </row>
    <row r="114" customFormat="false" ht="15.75" hidden="false" customHeight="false" outlineLevel="0" collapsed="false">
      <c r="B114" s="274"/>
      <c r="D114" s="285" t="str">
        <f aca="false">Historia!$J$1</f>
        <v> </v>
      </c>
      <c r="E114" s="311" t="str">
        <f aca="false">IF(VLOOKUP('Result do Turno'!D45,Historia!$A$2:$J$527,10,0)=0,"",VLOOKUP('Result do Turno'!D45,Historia!$A$2:$J$527,10,0))</f>
        <v/>
      </c>
      <c r="G114" s="294" t="str">
        <f aca="false">G94</f>
        <v>1a</v>
      </c>
      <c r="H114" s="312" t="str">
        <f aca="false">H94</f>
        <v>23 a 29 Mai</v>
      </c>
      <c r="I114" s="296" t="str">
        <f aca="false">IF(L114=0,"",IF(Jogos!BG45=0,"x","ѵ"))</f>
        <v>x</v>
      </c>
      <c r="J114" s="295" t="str">
        <f aca="false">Jogos!CB45</f>
        <v>MARCELO MORAES perdeu para EDUARDO BARBOSA por 2x6 1x6</v>
      </c>
      <c r="K114" s="295" t="str">
        <f aca="false">Jogos!C45</f>
        <v/>
      </c>
      <c r="L114" s="297" t="n">
        <f aca="false">IF(Jogos!BH45="x x",0,1)</f>
        <v>1</v>
      </c>
      <c r="O114" s="274"/>
      <c r="R114" s="235"/>
      <c r="U114" s="283"/>
    </row>
    <row r="115" customFormat="false" ht="16.5" hidden="false" customHeight="true" outlineLevel="0" collapsed="false">
      <c r="B115" s="274"/>
      <c r="C115" s="309"/>
      <c r="D115" s="285" t="str">
        <f aca="false">Historia!$I$1</f>
        <v>  </v>
      </c>
      <c r="E115" s="311" t="str">
        <f aca="false">IF(VLOOKUP('Result do Turno'!D45,Historia!$A$2:$I$527,9,0)=0,"",VLOOKUP('Result do Turno'!D45,Historia!$A$2:$I$527,9,0))</f>
        <v/>
      </c>
      <c r="G115" s="294"/>
      <c r="H115" s="312"/>
      <c r="I115" s="298"/>
      <c r="J115" s="313"/>
      <c r="K115" s="295"/>
      <c r="L115" s="297"/>
      <c r="O115" s="274"/>
      <c r="P115" s="299" t="s">
        <v>166</v>
      </c>
      <c r="Q115" s="236" t="s">
        <v>167</v>
      </c>
      <c r="R115" s="185" t="n">
        <f aca="false">'Result do Turno'!EL45</f>
        <v>4</v>
      </c>
      <c r="U115" s="283"/>
    </row>
    <row r="116" customFormat="false" ht="15.75" hidden="false" customHeight="false" outlineLevel="0" collapsed="false">
      <c r="B116" s="274"/>
      <c r="C116" s="309"/>
      <c r="D116" s="285" t="n">
        <f aca="false">Historia!$H$1</f>
        <v>2020</v>
      </c>
      <c r="E116" s="311" t="n">
        <f aca="false">IF(VLOOKUP('Result do Turno'!D45,Historia!$A$2:$I$527,8,0)=0,"",VLOOKUP('Result do Turno'!D45,Historia!$A$2:$I$527,8,0))</f>
        <v>49</v>
      </c>
      <c r="G116" s="294" t="str">
        <f aca="false">G96</f>
        <v>2a</v>
      </c>
      <c r="H116" s="312" t="str">
        <f aca="false">H96</f>
        <v>30 a 05 Jun</v>
      </c>
      <c r="I116" s="296" t="str">
        <f aca="false">IF(L116=0,"",IF(Jogos!BI45=0,"x","ѵ"))</f>
        <v>x</v>
      </c>
      <c r="J116" s="295" t="str">
        <f aca="false">Jogos!CC45</f>
        <v>MARCELO MORAES perdeu para LOURIVALDO RABELO por 4x6 1x6</v>
      </c>
      <c r="K116" s="295" t="str">
        <f aca="false">Jogos!E45</f>
        <v/>
      </c>
      <c r="L116" s="297" t="n">
        <f aca="false">IF(Jogos!BJ45="x x",0,1)</f>
        <v>1</v>
      </c>
      <c r="O116" s="274"/>
      <c r="P116" s="299"/>
      <c r="Q116" s="236" t="s">
        <v>169</v>
      </c>
      <c r="R116" s="185" t="n">
        <f aca="false">'Result do Turno'!EM45</f>
        <v>6</v>
      </c>
      <c r="U116" s="283"/>
    </row>
    <row r="117" customFormat="false" ht="15.75" hidden="false" customHeight="false" outlineLevel="0" collapsed="false">
      <c r="B117" s="274"/>
      <c r="C117" s="309"/>
      <c r="D117" s="285" t="n">
        <f aca="false">Historia!$G$1</f>
        <v>2019</v>
      </c>
      <c r="E117" s="311" t="str">
        <f aca="false">IF(VLOOKUP('Result do Turno'!D45,Historia!$A$2:$I$527,7,0)=0,"",VLOOKUP('Result do Turno'!D45,Historia!$A$2:$I$527,7,0))</f>
        <v/>
      </c>
      <c r="G117" s="294"/>
      <c r="H117" s="312"/>
      <c r="I117" s="298"/>
      <c r="J117" s="313"/>
      <c r="K117" s="295"/>
      <c r="L117" s="297"/>
      <c r="O117" s="274"/>
      <c r="P117" s="299"/>
      <c r="Q117" s="300" t="s">
        <v>170</v>
      </c>
      <c r="R117" s="293" t="n">
        <f aca="false">'Result do Turno'!EN45</f>
        <v>-2</v>
      </c>
      <c r="U117" s="283"/>
    </row>
    <row r="118" customFormat="false" ht="15.75" hidden="false" customHeight="false" outlineLevel="0" collapsed="false">
      <c r="B118" s="274"/>
      <c r="C118" s="309"/>
      <c r="D118" s="314" t="n">
        <f aca="false">Historia!$F$1</f>
        <v>2018</v>
      </c>
      <c r="E118" s="311" t="str">
        <f aca="false">IF(VLOOKUP('Result do Turno'!D45,Historia!$A$2:$I$527,6,0)=0,"",VLOOKUP('Result do Turno'!D45,Historia!$A$2:$I$527,6,0))</f>
        <v/>
      </c>
      <c r="G118" s="294" t="str">
        <f aca="false">G98</f>
        <v>3a</v>
      </c>
      <c r="H118" s="312" t="str">
        <f aca="false">H98</f>
        <v>06 a 12 Jun</v>
      </c>
      <c r="I118" s="296" t="str">
        <f aca="false">IF(L118=0,"",IF(Jogos!BK45=0,"x","ѵ"))</f>
        <v>ѵ</v>
      </c>
      <c r="J118" s="295" t="str">
        <f aca="false">Jogos!CD45</f>
        <v>MARCELO MORAES venceu RICARDO MACHADO por 6x3 6x3</v>
      </c>
      <c r="K118" s="295" t="str">
        <f aca="false">Jogos!G45</f>
        <v/>
      </c>
      <c r="L118" s="297" t="n">
        <f aca="false">IF(Jogos!BL45="x x",0,1)</f>
        <v>1</v>
      </c>
      <c r="O118" s="274"/>
      <c r="R118" s="235"/>
      <c r="U118" s="283"/>
    </row>
    <row r="119" customFormat="false" ht="15" hidden="false" customHeight="true" outlineLevel="0" collapsed="false">
      <c r="B119" s="274"/>
      <c r="C119" s="309"/>
      <c r="D119" s="314" t="n">
        <f aca="false">Historia!$E$1</f>
        <v>2017</v>
      </c>
      <c r="E119" s="311" t="str">
        <f aca="false">IF(VLOOKUP('Result do Turno'!D45,Historia!$A$2:$I$527,5,0)=0,"",VLOOKUP('Result do Turno'!D45,Historia!$A$2:$I$527,5,0))</f>
        <v/>
      </c>
      <c r="G119" s="294"/>
      <c r="H119" s="312"/>
      <c r="I119" s="298"/>
      <c r="J119" s="313"/>
      <c r="K119" s="295"/>
      <c r="L119" s="297"/>
      <c r="O119" s="274"/>
      <c r="P119" s="299" t="s">
        <v>172</v>
      </c>
      <c r="Q119" s="236" t="s">
        <v>167</v>
      </c>
      <c r="R119" s="185" t="n">
        <f aca="false">'Result do Turno'!EO45</f>
        <v>37</v>
      </c>
      <c r="U119" s="283"/>
    </row>
    <row r="120" customFormat="false" ht="15" hidden="false" customHeight="true" outlineLevel="0" collapsed="false">
      <c r="B120" s="274"/>
      <c r="C120" s="309"/>
      <c r="D120" s="314" t="n">
        <f aca="false">Historia!$D$1</f>
        <v>2016</v>
      </c>
      <c r="E120" s="311" t="str">
        <f aca="false">IF(VLOOKUP('Result do Turno'!D45,Historia!$A$2:$I$527,4,0)=0,"",VLOOKUP('Result do Turno'!D45,Historia!$A$2:$I$527,4,0))</f>
        <v/>
      </c>
      <c r="G120" s="294" t="str">
        <f aca="false">G100</f>
        <v>4a</v>
      </c>
      <c r="H120" s="312" t="str">
        <f aca="false">H100</f>
        <v>13 a 19 Jun</v>
      </c>
      <c r="I120" s="296" t="str">
        <f aca="false">IF(L120=0,"",IF(Jogos!BM45=0,"x","ѵ"))</f>
        <v>ѵ</v>
      </c>
      <c r="J120" s="295" t="str">
        <f aca="false">Jogos!CE45</f>
        <v>MARCELO MORAES venceu THIAGO MILHOMEM por WxO</v>
      </c>
      <c r="K120" s="295" t="str">
        <f aca="false">Jogos!I45</f>
        <v/>
      </c>
      <c r="L120" s="297" t="n">
        <f aca="false">IF(Jogos!BN45="x x",0,1)</f>
        <v>1</v>
      </c>
      <c r="O120" s="274"/>
      <c r="P120" s="299"/>
      <c r="Q120" s="236" t="s">
        <v>169</v>
      </c>
      <c r="R120" s="185" t="n">
        <f aca="false">'Result do Turno'!EP45</f>
        <v>42</v>
      </c>
      <c r="U120" s="283"/>
    </row>
    <row r="121" customFormat="false" ht="15.75" hidden="false" customHeight="false" outlineLevel="0" collapsed="false">
      <c r="B121" s="274"/>
      <c r="C121" s="309"/>
      <c r="D121" s="314" t="n">
        <f aca="false">Historia!$C$1</f>
        <v>2015</v>
      </c>
      <c r="E121" s="311" t="str">
        <f aca="false">IF(VLOOKUP('Result do Turno'!D45,Historia!$A$2:$I$527,3,0)=0,"",VLOOKUP('Result do Turno'!D45,Historia!$A$2:$I$527,3,0))</f>
        <v/>
      </c>
      <c r="G121" s="294"/>
      <c r="H121" s="312"/>
      <c r="I121" s="298"/>
      <c r="J121" s="313"/>
      <c r="K121" s="295"/>
      <c r="L121" s="297"/>
      <c r="O121" s="274"/>
      <c r="P121" s="299"/>
      <c r="Q121" s="300" t="s">
        <v>170</v>
      </c>
      <c r="R121" s="293" t="n">
        <f aca="false">'Result do Turno'!EQ45</f>
        <v>-5</v>
      </c>
      <c r="U121" s="283"/>
    </row>
    <row r="122" customFormat="false" ht="15.75" hidden="false" customHeight="false" outlineLevel="0" collapsed="false">
      <c r="B122" s="274"/>
      <c r="C122" s="309"/>
      <c r="D122" s="314" t="n">
        <f aca="false">Historia!$B$1</f>
        <v>2014</v>
      </c>
      <c r="E122" s="311" t="str">
        <f aca="false">IF(VLOOKUP('Result do Turno'!D45,Historia!$A$2:$I$527,2,0)=0,"",VLOOKUP('Result do Turno'!D45,Historia!$A$2:$I$527,2,0))</f>
        <v/>
      </c>
      <c r="G122" s="294" t="str">
        <f aca="false">G102</f>
        <v>5a</v>
      </c>
      <c r="H122" s="312" t="str">
        <f aca="false">H102</f>
        <v>20 a 26 Jun</v>
      </c>
      <c r="I122" s="296" t="str">
        <f aca="false">IF(L122=0,"",IF(Jogos!BO45=0,"x","ѵ"))</f>
        <v>x</v>
      </c>
      <c r="J122" s="295" t="str">
        <f aca="false">Jogos!CF45</f>
        <v>MARCELO MORAES perdeu para RENATO OLIVEIRA por 3x6 2x6</v>
      </c>
      <c r="K122" s="295" t="str">
        <f aca="false">Jogos!K45</f>
        <v/>
      </c>
      <c r="L122" s="297" t="n">
        <f aca="false">IF(Jogos!BP45="x x",0,1)</f>
        <v>1</v>
      </c>
      <c r="O122" s="274"/>
      <c r="U122" s="283"/>
    </row>
    <row r="123" customFormat="false" ht="15.75" hidden="false" customHeight="false" outlineLevel="0" collapsed="false">
      <c r="B123" s="274"/>
      <c r="C123" s="309"/>
      <c r="D123" s="314"/>
      <c r="E123" s="311"/>
      <c r="G123" s="294"/>
      <c r="H123" s="312"/>
      <c r="I123" s="296"/>
      <c r="J123" s="295"/>
      <c r="K123" s="295"/>
      <c r="L123" s="297"/>
      <c r="O123" s="274"/>
      <c r="U123" s="283"/>
    </row>
    <row r="124" customFormat="false" ht="15.75" hidden="false" customHeight="false" outlineLevel="0" collapsed="false">
      <c r="B124" s="274"/>
      <c r="C124" s="309"/>
      <c r="D124" s="188" t="str">
        <f aca="false">Jogos!CH45</f>
        <v/>
      </c>
      <c r="E124" s="311"/>
      <c r="H124" s="312"/>
      <c r="I124" s="296"/>
      <c r="J124" s="295"/>
      <c r="K124" s="295"/>
      <c r="L124" s="297"/>
      <c r="O124" s="274"/>
      <c r="U124" s="283"/>
    </row>
    <row r="125" customFormat="false" ht="15.75" hidden="false" customHeight="false" outlineLevel="0" collapsed="false">
      <c r="B125" s="302"/>
      <c r="C125" s="303"/>
      <c r="D125" s="304"/>
      <c r="E125" s="304"/>
      <c r="F125" s="305"/>
      <c r="G125" s="305"/>
      <c r="H125" s="306"/>
      <c r="I125" s="305"/>
      <c r="J125" s="306"/>
      <c r="K125" s="305"/>
      <c r="L125" s="308"/>
      <c r="O125" s="302"/>
      <c r="P125" s="305"/>
      <c r="Q125" s="305"/>
      <c r="R125" s="305"/>
      <c r="S125" s="305"/>
      <c r="T125" s="305"/>
      <c r="U125" s="308"/>
    </row>
    <row r="126" customFormat="false" ht="15.75" hidden="false" customHeight="false" outlineLevel="0" collapsed="false">
      <c r="C126" s="309"/>
    </row>
    <row r="127" customFormat="false" ht="15.75" hidden="false" customHeight="false" outlineLevel="0" collapsed="false">
      <c r="C127" s="309"/>
    </row>
    <row r="128" customFormat="false" ht="15.75" hidden="false" customHeight="false" outlineLevel="0" collapsed="false">
      <c r="C128" s="309"/>
    </row>
    <row r="129" customFormat="false" ht="40.5" hidden="false" customHeight="true" outlineLevel="0" collapsed="false">
      <c r="B129" s="316" t="s">
        <v>175</v>
      </c>
      <c r="C129" s="316"/>
      <c r="D129" s="316"/>
      <c r="E129" s="316"/>
      <c r="F129" s="316"/>
      <c r="G129" s="316"/>
      <c r="H129" s="316"/>
      <c r="I129" s="316"/>
      <c r="J129" s="316"/>
      <c r="K129" s="316"/>
      <c r="L129" s="316"/>
      <c r="M129" s="316"/>
      <c r="N129" s="316"/>
      <c r="O129" s="316"/>
      <c r="P129" s="316"/>
      <c r="Q129" s="316"/>
      <c r="R129" s="316"/>
      <c r="S129" s="316"/>
      <c r="T129" s="316"/>
      <c r="U129" s="316"/>
    </row>
    <row r="130" customFormat="false" ht="15.75" hidden="false" customHeight="false" outlineLevel="0" collapsed="false">
      <c r="C130" s="309"/>
    </row>
    <row r="131" customFormat="false" ht="98.25" hidden="false" customHeight="true" outlineLevel="0" collapsed="false">
      <c r="B131" s="316" t="s">
        <v>176</v>
      </c>
      <c r="C131" s="316"/>
      <c r="D131" s="316"/>
      <c r="E131" s="316"/>
      <c r="F131" s="316"/>
      <c r="G131" s="316"/>
      <c r="H131" s="316"/>
      <c r="I131" s="316"/>
      <c r="J131" s="316"/>
      <c r="K131" s="316"/>
      <c r="L131" s="316"/>
      <c r="M131" s="316"/>
      <c r="N131" s="316"/>
      <c r="O131" s="316"/>
      <c r="P131" s="316"/>
      <c r="Q131" s="316"/>
      <c r="R131" s="316"/>
      <c r="S131" s="316"/>
      <c r="T131" s="316"/>
      <c r="U131" s="316"/>
    </row>
  </sheetData>
  <sheetProtection sheet="true" objects="true" scenarios="true" selectLockedCells="true" selectUnlockedCells="true"/>
  <mergeCells count="70">
    <mergeCell ref="B2:U2"/>
    <mergeCell ref="B5:U5"/>
    <mergeCell ref="D9:E9"/>
    <mergeCell ref="P9:Q9"/>
    <mergeCell ref="C11:D11"/>
    <mergeCell ref="G11:G12"/>
    <mergeCell ref="H11:H12"/>
    <mergeCell ref="J11:J12"/>
    <mergeCell ref="K11:K12"/>
    <mergeCell ref="P11:Q11"/>
    <mergeCell ref="P13:Q13"/>
    <mergeCell ref="P15:P17"/>
    <mergeCell ref="P19:P21"/>
    <mergeCell ref="D29:E29"/>
    <mergeCell ref="P29:Q29"/>
    <mergeCell ref="C31:D31"/>
    <mergeCell ref="G31:G32"/>
    <mergeCell ref="H31:H32"/>
    <mergeCell ref="J31:J32"/>
    <mergeCell ref="K31:K32"/>
    <mergeCell ref="P31:Q31"/>
    <mergeCell ref="P33:Q33"/>
    <mergeCell ref="P35:P37"/>
    <mergeCell ref="P39:P41"/>
    <mergeCell ref="D49:E49"/>
    <mergeCell ref="P49:Q49"/>
    <mergeCell ref="C51:D51"/>
    <mergeCell ref="G51:G52"/>
    <mergeCell ref="H51:H52"/>
    <mergeCell ref="J51:J52"/>
    <mergeCell ref="K51:K52"/>
    <mergeCell ref="P51:Q51"/>
    <mergeCell ref="P53:Q53"/>
    <mergeCell ref="P55:P57"/>
    <mergeCell ref="P59:P61"/>
    <mergeCell ref="D69:E69"/>
    <mergeCell ref="P69:Q69"/>
    <mergeCell ref="C71:D71"/>
    <mergeCell ref="G71:G72"/>
    <mergeCell ref="H71:H72"/>
    <mergeCell ref="J71:J72"/>
    <mergeCell ref="K71:K72"/>
    <mergeCell ref="P71:Q71"/>
    <mergeCell ref="P73:Q73"/>
    <mergeCell ref="P75:P77"/>
    <mergeCell ref="P79:P81"/>
    <mergeCell ref="D89:E89"/>
    <mergeCell ref="P89:Q89"/>
    <mergeCell ref="C91:D91"/>
    <mergeCell ref="G91:G92"/>
    <mergeCell ref="H91:H92"/>
    <mergeCell ref="J91:J92"/>
    <mergeCell ref="K91:K92"/>
    <mergeCell ref="P91:Q91"/>
    <mergeCell ref="P93:Q93"/>
    <mergeCell ref="P95:P97"/>
    <mergeCell ref="P99:P101"/>
    <mergeCell ref="D109:E109"/>
    <mergeCell ref="P109:Q109"/>
    <mergeCell ref="C111:D111"/>
    <mergeCell ref="G111:G112"/>
    <mergeCell ref="H111:H112"/>
    <mergeCell ref="J111:J112"/>
    <mergeCell ref="K111:K112"/>
    <mergeCell ref="P111:Q111"/>
    <mergeCell ref="P113:Q113"/>
    <mergeCell ref="P115:P117"/>
    <mergeCell ref="P119:P121"/>
    <mergeCell ref="B129:U129"/>
    <mergeCell ref="B131:U131"/>
  </mergeCells>
  <conditionalFormatting sqref="D6:E6">
    <cfRule type="expression" priority="2" aboveAverage="0" equalAverage="0" bottom="0" percent="0" rank="0" text="" dxfId="913">
      <formula>E6=0</formula>
    </cfRule>
    <cfRule type="expression" priority="3" aboveAverage="0" equalAverage="0" bottom="0" percent="0" rank="0" text="" dxfId="914">
      <formula>E6=1</formula>
    </cfRule>
  </conditionalFormatting>
  <conditionalFormatting sqref="K34 K36 K38 K40 K42:K44">
    <cfRule type="expression" priority="4" aboveAverage="0" equalAverage="0" bottom="0" percent="0" rank="0" text="" dxfId="915">
      <formula>$D$29=K34</formula>
    </cfRule>
    <cfRule type="expression" priority="5" aboveAverage="0" equalAverage="0" bottom="0" percent="0" rank="0" text="" dxfId="916">
      <formula>$D$9</formula>
    </cfRule>
  </conditionalFormatting>
  <conditionalFormatting sqref="K58">
    <cfRule type="expression" priority="6" aboveAverage="0" equalAverage="0" bottom="0" percent="0" rank="0" text="" dxfId="917">
      <formula>$D$49=K58</formula>
    </cfRule>
  </conditionalFormatting>
  <conditionalFormatting sqref="K74 K76 K78 K80 K82:K84">
    <cfRule type="expression" priority="7" aboveAverage="0" equalAverage="0" bottom="0" percent="0" rank="0" text="" dxfId="918">
      <formula>$D$69=K74</formula>
    </cfRule>
    <cfRule type="expression" priority="8" aboveAverage="0" equalAverage="0" bottom="0" percent="0" rank="0" text="" dxfId="919">
      <formula>$D$9</formula>
    </cfRule>
  </conditionalFormatting>
  <conditionalFormatting sqref="K94 K96 K98 K100 K102:K104">
    <cfRule type="expression" priority="9" aboveAverage="0" equalAverage="0" bottom="0" percent="0" rank="0" text="" dxfId="920">
      <formula>$D$89=K94</formula>
    </cfRule>
    <cfRule type="expression" priority="10" aboveAverage="0" equalAverage="0" bottom="0" percent="0" rank="0" text="" dxfId="921">
      <formula>$D$9</formula>
    </cfRule>
  </conditionalFormatting>
  <conditionalFormatting sqref="K54">
    <cfRule type="expression" priority="11" aboveAverage="0" equalAverage="0" bottom="0" percent="0" rank="0" text="" dxfId="922">
      <formula>$D$49=K54</formula>
    </cfRule>
  </conditionalFormatting>
  <conditionalFormatting sqref="K56">
    <cfRule type="expression" priority="12" aboveAverage="0" equalAverage="0" bottom="0" percent="0" rank="0" text="" dxfId="923">
      <formula>$D$49=K56</formula>
    </cfRule>
  </conditionalFormatting>
  <conditionalFormatting sqref="K60">
    <cfRule type="expression" priority="13" aboveAverage="0" equalAverage="0" bottom="0" percent="0" rank="0" text="" dxfId="924">
      <formula>$D$49=K60</formula>
    </cfRule>
  </conditionalFormatting>
  <conditionalFormatting sqref="K62:K64">
    <cfRule type="expression" priority="14" aboveAverage="0" equalAverage="0" bottom="0" percent="0" rank="0" text="" dxfId="925">
      <formula>$D$49=K62</formula>
    </cfRule>
  </conditionalFormatting>
  <conditionalFormatting sqref="K14">
    <cfRule type="expression" priority="15" aboveAverage="0" equalAverage="0" bottom="0" percent="0" rank="0" text="" dxfId="926">
      <formula>$D$9=K14</formula>
    </cfRule>
  </conditionalFormatting>
  <conditionalFormatting sqref="K16">
    <cfRule type="expression" priority="16" aboveAverage="0" equalAverage="0" bottom="0" percent="0" rank="0" text="" dxfId="927">
      <formula>$D$9=K16</formula>
    </cfRule>
  </conditionalFormatting>
  <conditionalFormatting sqref="K18">
    <cfRule type="expression" priority="17" aboveAverage="0" equalAverage="0" bottom="0" percent="0" rank="0" text="" dxfId="928">
      <formula>$D$9=K18</formula>
    </cfRule>
  </conditionalFormatting>
  <conditionalFormatting sqref="K20">
    <cfRule type="expression" priority="18" aboveAverage="0" equalAverage="0" bottom="0" percent="0" rank="0" text="" dxfId="929">
      <formula>$D$9=K20</formula>
    </cfRule>
  </conditionalFormatting>
  <conditionalFormatting sqref="K22:K24">
    <cfRule type="expression" priority="19" aboveAverage="0" equalAverage="0" bottom="0" percent="0" rank="0" text="" dxfId="930">
      <formula>$D$9=K22</formula>
    </cfRule>
  </conditionalFormatting>
  <conditionalFormatting sqref="K114">
    <cfRule type="expression" priority="20" aboveAverage="0" equalAverage="0" bottom="0" percent="0" rank="0" text="" dxfId="931">
      <formula>$D$109=K114</formula>
    </cfRule>
  </conditionalFormatting>
  <conditionalFormatting sqref="K116">
    <cfRule type="expression" priority="21" aboveAverage="0" equalAverage="0" bottom="0" percent="0" rank="0" text="" dxfId="932">
      <formula>$D$109=K116</formula>
    </cfRule>
  </conditionalFormatting>
  <conditionalFormatting sqref="K118">
    <cfRule type="expression" priority="22" aboveAverage="0" equalAverage="0" bottom="0" percent="0" rank="0" text="" dxfId="933">
      <formula>$D$109=K118</formula>
    </cfRule>
  </conditionalFormatting>
  <conditionalFormatting sqref="K120">
    <cfRule type="expression" priority="23" aboveAverage="0" equalAverage="0" bottom="0" percent="0" rank="0" text="" dxfId="934">
      <formula>$D$109=K120</formula>
    </cfRule>
  </conditionalFormatting>
  <conditionalFormatting sqref="K122:K124">
    <cfRule type="expression" priority="24" aboveAverage="0" equalAverage="0" bottom="0" percent="0" rank="0" text="" dxfId="935">
      <formula>$D$109=K122</formula>
    </cfRule>
  </conditionalFormatting>
  <conditionalFormatting sqref="I96">
    <cfRule type="cellIs" priority="25" operator="equal" aboveAverage="0" equalAverage="0" bottom="0" percent="0" rank="0" text="" dxfId="936">
      <formula>"ѵ"</formula>
    </cfRule>
    <cfRule type="cellIs" priority="26" operator="equal" aboveAverage="0" equalAverage="0" bottom="0" percent="0" rank="0" text="" dxfId="937">
      <formula>"x"</formula>
    </cfRule>
  </conditionalFormatting>
  <conditionalFormatting sqref="I98">
    <cfRule type="cellIs" priority="27" operator="equal" aboveAverage="0" equalAverage="0" bottom="0" percent="0" rank="0" text="" dxfId="938">
      <formula>"ѵ"</formula>
    </cfRule>
    <cfRule type="cellIs" priority="28" operator="equal" aboveAverage="0" equalAverage="0" bottom="0" percent="0" rank="0" text="" dxfId="939">
      <formula>"x"</formula>
    </cfRule>
  </conditionalFormatting>
  <conditionalFormatting sqref="I100">
    <cfRule type="cellIs" priority="29" operator="equal" aboveAverage="0" equalAverage="0" bottom="0" percent="0" rank="0" text="" dxfId="940">
      <formula>"ѵ"</formula>
    </cfRule>
    <cfRule type="cellIs" priority="30" operator="equal" aboveAverage="0" equalAverage="0" bottom="0" percent="0" rank="0" text="" dxfId="941">
      <formula>"x"</formula>
    </cfRule>
  </conditionalFormatting>
  <conditionalFormatting sqref="I102:I104">
    <cfRule type="cellIs" priority="31" operator="equal" aboveAverage="0" equalAverage="0" bottom="0" percent="0" rank="0" text="" dxfId="942">
      <formula>"ѵ"</formula>
    </cfRule>
    <cfRule type="cellIs" priority="32" operator="equal" aboveAverage="0" equalAverage="0" bottom="0" percent="0" rank="0" text="" dxfId="943">
      <formula>"x"</formula>
    </cfRule>
  </conditionalFormatting>
  <conditionalFormatting sqref="I34">
    <cfRule type="cellIs" priority="33" operator="equal" aboveAverage="0" equalAverage="0" bottom="0" percent="0" rank="0" text="" dxfId="944">
      <formula>"ѵ"</formula>
    </cfRule>
    <cfRule type="cellIs" priority="34" operator="equal" aboveAverage="0" equalAverage="0" bottom="0" percent="0" rank="0" text="" dxfId="945">
      <formula>"x"</formula>
    </cfRule>
  </conditionalFormatting>
  <conditionalFormatting sqref="I36">
    <cfRule type="cellIs" priority="35" operator="equal" aboveAverage="0" equalAverage="0" bottom="0" percent="0" rank="0" text="" dxfId="946">
      <formula>"ѵ"</formula>
    </cfRule>
    <cfRule type="cellIs" priority="36" operator="equal" aboveAverage="0" equalAverage="0" bottom="0" percent="0" rank="0" text="" dxfId="947">
      <formula>"x"</formula>
    </cfRule>
  </conditionalFormatting>
  <conditionalFormatting sqref="I38">
    <cfRule type="cellIs" priority="37" operator="equal" aboveAverage="0" equalAverage="0" bottom="0" percent="0" rank="0" text="" dxfId="948">
      <formula>"ѵ"</formula>
    </cfRule>
    <cfRule type="cellIs" priority="38" operator="equal" aboveAverage="0" equalAverage="0" bottom="0" percent="0" rank="0" text="" dxfId="949">
      <formula>"x"</formula>
    </cfRule>
  </conditionalFormatting>
  <conditionalFormatting sqref="I40">
    <cfRule type="cellIs" priority="39" operator="equal" aboveAverage="0" equalAverage="0" bottom="0" percent="0" rank="0" text="" dxfId="950">
      <formula>"ѵ"</formula>
    </cfRule>
    <cfRule type="cellIs" priority="40" operator="equal" aboveAverage="0" equalAverage="0" bottom="0" percent="0" rank="0" text="" dxfId="951">
      <formula>"x"</formula>
    </cfRule>
  </conditionalFormatting>
  <conditionalFormatting sqref="I42:I44">
    <cfRule type="cellIs" priority="41" operator="equal" aboveAverage="0" equalAverage="0" bottom="0" percent="0" rank="0" text="" dxfId="952">
      <formula>"ѵ"</formula>
    </cfRule>
    <cfRule type="cellIs" priority="42" operator="equal" aboveAverage="0" equalAverage="0" bottom="0" percent="0" rank="0" text="" dxfId="953">
      <formula>"x"</formula>
    </cfRule>
  </conditionalFormatting>
  <conditionalFormatting sqref="I14">
    <cfRule type="cellIs" priority="43" operator="equal" aboveAverage="0" equalAverage="0" bottom="0" percent="0" rank="0" text="" dxfId="954">
      <formula>"ѵ"</formula>
    </cfRule>
    <cfRule type="cellIs" priority="44" operator="equal" aboveAverage="0" equalAverage="0" bottom="0" percent="0" rank="0" text="" dxfId="955">
      <formula>"x"</formula>
    </cfRule>
  </conditionalFormatting>
  <conditionalFormatting sqref="I16">
    <cfRule type="cellIs" priority="45" operator="equal" aboveAverage="0" equalAverage="0" bottom="0" percent="0" rank="0" text="" dxfId="956">
      <formula>"ѵ"</formula>
    </cfRule>
    <cfRule type="cellIs" priority="46" operator="equal" aboveAverage="0" equalAverage="0" bottom="0" percent="0" rank="0" text="" dxfId="957">
      <formula>"x"</formula>
    </cfRule>
  </conditionalFormatting>
  <conditionalFormatting sqref="I18">
    <cfRule type="cellIs" priority="47" operator="equal" aboveAverage="0" equalAverage="0" bottom="0" percent="0" rank="0" text="" dxfId="958">
      <formula>"ѵ"</formula>
    </cfRule>
    <cfRule type="cellIs" priority="48" operator="equal" aboveAverage="0" equalAverage="0" bottom="0" percent="0" rank="0" text="" dxfId="959">
      <formula>"x"</formula>
    </cfRule>
  </conditionalFormatting>
  <conditionalFormatting sqref="I20">
    <cfRule type="cellIs" priority="49" operator="equal" aboveAverage="0" equalAverage="0" bottom="0" percent="0" rank="0" text="" dxfId="960">
      <formula>"ѵ"</formula>
    </cfRule>
    <cfRule type="cellIs" priority="50" operator="equal" aboveAverage="0" equalAverage="0" bottom="0" percent="0" rank="0" text="" dxfId="961">
      <formula>"x"</formula>
    </cfRule>
  </conditionalFormatting>
  <conditionalFormatting sqref="I22:I24">
    <cfRule type="cellIs" priority="51" operator="equal" aboveAverage="0" equalAverage="0" bottom="0" percent="0" rank="0" text="" dxfId="962">
      <formula>"ѵ"</formula>
    </cfRule>
    <cfRule type="cellIs" priority="52" operator="equal" aboveAverage="0" equalAverage="0" bottom="0" percent="0" rank="0" text="" dxfId="963">
      <formula>"x"</formula>
    </cfRule>
  </conditionalFormatting>
  <conditionalFormatting sqref="I54">
    <cfRule type="cellIs" priority="53" operator="equal" aboveAverage="0" equalAverage="0" bottom="0" percent="0" rank="0" text="" dxfId="964">
      <formula>"ѵ"</formula>
    </cfRule>
    <cfRule type="cellIs" priority="54" operator="equal" aboveAverage="0" equalAverage="0" bottom="0" percent="0" rank="0" text="" dxfId="965">
      <formula>"x"</formula>
    </cfRule>
  </conditionalFormatting>
  <conditionalFormatting sqref="I56">
    <cfRule type="cellIs" priority="55" operator="equal" aboveAverage="0" equalAverage="0" bottom="0" percent="0" rank="0" text="" dxfId="966">
      <formula>"ѵ"</formula>
    </cfRule>
    <cfRule type="cellIs" priority="56" operator="equal" aboveAverage="0" equalAverage="0" bottom="0" percent="0" rank="0" text="" dxfId="967">
      <formula>"x"</formula>
    </cfRule>
  </conditionalFormatting>
  <conditionalFormatting sqref="I58">
    <cfRule type="cellIs" priority="57" operator="equal" aboveAverage="0" equalAverage="0" bottom="0" percent="0" rank="0" text="" dxfId="968">
      <formula>"ѵ"</formula>
    </cfRule>
    <cfRule type="cellIs" priority="58" operator="equal" aboveAverage="0" equalAverage="0" bottom="0" percent="0" rank="0" text="" dxfId="969">
      <formula>"x"</formula>
    </cfRule>
  </conditionalFormatting>
  <conditionalFormatting sqref="I60">
    <cfRule type="cellIs" priority="59" operator="equal" aboveAverage="0" equalAverage="0" bottom="0" percent="0" rank="0" text="" dxfId="970">
      <formula>"ѵ"</formula>
    </cfRule>
    <cfRule type="cellIs" priority="60" operator="equal" aboveAverage="0" equalAverage="0" bottom="0" percent="0" rank="0" text="" dxfId="971">
      <formula>"x"</formula>
    </cfRule>
  </conditionalFormatting>
  <conditionalFormatting sqref="I62:I64">
    <cfRule type="cellIs" priority="61" operator="equal" aboveAverage="0" equalAverage="0" bottom="0" percent="0" rank="0" text="" dxfId="972">
      <formula>"ѵ"</formula>
    </cfRule>
    <cfRule type="cellIs" priority="62" operator="equal" aboveAverage="0" equalAverage="0" bottom="0" percent="0" rank="0" text="" dxfId="973">
      <formula>"x"</formula>
    </cfRule>
  </conditionalFormatting>
  <conditionalFormatting sqref="I114">
    <cfRule type="cellIs" priority="63" operator="equal" aboveAverage="0" equalAverage="0" bottom="0" percent="0" rank="0" text="" dxfId="974">
      <formula>"ѵ"</formula>
    </cfRule>
    <cfRule type="cellIs" priority="64" operator="equal" aboveAverage="0" equalAverage="0" bottom="0" percent="0" rank="0" text="" dxfId="975">
      <formula>"x"</formula>
    </cfRule>
  </conditionalFormatting>
  <conditionalFormatting sqref="I116">
    <cfRule type="cellIs" priority="65" operator="equal" aboveAverage="0" equalAverage="0" bottom="0" percent="0" rank="0" text="" dxfId="976">
      <formula>"ѵ"</formula>
    </cfRule>
    <cfRule type="cellIs" priority="66" operator="equal" aboveAverage="0" equalAverage="0" bottom="0" percent="0" rank="0" text="" dxfId="977">
      <formula>"x"</formula>
    </cfRule>
  </conditionalFormatting>
  <conditionalFormatting sqref="I118">
    <cfRule type="cellIs" priority="67" operator="equal" aboveAverage="0" equalAverage="0" bottom="0" percent="0" rank="0" text="" dxfId="978">
      <formula>"ѵ"</formula>
    </cfRule>
    <cfRule type="cellIs" priority="68" operator="equal" aboveAverage="0" equalAverage="0" bottom="0" percent="0" rank="0" text="" dxfId="979">
      <formula>"x"</formula>
    </cfRule>
  </conditionalFormatting>
  <conditionalFormatting sqref="I120">
    <cfRule type="cellIs" priority="69" operator="equal" aboveAverage="0" equalAverage="0" bottom="0" percent="0" rank="0" text="" dxfId="980">
      <formula>"ѵ"</formula>
    </cfRule>
    <cfRule type="cellIs" priority="70" operator="equal" aboveAverage="0" equalAverage="0" bottom="0" percent="0" rank="0" text="" dxfId="981">
      <formula>"x"</formula>
    </cfRule>
  </conditionalFormatting>
  <conditionalFormatting sqref="I122:I124">
    <cfRule type="cellIs" priority="71" operator="equal" aboveAverage="0" equalAverage="0" bottom="0" percent="0" rank="0" text="" dxfId="982">
      <formula>"ѵ"</formula>
    </cfRule>
    <cfRule type="cellIs" priority="72" operator="equal" aboveAverage="0" equalAverage="0" bottom="0" percent="0" rank="0" text="" dxfId="983">
      <formula>"x"</formula>
    </cfRule>
  </conditionalFormatting>
  <conditionalFormatting sqref="I94">
    <cfRule type="cellIs" priority="73" operator="equal" aboveAverage="0" equalAverage="0" bottom="0" percent="0" rank="0" text="" dxfId="984">
      <formula>"ѵ"</formula>
    </cfRule>
    <cfRule type="cellIs" priority="74" operator="equal" aboveAverage="0" equalAverage="0" bottom="0" percent="0" rank="0" text="" dxfId="985">
      <formula>"x"</formula>
    </cfRule>
  </conditionalFormatting>
  <conditionalFormatting sqref="I74">
    <cfRule type="cellIs" priority="75" operator="equal" aboveAverage="0" equalAverage="0" bottom="0" percent="0" rank="0" text="" dxfId="986">
      <formula>"ѵ"</formula>
    </cfRule>
    <cfRule type="cellIs" priority="76" operator="equal" aboveAverage="0" equalAverage="0" bottom="0" percent="0" rank="0" text="" dxfId="987">
      <formula>"x"</formula>
    </cfRule>
  </conditionalFormatting>
  <conditionalFormatting sqref="I76">
    <cfRule type="cellIs" priority="77" operator="equal" aboveAverage="0" equalAverage="0" bottom="0" percent="0" rank="0" text="" dxfId="988">
      <formula>"ѵ"</formula>
    </cfRule>
    <cfRule type="cellIs" priority="78" operator="equal" aboveAverage="0" equalAverage="0" bottom="0" percent="0" rank="0" text="" dxfId="989">
      <formula>"x"</formula>
    </cfRule>
  </conditionalFormatting>
  <conditionalFormatting sqref="I78">
    <cfRule type="cellIs" priority="79" operator="equal" aboveAverage="0" equalAverage="0" bottom="0" percent="0" rank="0" text="" dxfId="990">
      <formula>"ѵ"</formula>
    </cfRule>
    <cfRule type="cellIs" priority="80" operator="equal" aboveAverage="0" equalAverage="0" bottom="0" percent="0" rank="0" text="" dxfId="991">
      <formula>"x"</formula>
    </cfRule>
  </conditionalFormatting>
  <conditionalFormatting sqref="I80">
    <cfRule type="cellIs" priority="81" operator="equal" aboveAverage="0" equalAverage="0" bottom="0" percent="0" rank="0" text="" dxfId="992">
      <formula>"ѵ"</formula>
    </cfRule>
    <cfRule type="cellIs" priority="82" operator="equal" aboveAverage="0" equalAverage="0" bottom="0" percent="0" rank="0" text="" dxfId="993">
      <formula>"x"</formula>
    </cfRule>
  </conditionalFormatting>
  <conditionalFormatting sqref="I82:I84">
    <cfRule type="cellIs" priority="83" operator="equal" aboveAverage="0" equalAverage="0" bottom="0" percent="0" rank="0" text="" dxfId="994">
      <formula>"ѵ"</formula>
    </cfRule>
    <cfRule type="cellIs" priority="84" operator="equal" aboveAverage="0" equalAverage="0" bottom="0" percent="0" rank="0" text="" dxfId="995">
      <formula>"x"</formula>
    </cfRule>
  </conditionalFormatting>
  <printOptions headings="false" gridLines="false" gridLinesSet="true" horizontalCentered="false" verticalCentered="false"/>
  <pageMargins left="0.7" right="0.7" top="0.75" bottom="0.75" header="0.3" footer="0.3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&amp;CBARRAGEM DE TENIS DO CLUBE DO EXÉRCITO 2020</oddHeader>
    <oddFooter>&amp;RImpresso em &amp;D - &amp;T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2502</TotalTime>
  <Application>LibreOffice/7.1.5.2$Windows_X86_64 LibreOffice_project/85f04e9f809797b8199d13c421bd8a2b025d52b5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2018-02-19T19:12:16Z</dcterms:created>
  <dc:creator>Usuário do Windows</dc:creator>
  <dc:description/>
  <dc:language>pt-BR</dc:language>
  <cp:lastModifiedBy/>
  <cp:lastPrinted>2022-05-22T15:01:36Z</cp:lastPrinted>
  <dcterms:modified xsi:type="dcterms:W3CDTF">2022-06-30T20:08:24Z</dcterms:modified>
  <cp:revision>1097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HyperlinksChanged">
    <vt:bool>0</vt:bool>
  </property>
  <property fmtid="{D5CDD505-2E9C-101B-9397-08002B2CF9AE}" pid="3" name="LinksUpToDate">
    <vt:bool>0</vt:bool>
  </property>
  <property fmtid="{D5CDD505-2E9C-101B-9397-08002B2CF9AE}" pid="4" name="ScaleCrop">
    <vt:bool>0</vt:bool>
  </property>
  <property fmtid="{D5CDD505-2E9C-101B-9397-08002B2CF9AE}" pid="5" name="ShareDoc">
    <vt:bool>0</vt:bool>
  </property>
</Properties>
</file>